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1"/>
  <workbookPr/>
  <mc:AlternateContent xmlns:mc="http://schemas.openxmlformats.org/markup-compatibility/2006">
    <mc:Choice Requires="x15">
      <x15ac:absPath xmlns:x15ac="http://schemas.microsoft.com/office/spreadsheetml/2010/11/ac" url="C:\Users\SunitaPfitzner\Public First Dropbox\Policy and Research Team\Polling\Client Tables\SuDS\Results\"/>
    </mc:Choice>
  </mc:AlternateContent>
  <xr:revisionPtr revIDLastSave="0" documentId="8_{31860473-7FB3-45D1-A98A-85B2D0CBF518}" xr6:coauthVersionLast="47" xr6:coauthVersionMax="47" xr10:uidLastSave="{00000000-0000-0000-0000-000000000000}"/>
  <bookViews>
    <workbookView xWindow="-108" yWindow="-108" windowWidth="23256" windowHeight="12456"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 name="Table 122" sheetId="125" r:id="rId125"/>
    <sheet name="Table 123" sheetId="126" r:id="rId126"/>
    <sheet name="Table 124" sheetId="127" r:id="rId127"/>
    <sheet name="Table 125" sheetId="128" r:id="rId128"/>
    <sheet name="Table 126" sheetId="129" r:id="rId129"/>
    <sheet name="Table 127" sheetId="130" r:id="rId130"/>
    <sheet name="Table 128" sheetId="131" r:id="rId131"/>
    <sheet name="Table 129" sheetId="132" r:id="rId132"/>
    <sheet name="Table 130" sheetId="133" r:id="rId133"/>
    <sheet name="Table 131" sheetId="134" r:id="rId134"/>
    <sheet name="Table 132" sheetId="135" r:id="rId135"/>
    <sheet name="Table 133" sheetId="136" r:id="rId136"/>
    <sheet name="Table 134" sheetId="137" r:id="rId137"/>
    <sheet name="Table 135" sheetId="138" r:id="rId138"/>
    <sheet name="Table 136" sheetId="139" r:id="rId139"/>
    <sheet name="Table 137" sheetId="140" r:id="rId140"/>
    <sheet name="Table 138" sheetId="141" r:id="rId141"/>
    <sheet name="Table 139" sheetId="142" r:id="rId142"/>
    <sheet name="Table 140" sheetId="143" r:id="rId143"/>
    <sheet name="Table 141" sheetId="144" r:id="rId144"/>
    <sheet name="Table 142" sheetId="145" r:id="rId145"/>
    <sheet name="Table 143" sheetId="146" r:id="rId146"/>
    <sheet name="Table 144" sheetId="147" r:id="rId147"/>
    <sheet name="Table 145" sheetId="148" r:id="rId148"/>
    <sheet name="Table 146" sheetId="149" r:id="rId149"/>
    <sheet name="Table 147" sheetId="150" r:id="rId150"/>
    <sheet name="Table 148" sheetId="151" r:id="rId151"/>
    <sheet name="Table 149" sheetId="152" r:id="rId152"/>
    <sheet name="Table 150" sheetId="153" r:id="rId153"/>
    <sheet name="Table 151" sheetId="154" r:id="rId154"/>
    <sheet name="Table 152" sheetId="155" r:id="rId155"/>
    <sheet name="Table 153" sheetId="156" r:id="rId156"/>
    <sheet name="Table 154" sheetId="157" r:id="rId157"/>
    <sheet name="Table 155" sheetId="158" r:id="rId158"/>
    <sheet name="Table 156" sheetId="159" r:id="rId159"/>
    <sheet name="Table 157" sheetId="160" r:id="rId16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7" i="160" l="1"/>
  <c r="E17" i="160"/>
  <c r="G17" i="160"/>
  <c r="H17" i="160"/>
  <c r="I17" i="160"/>
  <c r="J17" i="160"/>
  <c r="K17" i="160"/>
  <c r="L17" i="160"/>
  <c r="N17" i="160"/>
  <c r="O17" i="160"/>
  <c r="P17" i="160"/>
  <c r="Q17" i="160"/>
  <c r="S17" i="160"/>
  <c r="T17" i="160"/>
  <c r="U17" i="160"/>
  <c r="V17" i="160"/>
  <c r="W17" i="160"/>
  <c r="X17" i="160"/>
  <c r="Y17" i="160"/>
  <c r="Z17" i="160"/>
  <c r="AA17" i="160"/>
  <c r="AC17" i="160"/>
  <c r="AD17" i="160"/>
  <c r="AE17" i="160"/>
  <c r="AF17" i="160"/>
  <c r="AG17" i="160"/>
  <c r="AH17" i="160"/>
  <c r="AJ17" i="160"/>
  <c r="AK17" i="160"/>
  <c r="AL17" i="160"/>
  <c r="AM17" i="160"/>
  <c r="AN17" i="160"/>
  <c r="AO17" i="160"/>
  <c r="AQ17" i="160"/>
  <c r="AR17" i="160"/>
  <c r="AT17" i="160"/>
  <c r="AU17" i="160"/>
  <c r="AW17" i="160"/>
  <c r="AX17" i="160"/>
  <c r="AZ17" i="160"/>
  <c r="BA17" i="160"/>
  <c r="BC17" i="160"/>
  <c r="BD17" i="160"/>
  <c r="BE17" i="160"/>
  <c r="BF17" i="160"/>
  <c r="C17" i="160"/>
  <c r="D1321" i="3"/>
  <c r="E1321" i="3"/>
  <c r="G1321" i="3"/>
  <c r="H1321" i="3"/>
  <c r="I1321" i="3"/>
  <c r="J1321" i="3"/>
  <c r="K1321" i="3"/>
  <c r="L1321" i="3"/>
  <c r="N1321" i="3"/>
  <c r="O1321" i="3"/>
  <c r="P1321" i="3"/>
  <c r="Q1321" i="3"/>
  <c r="S1321" i="3"/>
  <c r="T1321" i="3"/>
  <c r="U1321" i="3"/>
  <c r="V1321" i="3"/>
  <c r="W1321" i="3"/>
  <c r="X1321" i="3"/>
  <c r="Y1321" i="3"/>
  <c r="Z1321" i="3"/>
  <c r="AA1321" i="3"/>
  <c r="AC1321" i="3"/>
  <c r="AD1321" i="3"/>
  <c r="AE1321" i="3"/>
  <c r="AF1321" i="3"/>
  <c r="AG1321" i="3"/>
  <c r="AH1321" i="3"/>
  <c r="AJ1321" i="3"/>
  <c r="AK1321" i="3"/>
  <c r="AL1321" i="3"/>
  <c r="AM1321" i="3"/>
  <c r="AN1321" i="3"/>
  <c r="AO1321" i="3"/>
  <c r="AQ1321" i="3"/>
  <c r="AR1321" i="3"/>
  <c r="AT1321" i="3"/>
  <c r="AU1321" i="3"/>
  <c r="AW1321" i="3"/>
  <c r="AY1321" i="3"/>
  <c r="BA1321" i="3"/>
  <c r="BB1321" i="3"/>
  <c r="BD1321" i="3"/>
  <c r="BE1321" i="3"/>
  <c r="BG1321" i="3"/>
  <c r="BH1321" i="3"/>
  <c r="BI1321" i="3"/>
  <c r="BJ1321" i="3"/>
  <c r="C1321" i="3"/>
  <c r="B22" i="160"/>
  <c r="B22" i="159"/>
  <c r="B22" i="158"/>
  <c r="B22" i="157"/>
  <c r="B22" i="156"/>
  <c r="B22" i="155"/>
  <c r="B22" i="154"/>
  <c r="B22" i="153"/>
  <c r="B22" i="152"/>
  <c r="B22" i="151"/>
  <c r="B22" i="150"/>
  <c r="B22" i="149"/>
  <c r="B22" i="148"/>
  <c r="B22" i="147"/>
  <c r="B22" i="146"/>
  <c r="B22" i="145"/>
  <c r="B22" i="144"/>
  <c r="B15" i="143"/>
  <c r="B15" i="142"/>
  <c r="B15" i="141"/>
  <c r="B15" i="140"/>
  <c r="B15" i="139"/>
  <c r="B15" i="138"/>
  <c r="B15" i="137"/>
  <c r="B15" i="136"/>
  <c r="B15" i="135"/>
  <c r="B15" i="134"/>
  <c r="B15" i="133"/>
  <c r="B15" i="132"/>
  <c r="B15" i="131"/>
  <c r="B15" i="130"/>
  <c r="B15" i="129"/>
  <c r="B15" i="128"/>
  <c r="B15" i="127"/>
  <c r="B15" i="126"/>
  <c r="B15" i="125"/>
  <c r="B15" i="124"/>
  <c r="B15" i="123"/>
  <c r="B15" i="122"/>
  <c r="B15" i="121"/>
  <c r="B15" i="120"/>
  <c r="B15" i="119"/>
  <c r="B15" i="118"/>
  <c r="B15" i="117"/>
  <c r="B15" i="116"/>
  <c r="B15" i="115"/>
  <c r="B15" i="114"/>
  <c r="B15" i="113"/>
  <c r="B15" i="112"/>
  <c r="B15" i="111"/>
  <c r="B15" i="110"/>
  <c r="B15" i="109"/>
  <c r="B15" i="108"/>
  <c r="B15" i="107"/>
  <c r="B15" i="106"/>
  <c r="B15" i="105"/>
  <c r="B15" i="104"/>
  <c r="B15" i="103"/>
  <c r="B15" i="102"/>
  <c r="B16" i="101"/>
  <c r="B18" i="100"/>
  <c r="B18" i="99"/>
  <c r="B18" i="98"/>
  <c r="B18" i="97"/>
  <c r="B18" i="96"/>
  <c r="B18" i="95"/>
  <c r="B18" i="94"/>
  <c r="B18" i="93"/>
  <c r="B18" i="92"/>
  <c r="B30" i="91"/>
  <c r="B33" i="90"/>
  <c r="B25" i="89"/>
  <c r="B18" i="88"/>
  <c r="B22" i="87"/>
  <c r="B22" i="86"/>
  <c r="B22" i="85"/>
  <c r="B22" i="84"/>
  <c r="B16" i="83"/>
  <c r="B16" i="82"/>
  <c r="B16" i="81"/>
  <c r="B16" i="80"/>
  <c r="B16" i="79"/>
  <c r="B16" i="78"/>
  <c r="B16" i="77"/>
  <c r="B16" i="76"/>
  <c r="B16" i="75"/>
  <c r="B17" i="74"/>
  <c r="B17" i="73"/>
  <c r="B17" i="72"/>
  <c r="B17" i="71"/>
  <c r="B17" i="70"/>
  <c r="B17" i="69"/>
  <c r="B17" i="68"/>
  <c r="B17" i="67"/>
  <c r="B17" i="66"/>
  <c r="B32" i="65"/>
  <c r="B32" i="64"/>
  <c r="B29" i="63"/>
  <c r="B32" i="62"/>
  <c r="B24" i="61"/>
  <c r="B24" i="60"/>
  <c r="B24" i="59"/>
  <c r="B24" i="58"/>
  <c r="B24" i="57"/>
  <c r="B24" i="56"/>
  <c r="B24" i="55"/>
  <c r="B24" i="54"/>
  <c r="B24" i="53"/>
  <c r="B24" i="52"/>
  <c r="B32" i="51"/>
  <c r="B29" i="50"/>
  <c r="B18" i="49"/>
  <c r="B18" i="48"/>
  <c r="B18" i="47"/>
  <c r="B18" i="46"/>
  <c r="B18" i="45"/>
  <c r="B18" i="44"/>
  <c r="B18" i="43"/>
  <c r="B18" i="42"/>
  <c r="B18" i="41"/>
  <c r="B18" i="40"/>
  <c r="B18" i="39"/>
  <c r="B18" i="38"/>
  <c r="B18" i="37"/>
  <c r="B18" i="36"/>
  <c r="B18" i="35"/>
  <c r="B18" i="34"/>
  <c r="B18" i="33"/>
  <c r="B18" i="32"/>
  <c r="B32" i="31"/>
  <c r="B38" i="30"/>
  <c r="B17" i="29"/>
  <c r="B17" i="28"/>
  <c r="B17" i="27"/>
  <c r="B17" i="26"/>
  <c r="B17" i="25"/>
  <c r="B17" i="24"/>
  <c r="B17" i="23"/>
  <c r="B17" i="22"/>
  <c r="B19" i="21"/>
  <c r="B19" i="20"/>
  <c r="B19" i="19"/>
  <c r="B19" i="18"/>
  <c r="B19" i="17"/>
  <c r="B19" i="16"/>
  <c r="B19" i="15"/>
  <c r="B19" i="14"/>
  <c r="B19" i="13"/>
  <c r="B19" i="12"/>
  <c r="B19" i="11"/>
  <c r="B19" i="10"/>
  <c r="B19" i="9"/>
  <c r="B19" i="8"/>
  <c r="B19" i="7"/>
  <c r="B33" i="6"/>
  <c r="B26" i="5"/>
  <c r="B16" i="4"/>
  <c r="E165" i="2"/>
  <c r="D165" i="2"/>
  <c r="E164" i="2"/>
  <c r="D164" i="2"/>
  <c r="E163" i="2"/>
  <c r="D163" i="2"/>
  <c r="E162" i="2"/>
  <c r="D162" i="2"/>
  <c r="E161" i="2"/>
  <c r="D161" i="2"/>
  <c r="D160" i="2"/>
  <c r="E159" i="2"/>
  <c r="D159" i="2"/>
  <c r="E158" i="2"/>
  <c r="D158" i="2"/>
  <c r="E157" i="2"/>
  <c r="D157" i="2"/>
  <c r="E156" i="2"/>
  <c r="D156" i="2"/>
  <c r="E155" i="2"/>
  <c r="D155" i="2"/>
  <c r="D154" i="2"/>
  <c r="E153" i="2"/>
  <c r="D153" i="2"/>
  <c r="E152" i="2"/>
  <c r="D152" i="2"/>
  <c r="E151" i="2"/>
  <c r="D151" i="2"/>
  <c r="E150" i="2"/>
  <c r="D150" i="2"/>
  <c r="D149" i="2"/>
  <c r="E148" i="2"/>
  <c r="D148" i="2"/>
  <c r="E147" i="2"/>
  <c r="D147" i="2"/>
  <c r="E146" i="2"/>
  <c r="D146" i="2"/>
  <c r="E145" i="2"/>
  <c r="D145" i="2"/>
  <c r="E144" i="2"/>
  <c r="D144" i="2"/>
  <c r="E143" i="2"/>
  <c r="D143" i="2"/>
  <c r="E142" i="2"/>
  <c r="D142" i="2"/>
  <c r="E141" i="2"/>
  <c r="D141" i="2"/>
  <c r="E140" i="2"/>
  <c r="D140" i="2"/>
  <c r="E139" i="2"/>
  <c r="D139" i="2"/>
  <c r="E138" i="2"/>
  <c r="D138" i="2"/>
  <c r="E137" i="2"/>
  <c r="D137" i="2"/>
  <c r="E136" i="2"/>
  <c r="D136" i="2"/>
  <c r="E135" i="2"/>
  <c r="D135" i="2"/>
  <c r="E134" i="2"/>
  <c r="D134" i="2"/>
  <c r="E133" i="2"/>
  <c r="D133" i="2"/>
  <c r="E132" i="2"/>
  <c r="D132" i="2"/>
  <c r="E131" i="2"/>
  <c r="D131" i="2"/>
  <c r="E130" i="2"/>
  <c r="D130" i="2"/>
  <c r="E129" i="2"/>
  <c r="D129" i="2"/>
  <c r="E128" i="2"/>
  <c r="D128" i="2"/>
  <c r="E127" i="2"/>
  <c r="D127" i="2"/>
  <c r="E126" i="2"/>
  <c r="D126" i="2"/>
  <c r="E125" i="2"/>
  <c r="D125" i="2"/>
  <c r="E124" i="2"/>
  <c r="D124" i="2"/>
  <c r="E123" i="2"/>
  <c r="D123" i="2"/>
  <c r="E122" i="2"/>
  <c r="D122" i="2"/>
  <c r="E121" i="2"/>
  <c r="D121" i="2"/>
  <c r="E120" i="2"/>
  <c r="D120" i="2"/>
  <c r="E119" i="2"/>
  <c r="D119" i="2"/>
  <c r="E118" i="2"/>
  <c r="D118" i="2"/>
  <c r="E117" i="2"/>
  <c r="D117" i="2"/>
  <c r="E116" i="2"/>
  <c r="D116" i="2"/>
  <c r="E115" i="2"/>
  <c r="D115" i="2"/>
  <c r="E114" i="2"/>
  <c r="D114" i="2"/>
  <c r="E113" i="2"/>
  <c r="D113" i="2"/>
  <c r="E112" i="2"/>
  <c r="D112" i="2"/>
  <c r="E111" i="2"/>
  <c r="D111" i="2"/>
  <c r="E110" i="2"/>
  <c r="D110" i="2"/>
  <c r="E109" i="2"/>
  <c r="D109" i="2"/>
  <c r="E108" i="2"/>
  <c r="D108" i="2"/>
  <c r="E107" i="2"/>
  <c r="D107" i="2"/>
  <c r="E106" i="2"/>
  <c r="D106" i="2"/>
  <c r="E105" i="2"/>
  <c r="D105" i="2"/>
  <c r="E104" i="2"/>
  <c r="D104" i="2"/>
  <c r="E103" i="2"/>
  <c r="D103" i="2"/>
  <c r="E102" i="2"/>
  <c r="D102" i="2"/>
  <c r="E101" i="2"/>
  <c r="D101" i="2"/>
  <c r="E100" i="2"/>
  <c r="D100" i="2"/>
  <c r="E99" i="2"/>
  <c r="D99" i="2"/>
  <c r="E98" i="2"/>
  <c r="D98" i="2"/>
  <c r="D97" i="2"/>
  <c r="E96" i="2"/>
  <c r="D96" i="2"/>
  <c r="E95" i="2"/>
  <c r="D95" i="2"/>
  <c r="E94" i="2"/>
  <c r="D94" i="2"/>
  <c r="E93" i="2"/>
  <c r="D93" i="2"/>
  <c r="E92" i="2"/>
  <c r="D92" i="2"/>
  <c r="E91" i="2"/>
  <c r="D91" i="2"/>
  <c r="E90" i="2"/>
  <c r="D90" i="2"/>
  <c r="D89" i="2"/>
  <c r="E88" i="2"/>
  <c r="D88" i="2"/>
  <c r="E87" i="2"/>
  <c r="D87" i="2"/>
  <c r="E86" i="2"/>
  <c r="D86" i="2"/>
  <c r="E85" i="2"/>
  <c r="D85" i="2"/>
  <c r="E84" i="2"/>
  <c r="D84" i="2"/>
  <c r="E83" i="2"/>
  <c r="D83" i="2"/>
  <c r="E82" i="2"/>
  <c r="D82" i="2"/>
  <c r="E81" i="2"/>
  <c r="D81" i="2"/>
  <c r="D80" i="2"/>
  <c r="E79" i="2"/>
  <c r="D79" i="2"/>
  <c r="E78" i="2"/>
  <c r="D78" i="2"/>
  <c r="E77" i="2"/>
  <c r="D77" i="2"/>
  <c r="E76" i="2"/>
  <c r="D76" i="2"/>
  <c r="E75" i="2"/>
  <c r="D75" i="2"/>
  <c r="E74" i="2"/>
  <c r="D74" i="2"/>
  <c r="E73" i="2"/>
  <c r="D73" i="2"/>
  <c r="E72" i="2"/>
  <c r="D72" i="2"/>
  <c r="D71" i="2"/>
  <c r="E70" i="2"/>
  <c r="D70" i="2"/>
  <c r="E69" i="2"/>
  <c r="D69" i="2"/>
  <c r="E68" i="2"/>
  <c r="D68" i="2"/>
  <c r="E67" i="2"/>
  <c r="D67" i="2"/>
  <c r="E66" i="2"/>
  <c r="D66" i="2"/>
  <c r="E65" i="2"/>
  <c r="D65" i="2"/>
  <c r="E64" i="2"/>
  <c r="D64" i="2"/>
  <c r="E63" i="2"/>
  <c r="D63" i="2"/>
  <c r="E62" i="2"/>
  <c r="D62" i="2"/>
  <c r="E61" i="2"/>
  <c r="D61" i="2"/>
  <c r="E60" i="2"/>
  <c r="D60" i="2"/>
  <c r="E59" i="2"/>
  <c r="D59" i="2"/>
  <c r="E58" i="2"/>
  <c r="D58" i="2"/>
  <c r="D57" i="2"/>
  <c r="E56" i="2"/>
  <c r="D56" i="2"/>
  <c r="E55" i="2"/>
  <c r="D55" i="2"/>
  <c r="E54" i="2"/>
  <c r="D54" i="2"/>
  <c r="E53" i="2"/>
  <c r="D53" i="2"/>
  <c r="E52" i="2"/>
  <c r="D52" i="2"/>
  <c r="E51" i="2"/>
  <c r="D51" i="2"/>
  <c r="E50" i="2"/>
  <c r="D50" i="2"/>
  <c r="E49" i="2"/>
  <c r="D49" i="2"/>
  <c r="E48" i="2"/>
  <c r="D48" i="2"/>
  <c r="E47" i="2"/>
  <c r="D47" i="2"/>
  <c r="E46" i="2"/>
  <c r="D46" i="2"/>
  <c r="E45" i="2"/>
  <c r="D45" i="2"/>
  <c r="E44" i="2"/>
  <c r="D44" i="2"/>
  <c r="E43" i="2"/>
  <c r="D43" i="2"/>
  <c r="E42" i="2"/>
  <c r="D42" i="2"/>
  <c r="E41" i="2"/>
  <c r="D41" i="2"/>
  <c r="E40" i="2"/>
  <c r="D40" i="2"/>
  <c r="E39" i="2"/>
  <c r="D39" i="2"/>
  <c r="E38" i="2"/>
  <c r="D38" i="2"/>
  <c r="D37" i="2"/>
  <c r="E36" i="2"/>
  <c r="D36" i="2"/>
  <c r="E35" i="2"/>
  <c r="D35" i="2"/>
  <c r="E34" i="2"/>
  <c r="D34" i="2"/>
  <c r="E33" i="2"/>
  <c r="D33" i="2"/>
  <c r="E32" i="2"/>
  <c r="D32" i="2"/>
  <c r="E31" i="2"/>
  <c r="D31" i="2"/>
  <c r="E30" i="2"/>
  <c r="D30" i="2"/>
  <c r="E29" i="2"/>
  <c r="D29" i="2"/>
  <c r="E28" i="2"/>
  <c r="D28" i="2"/>
  <c r="D27" i="2"/>
  <c r="E26" i="2"/>
  <c r="D26" i="2"/>
  <c r="E25" i="2"/>
  <c r="D25" i="2"/>
  <c r="E24" i="2"/>
  <c r="D24" i="2"/>
  <c r="E23" i="2"/>
  <c r="D23" i="2"/>
  <c r="E22" i="2"/>
  <c r="D22" i="2"/>
  <c r="E21" i="2"/>
  <c r="D21" i="2"/>
  <c r="E20" i="2"/>
  <c r="D20" i="2"/>
  <c r="E19" i="2"/>
  <c r="D19" i="2"/>
  <c r="E18" i="2"/>
  <c r="D18" i="2"/>
  <c r="E17" i="2"/>
  <c r="D17" i="2"/>
  <c r="E16" i="2"/>
  <c r="D16" i="2"/>
  <c r="E15" i="2"/>
  <c r="D15" i="2"/>
  <c r="E14" i="2"/>
  <c r="D14" i="2"/>
  <c r="E13" i="2"/>
  <c r="D13" i="2"/>
  <c r="D12" i="2"/>
  <c r="E11" i="2"/>
  <c r="D11" i="2"/>
  <c r="E10" i="2"/>
  <c r="D10" i="2"/>
  <c r="E9" i="2"/>
  <c r="D9" i="2"/>
  <c r="D6" i="2"/>
  <c r="F20" i="1"/>
</calcChain>
</file>

<file path=xl/sharedStrings.xml><?xml version="1.0" encoding="utf-8"?>
<sst xmlns="http://schemas.openxmlformats.org/spreadsheetml/2006/main" count="12643" uniqueCount="582">
  <si>
    <t>Public First Poll for SuDS</t>
  </si>
  <si>
    <t>Fieldwork:</t>
  </si>
  <si>
    <t>9th Jul - 14th Jul 2025</t>
  </si>
  <si>
    <t xml:space="preserve">Interview Method: </t>
  </si>
  <si>
    <t>Online Survey</t>
  </si>
  <si>
    <t>Population represented:</t>
  </si>
  <si>
    <t>English Adults</t>
  </si>
  <si>
    <t>Sample size:</t>
  </si>
  <si>
    <t>Methodology:</t>
  </si>
  <si>
    <t>All results are weighted using Iterative Proportional Fitting, or 'Raking'. The results are  weighted by interlocking age &amp; gender, region and social grade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</si>
  <si>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</si>
  <si>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</si>
  <si>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</si>
  <si>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</si>
  <si>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</si>
  <si>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BASE: All Respondents</t>
  </si>
  <si>
    <t>BASE: Pays a maintenance fee</t>
  </si>
  <si>
    <t>BASE: Split sample A - randomly assigned</t>
  </si>
  <si>
    <t>BASE: Split sample B - randomly assigned</t>
  </si>
  <si>
    <t>BASE: Does not think SuDS should be a priority in new developments</t>
  </si>
  <si>
    <t>BASE: Question randomly assigned to respondents</t>
  </si>
  <si>
    <t>BASE: Saw high-quality SuDS image</t>
  </si>
  <si>
    <t>BASE: Saw low-quality SuDS image</t>
  </si>
  <si>
    <t>Full Results</t>
  </si>
  <si>
    <t>Gender</t>
  </si>
  <si>
    <t>Age Group</t>
  </si>
  <si>
    <t>Social Grade</t>
  </si>
  <si>
    <t>Region</t>
  </si>
  <si>
    <t>Area</t>
  </si>
  <si>
    <t>Tenure</t>
  </si>
  <si>
    <t>New build</t>
  </si>
  <si>
    <t>House type</t>
  </si>
  <si>
    <t>Monthly housing cost</t>
  </si>
  <si>
    <t>Flood experience</t>
  </si>
  <si>
    <t>Maintenance fee</t>
  </si>
  <si>
    <t>Homeowner status</t>
  </si>
  <si>
    <t/>
  </si>
  <si>
    <t>Total</t>
  </si>
  <si>
    <t>Male</t>
  </si>
  <si>
    <t>Female</t>
  </si>
  <si>
    <t>16-24</t>
  </si>
  <si>
    <t>25-34</t>
  </si>
  <si>
    <t>35-44</t>
  </si>
  <si>
    <t>45-54</t>
  </si>
  <si>
    <t>55-64</t>
  </si>
  <si>
    <t>65+</t>
  </si>
  <si>
    <t>AB</t>
  </si>
  <si>
    <t>C1</t>
  </si>
  <si>
    <t>C2</t>
  </si>
  <si>
    <t>DE</t>
  </si>
  <si>
    <t>London</t>
  </si>
  <si>
    <t>South East</t>
  </si>
  <si>
    <t>South West</t>
  </si>
  <si>
    <t>East of England</t>
  </si>
  <si>
    <t>East Midlands</t>
  </si>
  <si>
    <t>West Midlands</t>
  </si>
  <si>
    <t>Yorkshire and the Humber</t>
  </si>
  <si>
    <t>North East</t>
  </si>
  <si>
    <t>North West</t>
  </si>
  <si>
    <t>Urban/City Centre</t>
  </si>
  <si>
    <t>Suburbs</t>
  </si>
  <si>
    <t>Large Town</t>
  </si>
  <si>
    <t>Small Town</t>
  </si>
  <si>
    <t>Village</t>
  </si>
  <si>
    <t>Rural Area</t>
  </si>
  <si>
    <t>Owned outright</t>
  </si>
  <si>
    <t>Owned with a mortgage or loan</t>
  </si>
  <si>
    <t>Rented from the council</t>
  </si>
  <si>
    <t>Rented from a housing association</t>
  </si>
  <si>
    <t>Privately rented</t>
  </si>
  <si>
    <t>Rent free</t>
  </si>
  <si>
    <t>Non-new build</t>
  </si>
  <si>
    <t>House</t>
  </si>
  <si>
    <t>Flat</t>
  </si>
  <si>
    <t>£1000 or less</t>
  </si>
  <si>
    <t>More than £1000</t>
  </si>
  <si>
    <t>High</t>
  </si>
  <si>
    <t>Low</t>
  </si>
  <si>
    <t>Yes</t>
  </si>
  <si>
    <t>No</t>
  </si>
  <si>
    <t>Future buyers</t>
  </si>
  <si>
    <t>Lifelong renters</t>
  </si>
  <si>
    <t>Transition homeowners</t>
  </si>
  <si>
    <t>Long-haul homeowners</t>
  </si>
  <si>
    <t>Unweighted</t>
  </si>
  <si>
    <t>Weighted</t>
  </si>
  <si>
    <t xml:space="preserve"> Do you currently have to pay a maintenance fee or service charge, in addition to your rent or mortgage?For example, this may cover things like gardening, tree planting, drain clearing, management of open spaces, or waste removal.</t>
  </si>
  <si>
    <t>*</t>
  </si>
  <si>
    <t>Not sure</t>
  </si>
  <si>
    <t xml:space="preserve"> You said you have to pay a maintenance fee in addition to your rent or mortgage. How much money do you have to pay every month for this service?If you are only charged annually, or biannually, please calculate how much you pay every month.</t>
  </si>
  <si>
    <t>Less than £10 per month</t>
  </si>
  <si>
    <t>£10-£19</t>
  </si>
  <si>
    <t>£20-£29</t>
  </si>
  <si>
    <t>£30-£39</t>
  </si>
  <si>
    <t>£40-£49</t>
  </si>
  <si>
    <t>£50-£59</t>
  </si>
  <si>
    <t>£60-£69</t>
  </si>
  <si>
    <t>£70-£79</t>
  </si>
  <si>
    <t>£80-£89</t>
  </si>
  <si>
    <t>£90-£99</t>
  </si>
  <si>
    <t>£100 or more per month</t>
  </si>
  <si>
    <t>Don’t know</t>
  </si>
  <si>
    <t>Prefer not to say</t>
  </si>
  <si>
    <t>Which of the following do you think are the most important issues facing your local area at this time?Please select up to three.</t>
  </si>
  <si>
    <t>Quality of the roads, pavements, pathways, and cycle routes</t>
  </si>
  <si>
    <t>Crime and anti-social behaviour</t>
  </si>
  <si>
    <t>Shops and businesses closing down</t>
  </si>
  <si>
    <t>Availability and affordability of housing</t>
  </si>
  <si>
    <t>Quality of local healthcare</t>
  </si>
  <si>
    <t>Availability of good jobs and employment</t>
  </si>
  <si>
    <t>Opportunities for young people</t>
  </si>
  <si>
    <t>Quality and affordability of public transport</t>
  </si>
  <si>
    <t>Too many local developments or infrastructure</t>
  </si>
  <si>
    <t>Quality of nature / green spaces</t>
  </si>
  <si>
    <t>Weather and climate events, such as floods and water shortages</t>
  </si>
  <si>
    <t>Air pollution</t>
  </si>
  <si>
    <t>Lack of local leadership</t>
  </si>
  <si>
    <t>Quality of education and schools</t>
  </si>
  <si>
    <t>Access to nature / green spaces</t>
  </si>
  <si>
    <t>Too few local developments or infrastructure</t>
  </si>
  <si>
    <t>Water pollution</t>
  </si>
  <si>
    <t>Lack of biodiversity</t>
  </si>
  <si>
    <t>None of the above</t>
  </si>
  <si>
    <t>Don't know</t>
  </si>
  <si>
    <t>In your view, how would you rate the quality of each of the following in your area?: Air quality</t>
  </si>
  <si>
    <t>Very good</t>
  </si>
  <si>
    <t>Good</t>
  </si>
  <si>
    <t>Neither good nor poor</t>
  </si>
  <si>
    <t>Poor</t>
  </si>
  <si>
    <t>Very poor</t>
  </si>
  <si>
    <t>In your view, how would you rate the quality of each of the following in your area?: Health of streams and rivers</t>
  </si>
  <si>
    <t>In your view, how would you rate the quality of each of the following in your area?: Drainage system</t>
  </si>
  <si>
    <t>In your view, how would you rate the quality of each of the following in your area?: Sewerage system</t>
  </si>
  <si>
    <t>In your view, how would you rate the quality of each of the following in your area?: Condition of main roads and motorways</t>
  </si>
  <si>
    <t>In your view, how would you rate the quality of each of the following in your area?: Biodiversity and the presence of wildlife</t>
  </si>
  <si>
    <t>In your view, how would you rate the quality of each of the following in your area?: Level of tree cover</t>
  </si>
  <si>
    <t>In your view, how would you rate the quality of each of the following in your area?: Noise levels</t>
  </si>
  <si>
    <t>In your view, how would you rate the quality of each of the following in your area?: Flood defences and management</t>
  </si>
  <si>
    <t>In your view, how would you rate the quality of each of the following in your area?: Broadband systems</t>
  </si>
  <si>
    <t>In your view, how would you rate the quality of each of the following in your area?: Local schools</t>
  </si>
  <si>
    <t>In your view, how would you rate the quality of each of the following in your area?: Public transport</t>
  </si>
  <si>
    <t>In your view, how would you rate the quality of each of the following in your area?: Condition of parks and green spaces</t>
  </si>
  <si>
    <t>In your view, how would you rate the quality of each of the following in your area?: Maintenance of parks and green spaces</t>
  </si>
  <si>
    <t>Have you ever been personally affected by any of the following? : Current home damaged by flooding</t>
  </si>
  <si>
    <t>Yes, within the last year</t>
  </si>
  <si>
    <t>Yes, but not within the last year</t>
  </si>
  <si>
    <t>Have you ever been personally affected by any of the following? : Roads near my home flooded / covered in large puddles/big areas of water</t>
  </si>
  <si>
    <t>Have you ever been personally affected by any of the following? : Parks and open spaces flooded / covered in large puddles/big areas of water</t>
  </si>
  <si>
    <t>Have you ever been personally affected by any of the following? : Local services impacted by flooding or large puddles/big areas of water</t>
  </si>
  <si>
    <t>Have you ever been personally affected by any of the following? : Nearby houses or businesses flooded / covered in large puddles/big areas of water</t>
  </si>
  <si>
    <t>Have you ever been personally affected by any of the following? : Local ditches and streams flooded</t>
  </si>
  <si>
    <t>Have you ever been personally affected by any of the following? : Poor water quality in local rivers and waterways - for example, stopping you swimming, paddling or fishing, or even making someone you know ill</t>
  </si>
  <si>
    <t>Think about the area/neighbourhood where you currently live. Which of the following were the main factors that influenced your decision to live in your current neighbourhood?  Select up to five of the following.</t>
  </si>
  <si>
    <t>Quiet neighbourhood</t>
  </si>
  <si>
    <t>Safety of the area</t>
  </si>
  <si>
    <t>Close proximity to family and friends</t>
  </si>
  <si>
    <t>Close proximity to shops, restaurants</t>
  </si>
  <si>
    <t>Affordability/ low cost in the overall area</t>
  </si>
  <si>
    <t>Located in the area of the country that I wanted to live in</t>
  </si>
  <si>
    <t>Quality of houses in the area</t>
  </si>
  <si>
    <t>Close proximity to work</t>
  </si>
  <si>
    <t>Close proximity to transport links (e.g. train station)</t>
  </si>
  <si>
    <t>Close proximity to green spaces (e.g. fields, woods, trees)</t>
  </si>
  <si>
    <t>Good neighbours</t>
  </si>
  <si>
    <t>Scenic views / attractive area</t>
  </si>
  <si>
    <t>Close proximity to schools</t>
  </si>
  <si>
    <t>Close proximity to parks, community gardens, and playspaces</t>
  </si>
  <si>
    <t>Low risk of flooding</t>
  </si>
  <si>
    <t>Quality of local schools</t>
  </si>
  <si>
    <t>New build development</t>
  </si>
  <si>
    <t>Close proximity to blue spaces (e.g. ponds, rivers, lakes, the sea)</t>
  </si>
  <si>
    <t>Low levels of pollution</t>
  </si>
  <si>
    <t>Cycle and footpaths</t>
  </si>
  <si>
    <t>Community centres and a sense of community in the area</t>
  </si>
  <si>
    <t>Sustainable neighbourhood design (e.g. green roofs, solar panels, rainwater harvesting)</t>
  </si>
  <si>
    <t>Established or historical development</t>
  </si>
  <si>
    <t>Other (please specify)</t>
  </si>
  <si>
    <t>Think about the area/neighbourhood where you currently live. Which of the following are the biggest issues in your current neighbourhood?Select up to five of the following.</t>
  </si>
  <si>
    <t>Lack of parking overall</t>
  </si>
  <si>
    <t>Not enough shops or restaurants</t>
  </si>
  <si>
    <t>None of the above, there are no issues in my current neighbourhood</t>
  </si>
  <si>
    <t>Poor public transport links (e.g. far from train station, buses not reliable)</t>
  </si>
  <si>
    <t>High levels of crime</t>
  </si>
  <si>
    <t>Lack of community centres and no real sense of community in the area</t>
  </si>
  <si>
    <t>Noisy area</t>
  </si>
  <si>
    <t>Unfriendly or bad neighbours</t>
  </si>
  <si>
    <t>Area is outdated or poorly maintained</t>
  </si>
  <si>
    <t>Not enough nearby blue spaces (e.g. ponds, rivers, lakes, the sea)</t>
  </si>
  <si>
    <t>Poor environmental quality and lack of sustainable neighbourhood design (e.g. green roofs, solar panels, drainage systems, lack of cycle paths)</t>
  </si>
  <si>
    <t>Not enough nearby green spaces (e.g. parks, community gardens, fields, paths)</t>
  </si>
  <si>
    <t>Poor quality housing</t>
  </si>
  <si>
    <t>Area is prone to flooding or has drainage issues</t>
  </si>
  <si>
    <t>Poor quality schools</t>
  </si>
  <si>
    <t>Too far from work or schools</t>
  </si>
  <si>
    <t>None of the above, there are no issues my current neighbourhood</t>
  </si>
  <si>
    <t>Thinking about your quality of life, how much value do you think each of the following would add if it were available in your area?: Playgrounds</t>
  </si>
  <si>
    <t>Significant value</t>
  </si>
  <si>
    <t>Some value</t>
  </si>
  <si>
    <t>Not much value</t>
  </si>
  <si>
    <t>No value at all</t>
  </si>
  <si>
    <t>Thinking about your quality of life, how much value do you think each of the following would add if it were available in your area?: Ponds, wetlands or lakes</t>
  </si>
  <si>
    <t>Thinking about your quality of life, how much value do you think each of the following would add if it were available in your area?: Community gardens</t>
  </si>
  <si>
    <t>Thinking about your quality of life, how much value do you think each of the following would add if it were available in your area?: Open green spaces and fields</t>
  </si>
  <si>
    <t>Thinking about your quality of life, how much value do you think each of the following would add if it were available in your area?: Pavements around the neighbourhood</t>
  </si>
  <si>
    <t>Thinking about your quality of life, how much value do you think each of the following would add if it were available in your area?: Cycle paths</t>
  </si>
  <si>
    <t>Thinking about your quality of life, how much value do you think each of the following would add if it were available in your area?: Outdoor exercise equipment</t>
  </si>
  <si>
    <t>Thinking about your quality of life, how much value do you think each of the following would add if it were available in your area?: Shallow ditches in the ground that fill with water after it rains (i.e. swales)</t>
  </si>
  <si>
    <t>Thinking about your quality of life, how much value do you think each of the following would add if it were available in your area?: Solar panels on roofs</t>
  </si>
  <si>
    <t>Thinking about your quality of life, how much value do you think each of the following would add if it were available in your area?: Good air quality</t>
  </si>
  <si>
    <t>Thinking about your quality of life, how much value do you think each of the following would add if it were available in your area?: Good quality water in local rivers, streams and lakes</t>
  </si>
  <si>
    <t>Thinking about your quality of life, how much value do you think each of the following would add if it were available in your area?: Clean spaces (i.e. no litter)</t>
  </si>
  <si>
    <t>Thinking about your quality of life, how much value do you think each of the following would add if it were available in your area?: Green roofs or plants on roofs</t>
  </si>
  <si>
    <t>Thinking about your quality of life, how much value do you think each of the following would add if it were available in your area?: Permeable paving (surfaces like stones or block paving that allow rainwater to drain and soak away to the ground below)</t>
  </si>
  <si>
    <t>Thinking about your quality of life, how much value do you think each of the following would add if it were available in your area?: Rain gardens</t>
  </si>
  <si>
    <t>Thinking about your quality of life, how much value do you think each of the following would add if it were available in your area?: Areas to harvest rainwater for reuse</t>
  </si>
  <si>
    <t>Thinking about your quality of life, how much value do you think each of the following would add if it were available in your area?: Well-landscaped local area (e.g. trees)</t>
  </si>
  <si>
    <t>Which of the following would you consider benefits to new build housing developments, if any? Select all that apply.</t>
  </si>
  <si>
    <t>They are affordable</t>
  </si>
  <si>
    <t>The houses are built with quality materials</t>
  </si>
  <si>
    <t>The houses are well-planned / designed</t>
  </si>
  <si>
    <t>They are well-spaced and not overcrowded</t>
  </si>
  <si>
    <t>They have a low flood risk</t>
  </si>
  <si>
    <t>They are sustainable</t>
  </si>
  <si>
    <t>The grounds are well-maintained</t>
  </si>
  <si>
    <t>There are a lot of outdoor spaces</t>
  </si>
  <si>
    <t>They bring shops, restaurants, and entertainment</t>
  </si>
  <si>
    <t>They bring more public services</t>
  </si>
  <si>
    <t>The houses have character</t>
  </si>
  <si>
    <t>They build communities</t>
  </si>
  <si>
    <t>They are built near nature</t>
  </si>
  <si>
    <t>The houses are large</t>
  </si>
  <si>
    <t>None of the above, there are no benefits</t>
  </si>
  <si>
    <t>Which of the following would you consider drawbacks to new build housing developments, if any? Select all that apply.</t>
  </si>
  <si>
    <t>The houses are too expensive</t>
  </si>
  <si>
    <t>There are too many houses in a small area</t>
  </si>
  <si>
    <t>The houses are too small</t>
  </si>
  <si>
    <t>The houses are not built with quality materials</t>
  </si>
  <si>
    <t>The houses are poorly planned / designed</t>
  </si>
  <si>
    <t>The additional fees are too expensive</t>
  </si>
  <si>
    <t>The outdoor spaces are too small</t>
  </si>
  <si>
    <t>They have a high flood risk</t>
  </si>
  <si>
    <t>The houses lack character</t>
  </si>
  <si>
    <t>There aren’t enough public services in new developments</t>
  </si>
  <si>
    <t>There aren’t enough shops, restaurants, and entertainment</t>
  </si>
  <si>
    <t>The grounds are poorly maintained</t>
  </si>
  <si>
    <t>There is too much construction in these neighbourhoods</t>
  </si>
  <si>
    <t>The neighbourhoods lack community</t>
  </si>
  <si>
    <t>New developments aren’t sustainable</t>
  </si>
  <si>
    <t>They are too isolated from other communities</t>
  </si>
  <si>
    <t>They are built too far from nature</t>
  </si>
  <si>
    <t>None of the above, there are no drawbacks</t>
  </si>
  <si>
    <t>To what extent do you agree or disagree with the following statements?: I have a responsibility to protect nature</t>
  </si>
  <si>
    <t>Strongly agree</t>
  </si>
  <si>
    <t>Moderately agree</t>
  </si>
  <si>
    <t>Slightly agree</t>
  </si>
  <si>
    <t>Neither agree nor disagree</t>
  </si>
  <si>
    <t>Slightly disagree</t>
  </si>
  <si>
    <t>Moderately disagree</t>
  </si>
  <si>
    <t>Strongly disagree</t>
  </si>
  <si>
    <t>Total Agree:</t>
  </si>
  <si>
    <t>Total Disagree:</t>
  </si>
  <si>
    <t>Net:</t>
  </si>
  <si>
    <t>To what extent do you agree or disagree with the following statements?: I feel powerless to protect the environment</t>
  </si>
  <si>
    <t>To what extent do you agree or disagree with the following statements?: I go out of my way to act sustainably, even if it’s not convenient or affordable</t>
  </si>
  <si>
    <t>To what extent do you agree or disagree with the following statements?: Individuals have the power to change anything, if they work together</t>
  </si>
  <si>
    <t>To what extent do you agree or disagree with the following statements?: I expect businesses to lead the way on sustainability</t>
  </si>
  <si>
    <t>To what extent do you agree or disagree with the following statements?: I expect the government to lead the way on sustainability</t>
  </si>
  <si>
    <t>To what extent do you agree or disagree with the following statements?: I know how to live sustainably, but the system makes it hard</t>
  </si>
  <si>
    <t>To what extent do you agree or disagree with the following statements?: I want to protect the environment but I don’t know how</t>
  </si>
  <si>
    <t>To what extent do you agree or disagree with the following statements?: It is already too late to stop climate change so my behaviour doesn’t matter</t>
  </si>
  <si>
    <t>Which of the following, if any, are the main benefits of living in an area with green spaces, parks, and trees? Select all that apply.</t>
  </si>
  <si>
    <t>BASE: Split sample A</t>
  </si>
  <si>
    <t>Improves mental well-being</t>
  </si>
  <si>
    <t>Improves air quality</t>
  </si>
  <si>
    <t>Improves physical well-being</t>
  </si>
  <si>
    <t>Provides recreational spaces</t>
  </si>
  <si>
    <t>Allows children to learn about nature</t>
  </si>
  <si>
    <t>Improves attractiveness of a neighbourhood</t>
  </si>
  <si>
    <t>Boosts biodiversity</t>
  </si>
  <si>
    <t>Encourages pollinating insects to live in the area</t>
  </si>
  <si>
    <t>Offers space for walking dogs</t>
  </si>
  <si>
    <t>Provides cooling and shade during hot weather</t>
  </si>
  <si>
    <t>Allows water to soak into the ground and improves water availability</t>
  </si>
  <si>
    <t>Offers a community space for events and social connection</t>
  </si>
  <si>
    <t>Reduces flooding by naturally managing rainfall</t>
  </si>
  <si>
    <t>Reduces noise pollution</t>
  </si>
  <si>
    <t>Improves water quality of streams and rivers</t>
  </si>
  <si>
    <t>Increases property value</t>
  </si>
  <si>
    <t>Support community gardening and growing food</t>
  </si>
  <si>
    <t>None of the above, there are no benefits to this</t>
  </si>
  <si>
    <t>Which of the following, if any, are the main drawbacks of living in an area with green spaces, parks, and trees? Select all that apply.</t>
  </si>
  <si>
    <t>Increased dog waste</t>
  </si>
  <si>
    <t>A place where people litter</t>
  </si>
  <si>
    <t>Can attract anti-social behaviour</t>
  </si>
  <si>
    <t>Often not regularly maintained</t>
  </si>
  <si>
    <t>Concerns about personal safety when walking alone or at night</t>
  </si>
  <si>
    <t>Can often look run-down</t>
  </si>
  <si>
    <t>Increases council tax in an area</t>
  </si>
  <si>
    <t>Increases housing costs</t>
  </si>
  <si>
    <t>Increases pollen and allergies</t>
  </si>
  <si>
    <t>Increases insects, rodents, and unwanted wildlife</t>
  </si>
  <si>
    <t>Limits space available for parking</t>
  </si>
  <si>
    <t>High maintenance fees associated with regular maintenance</t>
  </si>
  <si>
    <t>None of the above, there are no drawbacks to this</t>
  </si>
  <si>
    <t>Potential habitat for invasive species</t>
  </si>
  <si>
    <t>Introduces a health and safety risk</t>
  </si>
  <si>
    <t>Which of the following, if any, are the main benefits of living in an area with blue spaces, ponds, wetlands, and streams? Select all that apply.</t>
  </si>
  <si>
    <t>BASE: Split sample B</t>
  </si>
  <si>
    <t>Stores carbon dioxide</t>
  </si>
  <si>
    <t>Reduces noise from traffic</t>
  </si>
  <si>
    <t>Reduces strain on a combined sewer system</t>
  </si>
  <si>
    <t>Provides headroom for housing development</t>
  </si>
  <si>
    <t>Which of the following, if any, are the main drawbacks of living in an area with blue spaces (e.g. ponds, wetlands, and streams)? Select all that apply.</t>
  </si>
  <si>
    <t>High flood risk</t>
  </si>
  <si>
    <t>Can attract mosquitos or other insects (e.g. midges)</t>
  </si>
  <si>
    <t>Safety risks</t>
  </si>
  <si>
    <t>Health concerns due to open / stagnant water (e.g. bacteria, algae blooms)</t>
  </si>
  <si>
    <t>Can be dangerous in winter due to frozen surfaces</t>
  </si>
  <si>
    <t>Encourages fishing</t>
  </si>
  <si>
    <t>Have you heard of any of the following terms?: Sustainable drainage systems (SuDS)</t>
  </si>
  <si>
    <t>Yes, I have heard of this and could explain what it is</t>
  </si>
  <si>
    <t>Yes, I have heard of this but could not explain what it is</t>
  </si>
  <si>
    <t>No, I have not heard of this</t>
  </si>
  <si>
    <t>Have you heard of any of the following terms?: Permeable paving</t>
  </si>
  <si>
    <t>Have you heard of any of the following terms?: Swales</t>
  </si>
  <si>
    <t>Have you heard of any of the following terms?: Rainwater harvesting</t>
  </si>
  <si>
    <t>Have you heard of any of the following terms?: Green roofs</t>
  </si>
  <si>
    <t>Have you heard of any of the following terms?: Rain gardens</t>
  </si>
  <si>
    <t>Have you heard of any of the following terms?: Living walls</t>
  </si>
  <si>
    <t>Have you heard of any of the following terms?: Underearth capture</t>
  </si>
  <si>
    <t>Think about your current home and neighbourhood. Are you aware if you have any of the following in your area? If you aren’t sure, please respond with ‘Don’t know.’: Sustainable drainage systems (SuDS)</t>
  </si>
  <si>
    <t>Think about your current home and neighbourhood. Are you aware if you have any of the following in your area? If you aren’t sure, please respond with ‘Don’t know.’: Permeable paving</t>
  </si>
  <si>
    <t>Think about your current home and neighbourhood. Are you aware if you have any of the following in your area? If you aren’t sure, please respond with ‘Don’t know.’: Shallow ditches in the ground that fill with water after it rains (i.e. swales)</t>
  </si>
  <si>
    <t>Think about your current home and neighbourhood. Are you aware if you have any of the following in your area? If you aren’t sure, please respond with ‘Don’t know.’: Rainwater harvesting</t>
  </si>
  <si>
    <t>Think about your current home and neighbourhood. Are you aware if you have any of the following in your area? If you aren’t sure, please respond with ‘Don’t know.’: Green roofs</t>
  </si>
  <si>
    <t>Think about your current home and neighbourhood. Are you aware if you have any of the following in your area? If you aren’t sure, please respond with ‘Don’t know.’: Rain gardens</t>
  </si>
  <si>
    <t>Think about your current home and neighbourhood. Are you aware if you have any of the following in your area? If you aren’t sure, please respond with ‘Don’t know.’: Living walls</t>
  </si>
  <si>
    <t>Think about your current home and neighbourhood. Are you aware if you have any of the following in your area? If you aren’t sure, please respond with ‘Don’t know.’: Underearth capture</t>
  </si>
  <si>
    <t>To what extent do you agree or disagree with the following statements?: This would be good for the environment</t>
  </si>
  <si>
    <t>Somewhat agree</t>
  </si>
  <si>
    <t>Somewhat disagree</t>
  </si>
  <si>
    <t>To what extent do you agree or disagree with the following statements?: This seems like it would cost more money than it’s worth</t>
  </si>
  <si>
    <t>To what extent do you agree or disagree with the following statements?: I want my area to have this</t>
  </si>
  <si>
    <t xml:space="preserve"> And when it comes to building new developments, how important do you think it is that they are built with sustainable drainage systems (SuDS)?</t>
  </si>
  <si>
    <t>This should be a main priority</t>
  </si>
  <si>
    <t>This is important but some things should be a greater priority</t>
  </si>
  <si>
    <t>This is not very important and most other things should be a greater priority</t>
  </si>
  <si>
    <t>This is not at all important and should not be a priority</t>
  </si>
  <si>
    <t>You said you didn’t think that building SuDS should be a priority in new developments. What should be the priorities of new housing developments? Select up to three.</t>
  </si>
  <si>
    <t>BASE: Question displayed when the Split Assignment is exactly equal to "1"</t>
  </si>
  <si>
    <t>Ensuring homes are built to be energy efficient</t>
  </si>
  <si>
    <t>Ensuring homes are built with high-quality materials</t>
  </si>
  <si>
    <t>Building local services like schools and GPs</t>
  </si>
  <si>
    <t>Ensuring there are enough parking spaces for residents</t>
  </si>
  <si>
    <t>Ensuring there is reliable public transport</t>
  </si>
  <si>
    <t>Establishing pavements and safe walking or cycling paths</t>
  </si>
  <si>
    <t>Building community centres, libraries, gyms, and other shared facilities</t>
  </si>
  <si>
    <t>Ensuring developments can integrate with existing communities</t>
  </si>
  <si>
    <t>Providing play areas for children</t>
  </si>
  <si>
    <t>Spending additional time planning the homes so they have desirable qualities, like wooden floorboards or the right number of bedrooms</t>
  </si>
  <si>
    <t>Which of the following do you think are the main benefits of living in an area with sustainable drainage systems (SuDS)? Select up to five.</t>
  </si>
  <si>
    <t>Reduced flood risk</t>
  </si>
  <si>
    <t>Reduces strain on sewerage systems</t>
  </si>
  <si>
    <t>Improved quality of water in rivers, streams and lakes</t>
  </si>
  <si>
    <t>Improved water availability</t>
  </si>
  <si>
    <t>Cost effective over time</t>
  </si>
  <si>
    <t>Increased biodiversity</t>
  </si>
  <si>
    <t>More green spaces and parks</t>
  </si>
  <si>
    <t>Improved air quality</t>
  </si>
  <si>
    <t>Enables additional housing development due to reduced pressure on drainage systems</t>
  </si>
  <si>
    <t>Improved physical wellbeing</t>
  </si>
  <si>
    <t>Increased property value</t>
  </si>
  <si>
    <t>Keeps the area cool</t>
  </si>
  <si>
    <t>Improved local attractiveness</t>
  </si>
  <si>
    <t>Improved mental wellbeing</t>
  </si>
  <si>
    <t>Stores carbon</t>
  </si>
  <si>
    <t>Stronger sense of community</t>
  </si>
  <si>
    <t>Allows for educational opportunities</t>
  </si>
  <si>
    <t>Which of the following do you think are the main drawbacks of living in an area with sustainable drainage systems (SuDS)? Select up to five.</t>
  </si>
  <si>
    <t>Requires maintenance to be effective</t>
  </si>
  <si>
    <t>High upfront costs</t>
  </si>
  <si>
    <t>Higher service charges and maintenance costs</t>
  </si>
  <si>
    <t>Limitations during heavy rainfall or weather events</t>
  </si>
  <si>
    <t>Think about the maintenance of your local area and community. To what extent would you trust the following actors to properly and regularly maintain your local area if you had to pay them a monthly fee to do so?: Your local council</t>
  </si>
  <si>
    <t>Trust completely</t>
  </si>
  <si>
    <t>Trust somewhat</t>
  </si>
  <si>
    <t>Trust a little</t>
  </si>
  <si>
    <t>Would not trust at all</t>
  </si>
  <si>
    <t>Think about the maintenance of your local area and community. To what extent would you trust the following actors to properly and regularly maintain your local area if you had to pay them a monthly fee to do so?: A volunteer community group</t>
  </si>
  <si>
    <t>Think about the maintenance of your local area and community. To what extent would you trust the following actors to properly and regularly maintain your local area if you had to pay them a monthly fee to do so?: A management company on a housing estate</t>
  </si>
  <si>
    <t>Think about the maintenance of your local area and community. To what extent would you trust the following actors to properly and regularly maintain your local area if you had to pay them a monthly fee to do so?: Grounds maintenance contractors</t>
  </si>
  <si>
    <t>Think about the maintenance of your local area and community. To what extent would you trust the following actors to properly and regularly maintain your local area if you had to pay them a monthly fee to do so?: The housing association</t>
  </si>
  <si>
    <t>Think about the maintenance of your local area and community. To what extent would you trust the following actors to properly and regularly maintain your local area if you had to pay them a monthly fee to do so?: Water company</t>
  </si>
  <si>
    <t>Think about the maintenance of your local area and community. To what extent would you trust the following actors to properly and regularly maintain your local area if you had to pay them a monthly fee to do so?: Wildlife or rivers trust</t>
  </si>
  <si>
    <t>Think about the maintenance of your local area and community. To what extent would you trust the following actors to properly and regularly maintain your local area if you had to pay them a monthly fee to do so?: Local community gardens charity</t>
  </si>
  <si>
    <t xml:space="preserve"> Which of the following comes closest to your view? Please think about costs outside of your regular property taxes.</t>
  </si>
  <si>
    <t>I would rather pay a regular payment to a management community to maintain the upkeep of my area and home</t>
  </si>
  <si>
    <t>I would rather not pay anything and risk my area and home degrading or being at greater risk of flooding in the future</t>
  </si>
  <si>
    <t xml:space="preserve"> Imagine you had to choose between the following options. The area where you live includes SuDS that help reduce pollution in local rivers, lakes and streams and you pay £1 a month, or you pay nothing and pollution is not reduced. Which would you choose?As a reminder Sustainable Drainage Systems (SuDS) are multi-functional systems integrated within a development (such as ponds, pavements where water can flow through to the ground, trees and vegetation, and other technologies) and provide a more natural approach to manage rainfall and surface water runoff. </t>
  </si>
  <si>
    <t>Pay a fee of £1 a month and reduce pollution in local rivers, lakes and streams</t>
  </si>
  <si>
    <t>Don’t pay a fee and pollution is not reduced</t>
  </si>
  <si>
    <t xml:space="preserve"> Imagine you had to choose between the following options. The area where you live includes SuDS that help reduce pollution in local rivers, lakes and streams and you pay £2.50 a month, or you pay nothing and pollution is not reduced. Which would you choose?As a reminder Sustainable Drainage Systems (SuDS) are multi-functional systems integrated within a development (such as ponds, pavements where water can flow through to the ground, trees and vegetation, and other technologies) and provide a more natural approach to manage rainfall and surface water runoff. </t>
  </si>
  <si>
    <t>Pay a fee of £2.50 a month and reduce pollution in local rivers, lakes and streams</t>
  </si>
  <si>
    <t xml:space="preserve"> Imagine you had to choose between the following options. The area where you live includes SuDS that help reduce pollution in local rivers, lakes and streams and you pay £5 a month, or you pay nothing and pollution is not reduced. Which would you choose?As a reminder Sustainable Drainage Systems (SuDS) are multi-functional systems integrated within a development (such as ponds, pavements where water can flow through to the ground, trees and vegetation, and other technologies) and provide a more natural approach to manage rainfall and surface water runoff. </t>
  </si>
  <si>
    <t>Pay a fee of £5 a month and reduce pollution in local rivers, lakes and streams</t>
  </si>
  <si>
    <t xml:space="preserve"> Imagine you had to choose between the following options. The area where you live includes SuDS that help reduce pollution in local rivers, lakes and streams and you pay £10 a month, or you pay nothing and pollution is not reduced. Which would you choose?As a reminder Sustainable Drainage Systems (SuDS) are multi-functional systems integrated within a development (such as ponds, pavements where water can flow through to the ground, trees and vegetation, and other technologies) and provide a more natural approach to manage rainfall and surface water runoff. </t>
  </si>
  <si>
    <t>Pay a fee of £10 a month and reduce pollution in local rivers, lakes and streams</t>
  </si>
  <si>
    <t xml:space="preserve"> Imagine you had to choose between the following options. The area where you live includes SuDS that help reduce pollution in local rivers, lakes and streams and you pay £20 a month, or you pay nothing and pollution is not reduced. Which would you choose?As a reminder Sustainable Drainage Systems (SuDS) are multi-functional systems integrated within a development (such as ponds, pavements where water can flow through to the ground, trees and vegetation, and other technologies) and provide a more natural approach to manage rainfall and surface water runoff. </t>
  </si>
  <si>
    <t>Pay a fee of £20 a month and reduce pollution in local rivers, lakes and streams</t>
  </si>
  <si>
    <t xml:space="preserve"> Imagine you had to choose between the following options. The area where you live includes SuDS that help reduce pollution in local rivers, lakes and streams and you pay £50 a month, or you pay nothing and pollution is not reduced. Which would you choose?As a reminder Sustainable Drainage Systems (SuDS) are multi-functional systems integrated within a development (such as ponds, pavements where water can flow through to the ground, trees and vegetation, and other technologies) and provide a more natural approach to manage rainfall and surface water runoff. </t>
  </si>
  <si>
    <t>Pay a fee of £50 a month and reduce pollution in local rivers, lakes and streams</t>
  </si>
  <si>
    <t xml:space="preserve"> Imagine you had to choose between the following options. The area where you live includes SuDS that help reduce pollution in local rivers, lakes and streams and you pay £100 a month, or you pay nothing and pollution is not reduced. Which would you choose?As a reminder Sustainable Drainage Systems (SuDS) are multi-functional systems integrated within a development (such as ponds, pavements where water can flow through to the ground, trees and vegetation, and other technologies) and provide a more natural approach to manage rainfall and surface water runoff. </t>
  </si>
  <si>
    <t>Pay a fee of £100 a month and reduce pollution in local rivers, lakes and streams</t>
  </si>
  <si>
    <t xml:space="preserve"> Imagine you had to choose between the following options. The area where you live includes SuDS that improve the aesthetic appearance of your area and you pay £1 a month, or you pay nothing and do not receive this. Which would you choose?As a reminder Sustainable Drainage Systems (SuDS) are multi-functional systems integrated within a development (such as ponds, pavements where water can flow through to the ground, trees and vegetation, and other technologies) and provide a more natural approach to manage rainfall and surface water runoff. </t>
  </si>
  <si>
    <t>Pay a fee of £1 a month and improve the aesthetic appearance of your area and increase number of green spaces</t>
  </si>
  <si>
    <t>Don’t pay a fee and don’t receive this</t>
  </si>
  <si>
    <t xml:space="preserve"> Imagine you had to choose between the following options. The area where you live includes SuDS that improve the aesthetic appearance of your area and you pay £2.50 a month, or you pay nothing and do not receive this. Which would you choose?As a reminder Sustainable Drainage Systems (SuDS) are multi-functional systems integrated within a development (such as ponds, pavements where water can flow through to the ground, trees and vegetation, and other technologies) and provide a more natural approach to manage rainfall and surface water runoff. </t>
  </si>
  <si>
    <t>Pay a fee of £2.50 a month and improve the aesthetic appearance of your area and increase number of green spaces</t>
  </si>
  <si>
    <t xml:space="preserve"> Imagine you had to choose between the following options. The area where you live includes SuDS that improve the aesthetic appearance of your area and you pay £5 a month, or you pay nothing and do not receive this. Which would you choose?As a reminder Sustainable Drainage Systems (SuDS) are multi-functional systems integrated within a development (such as ponds, pavements where water can flow through to the ground, trees and vegetation, and other technologies) and provide a more natural approach to manage rainfall and surface water runoff. </t>
  </si>
  <si>
    <t>Pay a fee of £5 a month and improve the aesthetic appearance of your area and increase number of green spaces</t>
  </si>
  <si>
    <t xml:space="preserve"> Imagine you had to choose between the following options. The area where you live includes SuDS that improve the aesthetic appearance of your area and you pay £10 a month, or you pay nothing and do not receive this. Which would you choose?As a reminder Sustainable Drainage Systems (SuDS) are multi-functional systems integrated within a development (such as ponds, pavements where water can flow through to the ground, trees and vegetation, and other technologies) and provide a more natural approach to manage rainfall and surface water runoff. </t>
  </si>
  <si>
    <t>Pay a fee of £10 a month and improve the aesthetic appearance of your area and increase number of green spaces</t>
  </si>
  <si>
    <t xml:space="preserve"> Imagine you had to choose between the following options. The area where you live includes SuDS that improve the aesthetic appearance of your area and you pay £20 a month, or you pay nothing and do not receive this. Which would you choose?As a reminder Sustainable Drainage Systems (SuDS) are multi-functional systems integrated within a development (such as ponds, pavements where water can flow through to the ground, trees and vegetation, and other technologies) and provide a more natural approach to manage rainfall and surface water runoff. </t>
  </si>
  <si>
    <t>Pay a fee of £20 a month and improve the aesthetic appearance of your area and increase number of green spaces</t>
  </si>
  <si>
    <t xml:space="preserve"> Imagine you had to choose between the following options. The area where you live includes SuDS that improve the aesthetic appearance of your area and you pay £50 a month, or you pay nothing and do not receive this. Which would you choose?As a reminder Sustainable Drainage Systems (SuDS) are multi-functional systems integrated within a development (such as ponds, pavements where water can flow through to the ground, trees and vegetation, and other technologies) and provide a more natural approach to manage rainfall and surface water runoff. </t>
  </si>
  <si>
    <t>Pay a fee of £50 a month and improve the aesthetic appearance of your area and increase number of green spaces</t>
  </si>
  <si>
    <t xml:space="preserve"> Imagine you had to choose between the following options. The area where you live includes SuDS that improve the aesthetic appearance of your area and you pay £100 a month, or you pay nothing and do not receive this. Which would you choose?As a reminder Sustainable Drainage Systems (SuDS) are multi-functional systems integrated within a development (such as ponds, pavements where water can flow through to the ground, trees and vegetation, and other technologies) and provide a more natural approach to manage rainfall and surface water runoff. </t>
  </si>
  <si>
    <t>Pay a fee of £100 a month and improve the aesthetic appearance of your area and increase number of green spaces</t>
  </si>
  <si>
    <t xml:space="preserve"> Imagine you had to choose between the following options. The area where you live includes SuDS that increase biodiversity in your area and provides a more habitable environment for insects, bees and other wildlife and you pay £1 a month, or you pay nothing and do not receive this. Which would you choose?As a reminder Sustainable Drainage Systems (SuDS) are multi-functional systems integrated within a development (such as ponds, pavements where water can flow through to the ground, trees and vegetation, and other technologies) and provide a more natural approach to manage rainfall and surface water runoff. </t>
  </si>
  <si>
    <t>Pay a fee of £1 a month and increase biodiversity in your area</t>
  </si>
  <si>
    <t>Don’t pay a fee and don’t increase biodiversity in your area</t>
  </si>
  <si>
    <t xml:space="preserve"> Imagine you had to choose between the following options. The area where you live includes SuDS that increase biodiversity in your area and provides a more habitable environment for insects, bees and other wildlife and you pay £2.50 a month, or you pay nothing and do not receive this. Which would you choose?As a reminder Sustainable Drainage Systems (SuDS) are multi-functional systems integrated within a development (such as ponds, pavements where water can flow through to the ground, trees and vegetation, and other technologies) and provide a more natural approach to manage rainfall and surface water runoff. </t>
  </si>
  <si>
    <t>Pay a fee of £2.50 a month and increase biodiversity in your area</t>
  </si>
  <si>
    <t xml:space="preserve"> Imagine you had to choose between the following options. The area where you live includes SuDS that increase biodiversity in your area and provides a more habitable environment for insects, bees and other wildlife and you pay £5 a month, or you pay nothing and do not receive this. Which would you choose?As a reminder Sustainable Drainage Systems (SuDS) are multi-functional systems integrated within a development (such as ponds, pavements where water can flow through to the ground, trees and vegetation, and other technologies) and provide a more natural approach to manage rainfall and surface water runoff. </t>
  </si>
  <si>
    <t>Pay a fee of £5 a month and increase biodiversity in your area</t>
  </si>
  <si>
    <t xml:space="preserve"> Imagine you had to choose between the following options. The area where you live includes SuDS that increase biodiversity in your area and provides a more habitable environment for insects, bees and other wildlife and you pay £10 a month, or you pay nothing and do not receive this. Which would you choose?As a reminder Sustainable Drainage Systems (SuDS) are multi-functional systems integrated within a development (such as ponds, pavements where water can flow through to the ground, trees and vegetation, and other technologies) and provide a more natural approach to manage rainfall and surface water runoff. </t>
  </si>
  <si>
    <t>Pay a fee of £10 a month and increase biodiversity in your area</t>
  </si>
  <si>
    <t xml:space="preserve"> Imagine you had to choose between the following options. The area where you live includes SuDS that increase biodiversity in your area and provides a more habitable environment for insects, bees and other wildlife and you pay £20 a month, or you pay nothing and do not receive this. Which would you choose?As a reminder Sustainable Drainage Systems (SuDS) are multi-functional systems integrated within a development (such as ponds, pavements where water can flow through to the ground, trees and vegetation, and other technologies) and provide a more natural approach to manage rainfall and surface water runoff. </t>
  </si>
  <si>
    <t>Pay a fee of £20 a month and increase biodiversity in your area</t>
  </si>
  <si>
    <t xml:space="preserve"> Imagine you had to choose between the following options. The area where you live includes SuDS that increase biodiversity in your area and provides a more habitable environment for insects, bees and other wildlife and you pay £50 a month, or you pay nothing and do not receive this. Which would you choose?As a reminder Sustainable Drainage Systems (SuDS) are multi-functional systems integrated within a development (such as ponds, pavements where water can flow through to the ground, trees and vegetation, and other technologies) and provide a more natural approach to manage rainfall and surface water runoff. </t>
  </si>
  <si>
    <t>Pay a fee of £50 a month and increase biodiversity in your area</t>
  </si>
  <si>
    <t xml:space="preserve"> Imagine you had to choose between the following options. The area where you live includes SuDS that increase biodiversity in your area and provides a more habitable environment for insects, bees and other wildlife and you pay £100 a month, or you pay nothing and do not receive this. Which would you choose?As a reminder Sustainable Drainage Systems (SuDS) are multi-functional systems integrated within a development (such as ponds, pavements where water can flow through to the ground, trees and vegetation, and other technologies) and provide a more natural approach to manage rainfall and surface water runoff. </t>
  </si>
  <si>
    <t>Pay a fee of £100 a month and increase biodiversity in your area</t>
  </si>
  <si>
    <t xml:space="preserve"> Imagine you had to choose between the following options. The area where you live includes SuDS that decrease risk of flooding for homes further downstream in the drainage system and you pay £5 a month, or you pay nothing and do not receive this. Which would you choose?As a reminder Sustainable Drainage Systems (SuDS) are multi-functional systems integrated within a development (such as ponds, pavements where water can flow through to the ground, trees and vegetation, and other technologies) and provide a more natural approach to manage rainfall and surface water runoff. </t>
  </si>
  <si>
    <t>Pay £5 a month and decrease risk of flooding for homes further downstream</t>
  </si>
  <si>
    <t>Don’t pay a fee and don’t decrease risk of flooding for homes further downstream</t>
  </si>
  <si>
    <t xml:space="preserve"> Imagine you had to choose between the following options. The area where you live includes SuDS that decrease risk of flooding for homes further downstream in the drainage system and you pay £10 a month, or you pay nothing and do not receive this. Which would you choose?As a reminder Sustainable Drainage Systems (SuDS) are multi-functional systems integrated within a development (such as ponds, pavements where water can flow through to the ground, trees and vegetation, and other technologies) and provide a more natural approach to manage rainfall and surface water runoff. </t>
  </si>
  <si>
    <t>Pay £10 a month and decrease risk of flooding for homes further downstream</t>
  </si>
  <si>
    <t xml:space="preserve"> Imagine you had to choose between the following options. The area where you live includes SuDS that decrease risk of flooding for homes further downstream in the drainage system and you pay £20 a month, or you pay nothing and do not receive this. Which would you choose?As a reminder Sustainable Drainage Systems (SuDS) are multi-functional systems integrated within a development (such as ponds, pavements where water can flow through to the ground, trees and vegetation, and other technologies) and provide a more natural approach to manage rainfall and surface water runoff. </t>
  </si>
  <si>
    <t>Pay £20 a month and decrease risk of flooding for homes further downstream</t>
  </si>
  <si>
    <t xml:space="preserve"> Imagine you had to choose between the following options. The area where you live includes SuDS that decrease risk of flooding for homes further downstream in the drainage system and you pay £30 a month, or you pay nothing and do not receive this. Which would you choose?As a reminder Sustainable Drainage Systems (SuDS) are multi-functional systems integrated within a development (such as ponds, pavements where water can flow through to the ground, trees and vegetation, and other technologies) and provide a more natural approach to manage rainfall and surface water runoff. </t>
  </si>
  <si>
    <t>Pay £30 a month and decrease risk of flooding for homes further downstream</t>
  </si>
  <si>
    <t xml:space="preserve"> Imagine you had to choose between the following options. The area where you live includes SuDS that decrease risk of flooding for homes further downstream in the drainage system and you pay £50 a month, or you pay nothing and do not receive this. Which would you choose?As a reminder Sustainable Drainage Systems (SuDS) are multi-functional systems integrated within a development (such as ponds, pavements where water can flow through to the ground, trees and vegetation, and other technologies) and provide a more natural approach to manage rainfall and surface water runoff. </t>
  </si>
  <si>
    <t>Pay £50 a month and decrease risk of flooding for homes further downstream</t>
  </si>
  <si>
    <t xml:space="preserve"> Imagine you had to choose between the following options. The area where you live includes SuDS that decrease risk of flooding for homes further downstream in the drainage system and you pay £100 a month, or you pay nothing and do not receive this. Which would you choose?As a reminder Sustainable Drainage Systems (SuDS) are multi-functional systems integrated within a development (such as ponds, pavements where water can flow through to the ground, trees and vegetation, and other technologies) and provide a more natural approach to manage rainfall and surface water runoff. </t>
  </si>
  <si>
    <t>Pay £100 a month and decrease risk of flooding for homes further downstream</t>
  </si>
  <si>
    <t xml:space="preserve"> Imagine you had to choose between the following options. The area where you live includes SuDS that decrease risk of flooding for homes further downstream in the drainage system and you pay £200 a month, or you pay nothing and do not receive this. Which would you choose?As a reminder Sustainable Drainage Systems (SuDS) are multi-functional systems integrated within a development (such as ponds, pavements where water can flow through to the ground, trees and vegetation, and other technologies) and provide a more natural approach to manage rainfall and surface water runoff. </t>
  </si>
  <si>
    <t>Pay £200 a month and decrease risk of flooding for homes further downstream</t>
  </si>
  <si>
    <t xml:space="preserve"> Imagine you had to choose between the following options. The area where you live includes SuDS that improves air quality in the area and reduces CO2 in the environment and you pay £1 a month, or you pay nothing and don’t receive improved air quality. Which would you choose?As a reminder Sustainable Drainage Systems (SuDS) are multi-functional systems integrated within a development (such as ponds, pavements where water can flow through to the ground, trees and vegetation, and other technologies) and provide a more natural approach to manage rainfall and surface water runoff. </t>
  </si>
  <si>
    <t>Pay £1 a month and have improved air quality and a reduction in CO2 emissions</t>
  </si>
  <si>
    <t>Don’t pay a fee and don’t have improved air quality and a reduction in CO2 emissions</t>
  </si>
  <si>
    <t xml:space="preserve"> Imagine you had to choose between the following options. The area where you live includes SuDS that improves air quality in the area and reduces CO2 in the environment and you pay £2.50 a month, or you pay nothing and don’t receive improved air quality. Which would you choose?As a reminder Sustainable Drainage Systems (SuDS) are multi-functional systems integrated within a development (such as ponds, pavements where water can flow through to the ground, trees and vegetation, and other technologies) and provide a more natural approach to manage rainfall and surface water runoff. </t>
  </si>
  <si>
    <t>Pay £2.50 a month and have improved air quality and a reduction in CO2 emissions</t>
  </si>
  <si>
    <t xml:space="preserve"> Imagine you had to choose between the following options. The area where you live includes SuDS that improves air quality in the area and reduces CO2 in the environment and you pay £5 a month, or you pay nothing and don’t receive improved air quality. Which would you choose?As a reminder Sustainable Drainage Systems (SuDS) are multi-functional systems integrated within a development (such as ponds, pavements where water can flow through to the ground, trees and vegetation, and other technologies) and provide a more natural approach to manage rainfall and surface water runoff. </t>
  </si>
  <si>
    <t>Pay £5 a month and have improved air quality and a reduction in CO2 emissions</t>
  </si>
  <si>
    <t xml:space="preserve"> Imagine you had to choose between the following options. The area where you live includes SuDS that improves air quality in the area and reduces CO2 in the environment and you pay £10 a month, or you pay nothing and don’t receive improved air quality. Which would you choose?As a reminder Sustainable Drainage Systems (SuDS) are multi-functional systems integrated within a development (such as ponds, pavements where water can flow through to the ground, trees and vegetation, and other technologies) and provide a more natural approach to manage rainfall and surface water runoff. </t>
  </si>
  <si>
    <t>Pay £10 a month and have improved air quality and a reduction in CO2 emissions</t>
  </si>
  <si>
    <t xml:space="preserve"> Imagine you had to choose between the following options. The area where you live includes SuDS that improves air quality in the area and reduces CO2 in the environment and you pay £20 a month, or you pay nothing and don’t receive improved air quality. Which would you choose?As a reminder Sustainable Drainage Systems (SuDS) are multi-functional systems integrated within a development (such as ponds, pavements where water can flow through to the ground, trees and vegetation, and other technologies) and provide a more natural approach to manage rainfall and surface water runoff. </t>
  </si>
  <si>
    <t>Pay £20 a month and have improved air quality and a reduction in CO2 emissions</t>
  </si>
  <si>
    <t xml:space="preserve"> Imagine you had to choose between the following options. The area where you live includes SuDS that improves air quality in the area and reduces CO2 in the environment and you pay £50 a month, or you pay nothing and don’t receive improved air quality. Which would you choose?As a reminder Sustainable Drainage Systems (SuDS) are multi-functional systems integrated within a development (such as ponds, pavements where water can flow through to the ground, trees and vegetation, and other technologies) and provide a more natural approach to manage rainfall and surface water runoff. </t>
  </si>
  <si>
    <t>Pay £50 a month and have improved air quality and a reduction in CO2 emissions</t>
  </si>
  <si>
    <t xml:space="preserve"> Imagine you had to choose between the following options. The area where you live includes SuDS that improves air quality in the area and reduces CO2 in the environment and you pay £100 a month, or you pay nothing and don’t receive improved air quality. Which would you choose?As a reminder Sustainable Drainage Systems (SuDS) are multi-functional systems integrated within a development (such as ponds, pavements where water can flow through to the ground, trees and vegetation, and other technologies) and provide a more natural approach to manage rainfall and surface water runoff. </t>
  </si>
  <si>
    <t>Pay £100 a month and have improved air quality and a reduction in CO2 emissions</t>
  </si>
  <si>
    <t xml:space="preserve"> Imagine you had to choose between the following options. Your home is set in a place that has a communal green area with a water feature (such as a pond) and you pay £1 a month, or you pay nothing and don’t have a communal green area with a water feature. Which would you choose? </t>
  </si>
  <si>
    <t>Pay £1 a month and have my home set in a place that has a communal green area with a water feature (such as a pond)</t>
  </si>
  <si>
    <t>Don’t pay a fee and don’t have a communal green area with a water feature (such as a pond)</t>
  </si>
  <si>
    <t xml:space="preserve"> Imagine you had to choose between the following options. Your home is set in a place that has a communal green area with a water feature (such as a pond) and you pay £2.50 a month, or you pay nothing and don’t have a communal green area with a water feature. Which would you choose? </t>
  </si>
  <si>
    <t>Pay £2.50 a month and have my home set in a place that has a communal green area with a water feature (such as a pond)</t>
  </si>
  <si>
    <t xml:space="preserve"> Imagine you had to choose between the following options. Your home is set in a place that has a communal green area with a water feature (such as a pond) and you pay £5 a month, or you pay nothing and don’t have a communal green area with a water feature. Which would you choose? </t>
  </si>
  <si>
    <t>Pay £5 a month and have my home set in a place that has a communal green area with a water feature (such as a pond)</t>
  </si>
  <si>
    <t xml:space="preserve"> Imagine you had to choose between the following options. Your home is set in a place that has a communal green area with a water feature (such as a pond) and you pay £10 a month, or you pay nothing and don’t have a communal green area with a water feature. Which would you choose? </t>
  </si>
  <si>
    <t>Pay £10 a month and have my home set in a place that has a communal green area with a water feature (such as a pond)</t>
  </si>
  <si>
    <t xml:space="preserve"> Imagine you had to choose between the following options. Your home is set in a place that has a communal green area with a water feature (such as a pond) and you pay £20 a month, or you pay nothing and don’t have a communal green area with a water feature. Which would you choose? </t>
  </si>
  <si>
    <t>Pay £20 a month and have my home set in a place that has a communal green area with a water feature (such as a pond)</t>
  </si>
  <si>
    <t xml:space="preserve"> Imagine you had to choose between the following options. Your home is set in a place that has a communal green area with a water feature (such as a pond) and you pay £50 a month, or you pay nothing and don’t have a communal green area with a water feature. Which would you choose? </t>
  </si>
  <si>
    <t>Pay £50 a month and have my home set in a place that has a communal green area with a water feature (such as a pond)</t>
  </si>
  <si>
    <t xml:space="preserve"> Imagine you had to choose between the following options. Your home is set in a place that has a communal green area with a water feature (such as a pond) and you pay £100 a month, or you pay nothing and don’t have a communal green area with a water feature. Which would you choose? </t>
  </si>
  <si>
    <t>Pay £100 a month and have my home set in a place that has a communal green area with a water feature (such as a pond)</t>
  </si>
  <si>
    <t>To what extent do you agree or disagree with the following statements?: I would pay more to live somewhere that would be at significantly lower risk of flooding</t>
  </si>
  <si>
    <t>To what extent do you agree or disagree with the following statements?: I would pay more to live somewhere with a sense of community</t>
  </si>
  <si>
    <t>To what extent do you agree or disagree with the following statements?: I would pay more to live somewhere that’s environmentally friendly</t>
  </si>
  <si>
    <t>To what extent do you agree or disagree with the following statements?: I would pay more to live somewhere that was part of a drainage system that reduced flooding around the country</t>
  </si>
  <si>
    <t>Looking at this picture, to what extent do you agree or disagree with the following statements?: More developments should be built like this</t>
  </si>
  <si>
    <t>Looking at this picture, to what extent do you agree or disagree with the following statements?: I expect that there would be low flood risk in this area</t>
  </si>
  <si>
    <t>Looking at this picture, to what extent do you agree or disagree with the following statements?: I would want to live here</t>
  </si>
  <si>
    <t>Looking at this picture, to what extent do you agree or disagree with the following statements?: This looks like it would be a waste of money</t>
  </si>
  <si>
    <t>Looking at this picture, to what extent do you agree or disagree with the following statements?: This looks like it would be good for the environment</t>
  </si>
  <si>
    <t>Fieldwork:  9th Jul - 14th Jul 2025</t>
  </si>
  <si>
    <t>Data weighted by interlocking age &amp; gender, region and social grade to Nationally Representative Proportions</t>
  </si>
  <si>
    <t>0</t>
  </si>
  <si>
    <t>Grid Summary: In your view, how would you rate the quality of each of the following in your area?</t>
  </si>
  <si>
    <t xml:space="preserve"> Air quality</t>
  </si>
  <si>
    <t xml:space="preserve"> Health of streams and rivers</t>
  </si>
  <si>
    <t xml:space="preserve"> Drainage system</t>
  </si>
  <si>
    <t xml:space="preserve"> Sewerage system</t>
  </si>
  <si>
    <t xml:space="preserve"> Condition of main roads and motorways</t>
  </si>
  <si>
    <t xml:space="preserve"> Biodiversity and the presence of wildlife</t>
  </si>
  <si>
    <t xml:space="preserve"> Level of tree cover</t>
  </si>
  <si>
    <t xml:space="preserve"> Noise levels</t>
  </si>
  <si>
    <t xml:space="preserve"> Flood defences and management</t>
  </si>
  <si>
    <t xml:space="preserve"> Broadband systems</t>
  </si>
  <si>
    <t xml:space="preserve"> Local schools</t>
  </si>
  <si>
    <t xml:space="preserve"> Public transport</t>
  </si>
  <si>
    <t xml:space="preserve"> Condition of parks and green spaces</t>
  </si>
  <si>
    <t xml:space="preserve"> Maintenance of parks and green spaces</t>
  </si>
  <si>
    <t>Grid Summary: Have you ever been personally affected by any of the following? </t>
  </si>
  <si>
    <t xml:space="preserve"> Current home damaged by flooding</t>
  </si>
  <si>
    <t xml:space="preserve"> Roads near my home flooded / covered in large puddles/big areas of water</t>
  </si>
  <si>
    <t xml:space="preserve"> Parks and open spaces flooded / covered in large puddles/big areas of water</t>
  </si>
  <si>
    <t xml:space="preserve"> Local services impacted by flooding or large puddles/big areas of water</t>
  </si>
  <si>
    <t xml:space="preserve"> Nearby houses or businesses flooded / covered in large puddles/big areas of water</t>
  </si>
  <si>
    <t xml:space="preserve"> Local ditches and streams flooded</t>
  </si>
  <si>
    <t xml:space="preserve"> Poor water quality in local rivers and waterways - for example, stopping you swimming, paddling or fishing, or even making someone you know ill</t>
  </si>
  <si>
    <t>Grid Summary: Thinking about your quality of life, how much value do you think each of the following would add if it were available in your area?</t>
  </si>
  <si>
    <t xml:space="preserve"> Playgrounds</t>
  </si>
  <si>
    <t xml:space="preserve"> Ponds, wetlands or lakes</t>
  </si>
  <si>
    <t xml:space="preserve"> Community gardens</t>
  </si>
  <si>
    <t xml:space="preserve"> Open green spaces and fields</t>
  </si>
  <si>
    <t xml:space="preserve"> Pavements around the neighbourhood</t>
  </si>
  <si>
    <t xml:space="preserve"> Cycle paths</t>
  </si>
  <si>
    <t xml:space="preserve"> Outdoor exercise equipment</t>
  </si>
  <si>
    <t xml:space="preserve"> Shallow ditches in the ground that fill with water after it rains (i.e. swales)</t>
  </si>
  <si>
    <t xml:space="preserve"> Solar panels on roofs</t>
  </si>
  <si>
    <t xml:space="preserve"> Good air quality</t>
  </si>
  <si>
    <t xml:space="preserve"> Good quality water in local rivers, streams and lakes</t>
  </si>
  <si>
    <t xml:space="preserve"> Clean spaces (i.e. no litter)</t>
  </si>
  <si>
    <t xml:space="preserve"> Green roofs or plants on roofs</t>
  </si>
  <si>
    <t xml:space="preserve"> Permeable paving (surfaces like stones or block paving that allow rainwater to drain and soak away to the ground below)</t>
  </si>
  <si>
    <t xml:space="preserve"> Rain gardens</t>
  </si>
  <si>
    <t xml:space="preserve"> Areas to harvest rainwater for reuse</t>
  </si>
  <si>
    <t xml:space="preserve"> Well-landscaped local area (e.g. trees)</t>
  </si>
  <si>
    <t>Grid Summary: To what extent do you agree or disagree with the following statements?</t>
  </si>
  <si>
    <t xml:space="preserve"> I have a responsibility to protect nature</t>
  </si>
  <si>
    <t xml:space="preserve"> I expect businesses to lead the way on sustainability</t>
  </si>
  <si>
    <t xml:space="preserve"> I expect the government to lead the way on sustainability</t>
  </si>
  <si>
    <t xml:space="preserve"> Individuals have the power to change anything, if they work together</t>
  </si>
  <si>
    <t xml:space="preserve"> I know how to live sustainably, but the system makes it hard</t>
  </si>
  <si>
    <t xml:space="preserve"> I go out of my way to act sustainably, even if it’s not convenient or affordable</t>
  </si>
  <si>
    <t xml:space="preserve"> I want to protect the environment but I don’t know how</t>
  </si>
  <si>
    <t xml:space="preserve"> I feel powerless to protect the environment</t>
  </si>
  <si>
    <t xml:space="preserve"> It is already too late to stop climate change so my behaviour doesn’t matter</t>
  </si>
  <si>
    <t>Grid Summary: Have you heard of any of the following terms?</t>
  </si>
  <si>
    <t xml:space="preserve"> Sustainable drainage systems (SuDS)</t>
  </si>
  <si>
    <t xml:space="preserve"> Permeable paving</t>
  </si>
  <si>
    <t xml:space="preserve"> Swales</t>
  </si>
  <si>
    <t xml:space="preserve"> Rainwater harvesting</t>
  </si>
  <si>
    <t xml:space="preserve"> Green roofs</t>
  </si>
  <si>
    <t xml:space="preserve"> Living walls</t>
  </si>
  <si>
    <t xml:space="preserve"> Underearth capture</t>
  </si>
  <si>
    <t>Grid Summary: Think about your current home and neighbourhood. Are you aware if you have any of the following in your area? If you aren’t sure, please respond with ‘Don’t know.’</t>
  </si>
  <si>
    <t xml:space="preserve"> This would be good for the environment</t>
  </si>
  <si>
    <t xml:space="preserve"> I want my area to have this</t>
  </si>
  <si>
    <t xml:space="preserve"> This seems like it would cost more money than it’s worth</t>
  </si>
  <si>
    <t>Grid Summary: Think about the maintenance of your local area and community. To what extent would you trust the following actors to properly and regularly maintain your local area if you had to pay them a monthly fee to do so?</t>
  </si>
  <si>
    <t xml:space="preserve"> Your local council</t>
  </si>
  <si>
    <t xml:space="preserve"> A volunteer community group</t>
  </si>
  <si>
    <t xml:space="preserve"> A management company on a housing estate</t>
  </si>
  <si>
    <t xml:space="preserve"> Grounds maintenance contractors</t>
  </si>
  <si>
    <t xml:space="preserve"> The housing association</t>
  </si>
  <si>
    <t xml:space="preserve"> Water company</t>
  </si>
  <si>
    <t xml:space="preserve"> Wildlife or rivers trust</t>
  </si>
  <si>
    <t xml:space="preserve"> Local community gardens charity</t>
  </si>
  <si>
    <t xml:space="preserve"> I would pay more to live somewhere that would be at significantly lower risk of flooding</t>
  </si>
  <si>
    <t xml:space="preserve"> I would pay more to live somewhere that’s environmentally friendly</t>
  </si>
  <si>
    <t xml:space="preserve"> I would pay more to live somewhere that was part of a drainage system that reduced flooding around the country</t>
  </si>
  <si>
    <t xml:space="preserve"> I would pay more to live somewhere with a sense of community</t>
  </si>
  <si>
    <t>Grid Summary: Looking at this picture, to what extent do you agree or disagree with the following statements?</t>
  </si>
  <si>
    <t xml:space="preserve"> This looks like it would be good for the environment</t>
  </si>
  <si>
    <t xml:space="preserve"> More developments should be built like this</t>
  </si>
  <si>
    <t xml:space="preserve"> I would want to live here</t>
  </si>
  <si>
    <t xml:space="preserve"> I expect that there would be low flood risk in this area</t>
  </si>
  <si>
    <t xml:space="preserve"> This looks like it would be a waste of money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</si>
</sst>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5">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
      <left/>
      <right/>
      <top/>
      <bottom style="thin">
        <color indexed="64"/>
      </bottom>
      <diagonal/>
    </border>
  </borders>
  <cellStyleXfs count="1">
    <xf numFmtId="0" fontId="0" fillId="0" borderId="0"/>
  </cellStyleXfs>
  <cellXfs count="32">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0" fontId="8" fillId="0" borderId="3" xfId="0" applyFont="1" applyBorder="1" applyAlignment="1">
      <alignment horizontal="center" vertical="center" wrapText="1"/>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11" fillId="0" borderId="0" xfId="0" applyFont="1"/>
    <xf numFmtId="0" fontId="8" fillId="0" borderId="4" xfId="0" applyFont="1" applyBorder="1" applyAlignment="1">
      <alignment horizontal="center" vertical="center" wrapText="1"/>
    </xf>
    <xf numFmtId="0" fontId="1" fillId="0" borderId="0" xfId="0" applyFont="1" applyAlignment="1">
      <alignment horizontal="center" vertical="top" wrapText="1"/>
    </xf>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56" Type="http://schemas.openxmlformats.org/officeDocument/2006/relationships/worksheet" Target="worksheets/sheet156.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styles" Target="style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sharedStrings" Target="sharedStrings.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0.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5.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46.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48.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49.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50.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51.xml"/></Relationships>
</file>

<file path=xl/worksheets/_rels/sheet152.xml.rels><?xml version="1.0" encoding="UTF-8" standalone="yes"?>
<Relationships xmlns="http://schemas.openxmlformats.org/package/2006/relationships"><Relationship Id="rId1" Type="http://schemas.openxmlformats.org/officeDocument/2006/relationships/drawing" Target="../drawings/drawing152.xml"/></Relationships>
</file>

<file path=xl/worksheets/_rels/sheet153.xml.rels><?xml version="1.0" encoding="UTF-8" standalone="yes"?>
<Relationships xmlns="http://schemas.openxmlformats.org/package/2006/relationships"><Relationship Id="rId1" Type="http://schemas.openxmlformats.org/officeDocument/2006/relationships/drawing" Target="../drawings/drawing153.xml"/></Relationships>
</file>

<file path=xl/worksheets/_rels/sheet154.xml.rels><?xml version="1.0" encoding="UTF-8" standalone="yes"?>
<Relationships xmlns="http://schemas.openxmlformats.org/package/2006/relationships"><Relationship Id="rId1" Type="http://schemas.openxmlformats.org/officeDocument/2006/relationships/drawing" Target="../drawings/drawing154.xml"/></Relationships>
</file>

<file path=xl/worksheets/_rels/sheet155.xml.rels><?xml version="1.0" encoding="UTF-8" standalone="yes"?>
<Relationships xmlns="http://schemas.openxmlformats.org/package/2006/relationships"><Relationship Id="rId1" Type="http://schemas.openxmlformats.org/officeDocument/2006/relationships/drawing" Target="../drawings/drawing155.xml"/></Relationships>
</file>

<file path=xl/worksheets/_rels/sheet156.xml.rels><?xml version="1.0" encoding="UTF-8" standalone="yes"?>
<Relationships xmlns="http://schemas.openxmlformats.org/package/2006/relationships"><Relationship Id="rId1" Type="http://schemas.openxmlformats.org/officeDocument/2006/relationships/drawing" Target="../drawings/drawing156.xml"/></Relationships>
</file>

<file path=xl/worksheets/_rels/sheet157.xml.rels><?xml version="1.0" encoding="UTF-8" standalone="yes"?>
<Relationships xmlns="http://schemas.openxmlformats.org/package/2006/relationships"><Relationship Id="rId1" Type="http://schemas.openxmlformats.org/officeDocument/2006/relationships/drawing" Target="../drawings/drawing157.xml"/></Relationships>
</file>

<file path=xl/worksheets/_rels/sheet158.xml.rels><?xml version="1.0" encoding="UTF-8" standalone="yes"?>
<Relationships xmlns="http://schemas.openxmlformats.org/package/2006/relationships"><Relationship Id="rId1" Type="http://schemas.openxmlformats.org/officeDocument/2006/relationships/drawing" Target="../drawings/drawing158.xml"/></Relationships>
</file>

<file path=xl/worksheets/_rels/sheet159.xml.rels><?xml version="1.0" encoding="UTF-8" standalone="yes"?>
<Relationships xmlns="http://schemas.openxmlformats.org/package/2006/relationships"><Relationship Id="rId1" Type="http://schemas.openxmlformats.org/officeDocument/2006/relationships/drawing" Target="../drawings/drawing159.xml"/></Relationships>
</file>

<file path=xl/worksheets/_rels/sheet160.xml.rels><?xml version="1.0" encoding="UTF-8" standalone="yes"?>
<Relationships xmlns="http://schemas.openxmlformats.org/package/2006/relationships"><Relationship Id="rId1" Type="http://schemas.openxmlformats.org/officeDocument/2006/relationships/drawing" Target="../drawings/drawing16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election activeCell="D14" sqref="D14"/>
    </sheetView>
  </sheetViews>
  <sheetFormatPr defaultColWidth="11.5703125" defaultRowHeight="14.45"/>
  <sheetData>
    <row r="7" spans="6:12" ht="40.15" customHeight="1">
      <c r="F7" s="26" t="s">
        <v>0</v>
      </c>
      <c r="G7" s="31"/>
      <c r="H7" s="31"/>
      <c r="I7" s="31"/>
      <c r="J7" s="31"/>
      <c r="K7" s="31"/>
      <c r="L7" s="31"/>
    </row>
    <row r="10" spans="6:12" ht="19.899999999999999" customHeight="1">
      <c r="F10" s="2" t="s">
        <v>1</v>
      </c>
      <c r="K10" s="3" t="s">
        <v>2</v>
      </c>
    </row>
    <row r="11" spans="6:12" ht="19.899999999999999" customHeight="1">
      <c r="F11" s="2" t="s">
        <v>3</v>
      </c>
      <c r="K11" s="3" t="s">
        <v>4</v>
      </c>
    </row>
    <row r="12" spans="6:12" ht="19.899999999999999" customHeight="1">
      <c r="F12" s="2" t="s">
        <v>5</v>
      </c>
      <c r="K12" s="3" t="s">
        <v>6</v>
      </c>
    </row>
    <row r="13" spans="6:12" ht="19.899999999999999" customHeight="1">
      <c r="F13" s="2" t="s">
        <v>7</v>
      </c>
      <c r="K13" s="3">
        <v>2016</v>
      </c>
    </row>
    <row r="14" spans="6:12" ht="18">
      <c r="F14" s="2"/>
    </row>
    <row r="15" spans="6:12" ht="18">
      <c r="F15" s="2"/>
    </row>
    <row r="16" spans="6:12" ht="18">
      <c r="F16" s="2" t="s">
        <v>8</v>
      </c>
    </row>
    <row r="17" spans="6:13" ht="49.9" customHeight="1">
      <c r="F17" s="27" t="s">
        <v>9</v>
      </c>
      <c r="G17" s="31"/>
      <c r="H17" s="31"/>
      <c r="I17" s="31"/>
      <c r="J17" s="31"/>
      <c r="K17" s="31"/>
      <c r="L17" s="31"/>
      <c r="M17" s="31"/>
    </row>
    <row r="19" spans="6:13" ht="30" customHeight="1">
      <c r="F19" s="4" t="s">
        <v>10</v>
      </c>
    </row>
    <row r="20" spans="6:13" ht="17.4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65"/>
  <sheetViews>
    <sheetView showGridLines="0" workbookViewId="0"/>
  </sheetViews>
  <sheetFormatPr defaultColWidth="11.5703125" defaultRowHeight="14.45"/>
  <cols>
    <col min="4" max="4" width="100.7109375" customWidth="1"/>
    <col min="5" max="5" width="20.7109375" customWidth="1"/>
  </cols>
  <sheetData>
    <row r="2" spans="3:6" ht="40.15" customHeight="1">
      <c r="D2" s="1" t="s">
        <v>11</v>
      </c>
    </row>
    <row r="6" spans="3:6">
      <c r="D6" s="8" t="str">
        <f>HYPERLINK("#'Full Results'!A1", "Full Results")</f>
        <v>Full Results</v>
      </c>
    </row>
    <row r="8" spans="3:6">
      <c r="D8" s="6" t="s">
        <v>12</v>
      </c>
      <c r="E8" s="6" t="s">
        <v>13</v>
      </c>
      <c r="F8" s="6" t="s">
        <v>14</v>
      </c>
    </row>
    <row r="9" spans="3:6">
      <c r="C9">
        <v>1</v>
      </c>
      <c r="D9" s="8" t="str">
        <f>HYPERLINK("#'Table 1'!A1", " Do you currently have to pay a maintenance fee or service charge, in addition to your rent or mortgage?For example, this may cover things like gardening, tree planting, drain clearing, management of open spaces, or waste removal.")</f>
        <v xml:space="preserve"> Do you currently have to pay a maintenance fee or service charge, in addition to your rent or mortgage?For example, this may cover things like gardening, tree planting, drain clearing, management of open spaces, or waste removal.</v>
      </c>
      <c r="E9" s="14" t="str">
        <f>HYPERLINK("#'Full Results'!A11", "11")</f>
        <v>11</v>
      </c>
      <c r="F9" t="s">
        <v>15</v>
      </c>
    </row>
    <row r="10" spans="3:6">
      <c r="C10">
        <v>2</v>
      </c>
      <c r="D10" s="8" t="str">
        <f>HYPERLINK("#'Table 2'!A1", " You said you have to pay a maintenance fee in addition to your rent or mortgage. How much money do you have to pay every month for this service?If you are only charged annually, or biannually, please calculate how much you pay every month.")</f>
        <v xml:space="preserve"> You said you have to pay a maintenance fee in addition to your rent or mortgage. How much money do you have to pay every month for this service?If you are only charged annually, or biannually, please calculate how much you pay every month.</v>
      </c>
      <c r="E10" s="14" t="str">
        <f>HYPERLINK("#'Full Results'!A17", "17")</f>
        <v>17</v>
      </c>
      <c r="F10" t="s">
        <v>16</v>
      </c>
    </row>
    <row r="11" spans="3:6">
      <c r="C11">
        <v>3</v>
      </c>
      <c r="D11" s="8" t="str">
        <f>HYPERLINK("#'Table 3'!A1", "Which of the following do you think are the most important issues facing your local area at this time?Please select up to three.")</f>
        <v>Which of the following do you think are the most important issues facing your local area at this time?Please select up to three.</v>
      </c>
      <c r="E11" s="14" t="str">
        <f>HYPERLINK("#'Full Results'!A33", "33")</f>
        <v>33</v>
      </c>
      <c r="F11" t="s">
        <v>15</v>
      </c>
    </row>
    <row r="12" spans="3:6">
      <c r="C12">
        <v>4</v>
      </c>
      <c r="D12" s="8" t="str">
        <f>HYPERLINK("#'Table 4'!A1", "Grid Summary: In your view, how would you rate the quality of each of the following in your area?")</f>
        <v>Grid Summary: In your view, how would you rate the quality of each of the following in your area?</v>
      </c>
      <c r="E12" s="7"/>
      <c r="F12" t="s">
        <v>15</v>
      </c>
    </row>
    <row r="13" spans="3:6">
      <c r="C13">
        <v>5</v>
      </c>
      <c r="D13" s="8" t="str">
        <f>HYPERLINK("#'Table 5'!A1", "In your view, how would you rate the quality of each of the following in your area?: Air quality")</f>
        <v>In your view, how would you rate the quality of each of the following in your area?: Air quality</v>
      </c>
      <c r="E13" s="14" t="str">
        <f>HYPERLINK("#'Full Results'!A56", "56")</f>
        <v>56</v>
      </c>
      <c r="F13" t="s">
        <v>15</v>
      </c>
    </row>
    <row r="14" spans="3:6">
      <c r="C14">
        <v>6</v>
      </c>
      <c r="D14" s="8" t="str">
        <f>HYPERLINK("#'Table 6'!A1", "In your view, how would you rate the quality of each of the following in your area?: Health of streams and rivers")</f>
        <v>In your view, how would you rate the quality of each of the following in your area?: Health of streams and rivers</v>
      </c>
      <c r="E14" s="14" t="str">
        <f>HYPERLINK("#'Full Results'!A65", "65")</f>
        <v>65</v>
      </c>
      <c r="F14" t="s">
        <v>15</v>
      </c>
    </row>
    <row r="15" spans="3:6">
      <c r="C15">
        <v>7</v>
      </c>
      <c r="D15" s="8" t="str">
        <f>HYPERLINK("#'Table 7'!A1", "In your view, how would you rate the quality of each of the following in your area?: Drainage system")</f>
        <v>In your view, how would you rate the quality of each of the following in your area?: Drainage system</v>
      </c>
      <c r="E15" s="14" t="str">
        <f>HYPERLINK("#'Full Results'!A74", "74")</f>
        <v>74</v>
      </c>
      <c r="F15" t="s">
        <v>15</v>
      </c>
    </row>
    <row r="16" spans="3:6">
      <c r="C16">
        <v>8</v>
      </c>
      <c r="D16" s="8" t="str">
        <f>HYPERLINK("#'Table 8'!A1", "In your view, how would you rate the quality of each of the following in your area?: Sewerage system")</f>
        <v>In your view, how would you rate the quality of each of the following in your area?: Sewerage system</v>
      </c>
      <c r="E16" s="14" t="str">
        <f>HYPERLINK("#'Full Results'!A83", "83")</f>
        <v>83</v>
      </c>
      <c r="F16" t="s">
        <v>15</v>
      </c>
    </row>
    <row r="17" spans="3:6">
      <c r="C17">
        <v>9</v>
      </c>
      <c r="D17" s="8" t="str">
        <f>HYPERLINK("#'Table 9'!A1", "In your view, how would you rate the quality of each of the following in your area?: Condition of main roads and motorways")</f>
        <v>In your view, how would you rate the quality of each of the following in your area?: Condition of main roads and motorways</v>
      </c>
      <c r="E17" s="14" t="str">
        <f>HYPERLINK("#'Full Results'!A92", "92")</f>
        <v>92</v>
      </c>
      <c r="F17" t="s">
        <v>15</v>
      </c>
    </row>
    <row r="18" spans="3:6">
      <c r="C18">
        <v>10</v>
      </c>
      <c r="D18" s="8" t="str">
        <f>HYPERLINK("#'Table 10'!A1", "In your view, how would you rate the quality of each of the following in your area?: Biodiversity and the presence of wildlife")</f>
        <v>In your view, how would you rate the quality of each of the following in your area?: Biodiversity and the presence of wildlife</v>
      </c>
      <c r="E18" s="14" t="str">
        <f>HYPERLINK("#'Full Results'!A101", "101")</f>
        <v>101</v>
      </c>
      <c r="F18" t="s">
        <v>15</v>
      </c>
    </row>
    <row r="19" spans="3:6">
      <c r="C19">
        <v>11</v>
      </c>
      <c r="D19" s="8" t="str">
        <f>HYPERLINK("#'Table 11'!A1", "In your view, how would you rate the quality of each of the following in your area?: Level of tree cover")</f>
        <v>In your view, how would you rate the quality of each of the following in your area?: Level of tree cover</v>
      </c>
      <c r="E19" s="14" t="str">
        <f>HYPERLINK("#'Full Results'!A110", "110")</f>
        <v>110</v>
      </c>
      <c r="F19" t="s">
        <v>15</v>
      </c>
    </row>
    <row r="20" spans="3:6">
      <c r="C20">
        <v>12</v>
      </c>
      <c r="D20" s="8" t="str">
        <f>HYPERLINK("#'Table 12'!A1", "In your view, how would you rate the quality of each of the following in your area?: Noise levels")</f>
        <v>In your view, how would you rate the quality of each of the following in your area?: Noise levels</v>
      </c>
      <c r="E20" s="14" t="str">
        <f>HYPERLINK("#'Full Results'!A119", "119")</f>
        <v>119</v>
      </c>
      <c r="F20" t="s">
        <v>15</v>
      </c>
    </row>
    <row r="21" spans="3:6">
      <c r="C21">
        <v>13</v>
      </c>
      <c r="D21" s="8" t="str">
        <f>HYPERLINK("#'Table 13'!A1", "In your view, how would you rate the quality of each of the following in your area?: Flood defences and management")</f>
        <v>In your view, how would you rate the quality of each of the following in your area?: Flood defences and management</v>
      </c>
      <c r="E21" s="14" t="str">
        <f>HYPERLINK("#'Full Results'!A128", "128")</f>
        <v>128</v>
      </c>
      <c r="F21" t="s">
        <v>15</v>
      </c>
    </row>
    <row r="22" spans="3:6">
      <c r="C22">
        <v>14</v>
      </c>
      <c r="D22" s="8" t="str">
        <f>HYPERLINK("#'Table 14'!A1", "In your view, how would you rate the quality of each of the following in your area?: Broadband systems")</f>
        <v>In your view, how would you rate the quality of each of the following in your area?: Broadband systems</v>
      </c>
      <c r="E22" s="14" t="str">
        <f>HYPERLINK("#'Full Results'!A137", "137")</f>
        <v>137</v>
      </c>
      <c r="F22" t="s">
        <v>15</v>
      </c>
    </row>
    <row r="23" spans="3:6">
      <c r="C23">
        <v>15</v>
      </c>
      <c r="D23" s="8" t="str">
        <f>HYPERLINK("#'Table 15'!A1", "In your view, how would you rate the quality of each of the following in your area?: Local schools")</f>
        <v>In your view, how would you rate the quality of each of the following in your area?: Local schools</v>
      </c>
      <c r="E23" s="14" t="str">
        <f>HYPERLINK("#'Full Results'!A146", "146")</f>
        <v>146</v>
      </c>
      <c r="F23" t="s">
        <v>15</v>
      </c>
    </row>
    <row r="24" spans="3:6">
      <c r="C24">
        <v>16</v>
      </c>
      <c r="D24" s="8" t="str">
        <f>HYPERLINK("#'Table 16'!A1", "In your view, how would you rate the quality of each of the following in your area?: Public transport")</f>
        <v>In your view, how would you rate the quality of each of the following in your area?: Public transport</v>
      </c>
      <c r="E24" s="14" t="str">
        <f>HYPERLINK("#'Full Results'!A155", "155")</f>
        <v>155</v>
      </c>
      <c r="F24" t="s">
        <v>15</v>
      </c>
    </row>
    <row r="25" spans="3:6">
      <c r="C25">
        <v>17</v>
      </c>
      <c r="D25" s="8" t="str">
        <f>HYPERLINK("#'Table 17'!A1", "In your view, how would you rate the quality of each of the following in your area?: Condition of parks and green spaces")</f>
        <v>In your view, how would you rate the quality of each of the following in your area?: Condition of parks and green spaces</v>
      </c>
      <c r="E25" s="14" t="str">
        <f>HYPERLINK("#'Full Results'!A164", "164")</f>
        <v>164</v>
      </c>
      <c r="F25" t="s">
        <v>15</v>
      </c>
    </row>
    <row r="26" spans="3:6">
      <c r="C26">
        <v>18</v>
      </c>
      <c r="D26" s="8" t="str">
        <f>HYPERLINK("#'Table 18'!A1", "In your view, how would you rate the quality of each of the following in your area?: Maintenance of parks and green spaces")</f>
        <v>In your view, how would you rate the quality of each of the following in your area?: Maintenance of parks and green spaces</v>
      </c>
      <c r="E26" s="14" t="str">
        <f>HYPERLINK("#'Full Results'!A173", "173")</f>
        <v>173</v>
      </c>
      <c r="F26" t="s">
        <v>15</v>
      </c>
    </row>
    <row r="27" spans="3:6">
      <c r="C27">
        <v>19</v>
      </c>
      <c r="D27" s="8" t="str">
        <f>HYPERLINK("#'Table 19'!A1", "Grid Summary: Have you ever been personally affected by any of the following? ")</f>
        <v>Grid Summary: Have you ever been personally affected by any of the following? </v>
      </c>
      <c r="E27" s="7"/>
      <c r="F27" t="s">
        <v>15</v>
      </c>
    </row>
    <row r="28" spans="3:6">
      <c r="C28">
        <v>20</v>
      </c>
      <c r="D28" s="8" t="str">
        <f>HYPERLINK("#'Table 20'!A1", "Have you ever been personally affected by any of the following? : Current home damaged by flooding")</f>
        <v>Have you ever been personally affected by any of the following? : Current home damaged by flooding</v>
      </c>
      <c r="E28" s="14" t="str">
        <f>HYPERLINK("#'Full Results'!A182", "182")</f>
        <v>182</v>
      </c>
      <c r="F28" t="s">
        <v>15</v>
      </c>
    </row>
    <row r="29" spans="3:6">
      <c r="C29">
        <v>21</v>
      </c>
      <c r="D29" s="8" t="str">
        <f>HYPERLINK("#'Table 21'!A1", "Have you ever been personally affected by any of the following? : Roads near my home flooded / covered in large puddles/big areas of water")</f>
        <v>Have you ever been personally affected by any of the following? : Roads near my home flooded / covered in large puddles/big areas of water</v>
      </c>
      <c r="E29" s="14" t="str">
        <f>HYPERLINK("#'Full Results'!A189", "189")</f>
        <v>189</v>
      </c>
      <c r="F29" t="s">
        <v>15</v>
      </c>
    </row>
    <row r="30" spans="3:6">
      <c r="C30">
        <v>22</v>
      </c>
      <c r="D30" s="8" t="str">
        <f>HYPERLINK("#'Table 22'!A1", "Have you ever been personally affected by any of the following? : Parks and open spaces flooded / covered in large puddles/big areas of water")</f>
        <v>Have you ever been personally affected by any of the following? : Parks and open spaces flooded / covered in large puddles/big areas of water</v>
      </c>
      <c r="E30" s="14" t="str">
        <f>HYPERLINK("#'Full Results'!A196", "196")</f>
        <v>196</v>
      </c>
      <c r="F30" t="s">
        <v>15</v>
      </c>
    </row>
    <row r="31" spans="3:6">
      <c r="C31">
        <v>23</v>
      </c>
      <c r="D31" s="8" t="str">
        <f>HYPERLINK("#'Table 23'!A1", "Have you ever been personally affected by any of the following? : Local services impacted by flooding or large puddles/big areas of water")</f>
        <v>Have you ever been personally affected by any of the following? : Local services impacted by flooding or large puddles/big areas of water</v>
      </c>
      <c r="E31" s="14" t="str">
        <f>HYPERLINK("#'Full Results'!A203", "203")</f>
        <v>203</v>
      </c>
      <c r="F31" t="s">
        <v>15</v>
      </c>
    </row>
    <row r="32" spans="3:6">
      <c r="C32">
        <v>24</v>
      </c>
      <c r="D32" s="8" t="str">
        <f>HYPERLINK("#'Table 24'!A1", "Have you ever been personally affected by any of the following? : Nearby houses or businesses flooded / covered in large puddles/big areas of water")</f>
        <v>Have you ever been personally affected by any of the following? : Nearby houses or businesses flooded / covered in large puddles/big areas of water</v>
      </c>
      <c r="E32" s="14" t="str">
        <f>HYPERLINK("#'Full Results'!A210", "210")</f>
        <v>210</v>
      </c>
      <c r="F32" t="s">
        <v>15</v>
      </c>
    </row>
    <row r="33" spans="3:6">
      <c r="C33">
        <v>25</v>
      </c>
      <c r="D33" s="8" t="str">
        <f>HYPERLINK("#'Table 25'!A1", "Have you ever been personally affected by any of the following? : Local ditches and streams flooded")</f>
        <v>Have you ever been personally affected by any of the following? : Local ditches and streams flooded</v>
      </c>
      <c r="E33" s="14" t="str">
        <f>HYPERLINK("#'Full Results'!A217", "217")</f>
        <v>217</v>
      </c>
      <c r="F33" t="s">
        <v>15</v>
      </c>
    </row>
    <row r="34" spans="3:6">
      <c r="C34">
        <v>26</v>
      </c>
      <c r="D34" s="8" t="str">
        <f>HYPERLINK("#'Table 26'!A1", "Have you ever been personally affected by any of the following? : Poor water quality in local rivers and waterways - for example, stopping you swimming, paddling or fishing, or even making someone you know ill")</f>
        <v>Have you ever been personally affected by any of the following? : Poor water quality in local rivers and waterways - for example, stopping you swimming, paddling or fishing, or even making someone you know ill</v>
      </c>
      <c r="E34" s="14" t="str">
        <f>HYPERLINK("#'Full Results'!A224", "224")</f>
        <v>224</v>
      </c>
      <c r="F34" t="s">
        <v>15</v>
      </c>
    </row>
    <row r="35" spans="3:6">
      <c r="C35">
        <v>27</v>
      </c>
      <c r="D35" s="8" t="str">
        <f>HYPERLINK("#'Table 27'!A1", "Think about the area/neighbourhood where you currently live. Which of the following were the main factors that influenced your decision to live in your current neighbourhood?  Select up to five of the following.")</f>
        <v>Think about the area/neighbourhood where you currently live. Which of the following were the main factors that influenced your decision to live in your current neighbourhood?  Select up to five of the following.</v>
      </c>
      <c r="E35" s="14" t="str">
        <f>HYPERLINK("#'Full Results'!A231", "231")</f>
        <v>231</v>
      </c>
      <c r="F35" t="s">
        <v>15</v>
      </c>
    </row>
    <row r="36" spans="3:6">
      <c r="C36">
        <v>28</v>
      </c>
      <c r="D36" s="8" t="str">
        <f>HYPERLINK("#'Table 28'!A1", "Think about the area/neighbourhood where you currently live. Which of the following are the biggest issues in your current neighbourhood?Select up to five of the following.")</f>
        <v>Think about the area/neighbourhood where you currently live. Which of the following are the biggest issues in your current neighbourhood?Select up to five of the following.</v>
      </c>
      <c r="E36" s="14" t="str">
        <f>HYPERLINK("#'Full Results'!A259", "259")</f>
        <v>259</v>
      </c>
      <c r="F36" t="s">
        <v>15</v>
      </c>
    </row>
    <row r="37" spans="3:6">
      <c r="C37">
        <v>29</v>
      </c>
      <c r="D37" s="8" t="str">
        <f>HYPERLINK("#'Table 29'!A1", "Grid Summary: Thinking about your quality of life, how much value do you think each of the following would add if it were available in your area?")</f>
        <v>Grid Summary: Thinking about your quality of life, how much value do you think each of the following would add if it were available in your area?</v>
      </c>
      <c r="E37" s="7"/>
      <c r="F37" t="s">
        <v>15</v>
      </c>
    </row>
    <row r="38" spans="3:6">
      <c r="C38">
        <v>30</v>
      </c>
      <c r="D38" s="8" t="str">
        <f>HYPERLINK("#'Table 30'!A1", "Thinking about your quality of life, how much value do you think each of the following would add if it were available in your area?: Playgrounds")</f>
        <v>Thinking about your quality of life, how much value do you think each of the following would add if it were available in your area?: Playgrounds</v>
      </c>
      <c r="E38" s="14" t="str">
        <f>HYPERLINK("#'Full Results'!A281", "281")</f>
        <v>281</v>
      </c>
      <c r="F38" t="s">
        <v>15</v>
      </c>
    </row>
    <row r="39" spans="3:6">
      <c r="C39">
        <v>31</v>
      </c>
      <c r="D39" s="8" t="str">
        <f>HYPERLINK("#'Table 31'!A1", "Thinking about your quality of life, how much value do you think each of the following would add if it were available in your area?: Ponds, wetlands or lakes")</f>
        <v>Thinking about your quality of life, how much value do you think each of the following would add if it were available in your area?: Ponds, wetlands or lakes</v>
      </c>
      <c r="E39" s="14" t="str">
        <f>HYPERLINK("#'Full Results'!A289", "289")</f>
        <v>289</v>
      </c>
      <c r="F39" t="s">
        <v>15</v>
      </c>
    </row>
    <row r="40" spans="3:6">
      <c r="C40">
        <v>32</v>
      </c>
      <c r="D40" s="8" t="str">
        <f>HYPERLINK("#'Table 32'!A1", "Thinking about your quality of life, how much value do you think each of the following would add if it were available in your area?: Community gardens")</f>
        <v>Thinking about your quality of life, how much value do you think each of the following would add if it were available in your area?: Community gardens</v>
      </c>
      <c r="E40" s="14" t="str">
        <f>HYPERLINK("#'Full Results'!A297", "297")</f>
        <v>297</v>
      </c>
      <c r="F40" t="s">
        <v>15</v>
      </c>
    </row>
    <row r="41" spans="3:6">
      <c r="C41">
        <v>33</v>
      </c>
      <c r="D41" s="8" t="str">
        <f>HYPERLINK("#'Table 33'!A1", "Thinking about your quality of life, how much value do you think each of the following would add if it were available in your area?: Open green spaces and fields")</f>
        <v>Thinking about your quality of life, how much value do you think each of the following would add if it were available in your area?: Open green spaces and fields</v>
      </c>
      <c r="E41" s="14" t="str">
        <f>HYPERLINK("#'Full Results'!A305", "305")</f>
        <v>305</v>
      </c>
      <c r="F41" t="s">
        <v>15</v>
      </c>
    </row>
    <row r="42" spans="3:6">
      <c r="C42">
        <v>34</v>
      </c>
      <c r="D42" s="8" t="str">
        <f>HYPERLINK("#'Table 34'!A1", "Thinking about your quality of life, how much value do you think each of the following would add if it were available in your area?: Pavements around the neighbourhood")</f>
        <v>Thinking about your quality of life, how much value do you think each of the following would add if it were available in your area?: Pavements around the neighbourhood</v>
      </c>
      <c r="E42" s="14" t="str">
        <f>HYPERLINK("#'Full Results'!A313", "313")</f>
        <v>313</v>
      </c>
      <c r="F42" t="s">
        <v>15</v>
      </c>
    </row>
    <row r="43" spans="3:6">
      <c r="C43">
        <v>35</v>
      </c>
      <c r="D43" s="8" t="str">
        <f>HYPERLINK("#'Table 35'!A1", "Thinking about your quality of life, how much value do you think each of the following would add if it were available in your area?: Cycle paths")</f>
        <v>Thinking about your quality of life, how much value do you think each of the following would add if it were available in your area?: Cycle paths</v>
      </c>
      <c r="E43" s="14" t="str">
        <f>HYPERLINK("#'Full Results'!A321", "321")</f>
        <v>321</v>
      </c>
      <c r="F43" t="s">
        <v>15</v>
      </c>
    </row>
    <row r="44" spans="3:6">
      <c r="C44">
        <v>36</v>
      </c>
      <c r="D44" s="8" t="str">
        <f>HYPERLINK("#'Table 36'!A1", "Thinking about your quality of life, how much value do you think each of the following would add if it were available in your area?: Outdoor exercise equipment")</f>
        <v>Thinking about your quality of life, how much value do you think each of the following would add if it were available in your area?: Outdoor exercise equipment</v>
      </c>
      <c r="E44" s="14" t="str">
        <f>HYPERLINK("#'Full Results'!A329", "329")</f>
        <v>329</v>
      </c>
      <c r="F44" t="s">
        <v>15</v>
      </c>
    </row>
    <row r="45" spans="3:6">
      <c r="C45">
        <v>37</v>
      </c>
      <c r="D45" s="8" t="str">
        <f>HYPERLINK("#'Table 37'!A1", "Thinking about your quality of life, how much value do you think each of the following would add if it were available in your area?: Shallow ditches in the ground that fill with water after it rains (i.e. swales)")</f>
        <v>Thinking about your quality of life, how much value do you think each of the following would add if it were available in your area?: Shallow ditches in the ground that fill with water after it rains (i.e. swales)</v>
      </c>
      <c r="E45" s="14" t="str">
        <f>HYPERLINK("#'Full Results'!A337", "337")</f>
        <v>337</v>
      </c>
      <c r="F45" t="s">
        <v>15</v>
      </c>
    </row>
    <row r="46" spans="3:6">
      <c r="C46">
        <v>38</v>
      </c>
      <c r="D46" s="8" t="str">
        <f>HYPERLINK("#'Table 38'!A1", "Thinking about your quality of life, how much value do you think each of the following would add if it were available in your area?: Solar panels on roofs")</f>
        <v>Thinking about your quality of life, how much value do you think each of the following would add if it were available in your area?: Solar panels on roofs</v>
      </c>
      <c r="E46" s="14" t="str">
        <f>HYPERLINK("#'Full Results'!A345", "345")</f>
        <v>345</v>
      </c>
      <c r="F46" t="s">
        <v>15</v>
      </c>
    </row>
    <row r="47" spans="3:6">
      <c r="C47">
        <v>39</v>
      </c>
      <c r="D47" s="8" t="str">
        <f>HYPERLINK("#'Table 39'!A1", "Thinking about your quality of life, how much value do you think each of the following would add if it were available in your area?: Good air quality")</f>
        <v>Thinking about your quality of life, how much value do you think each of the following would add if it were available in your area?: Good air quality</v>
      </c>
      <c r="E47" s="14" t="str">
        <f>HYPERLINK("#'Full Results'!A353", "353")</f>
        <v>353</v>
      </c>
      <c r="F47" t="s">
        <v>15</v>
      </c>
    </row>
    <row r="48" spans="3:6">
      <c r="C48">
        <v>40</v>
      </c>
      <c r="D48" s="8" t="str">
        <f>HYPERLINK("#'Table 40'!A1", "Thinking about your quality of life, how much value do you think each of the following would add if it were available in your area?: Good quality water in local rivers, streams and lakes")</f>
        <v>Thinking about your quality of life, how much value do you think each of the following would add if it were available in your area?: Good quality water in local rivers, streams and lakes</v>
      </c>
      <c r="E48" s="14" t="str">
        <f>HYPERLINK("#'Full Results'!A361", "361")</f>
        <v>361</v>
      </c>
      <c r="F48" t="s">
        <v>15</v>
      </c>
    </row>
    <row r="49" spans="3:6">
      <c r="C49">
        <v>41</v>
      </c>
      <c r="D49" s="8" t="str">
        <f>HYPERLINK("#'Table 41'!A1", "Thinking about your quality of life, how much value do you think each of the following would add if it were available in your area?: Clean spaces (i.e. no litter)")</f>
        <v>Thinking about your quality of life, how much value do you think each of the following would add if it were available in your area?: Clean spaces (i.e. no litter)</v>
      </c>
      <c r="E49" s="14" t="str">
        <f>HYPERLINK("#'Full Results'!A369", "369")</f>
        <v>369</v>
      </c>
      <c r="F49" t="s">
        <v>15</v>
      </c>
    </row>
    <row r="50" spans="3:6">
      <c r="C50">
        <v>42</v>
      </c>
      <c r="D50" s="8" t="str">
        <f>HYPERLINK("#'Table 42'!A1", "Thinking about your quality of life, how much value do you think each of the following would add if it were available in your area?: Green roofs or plants on roofs")</f>
        <v>Thinking about your quality of life, how much value do you think each of the following would add if it were available in your area?: Green roofs or plants on roofs</v>
      </c>
      <c r="E50" s="14" t="str">
        <f>HYPERLINK("#'Full Results'!A377", "377")</f>
        <v>377</v>
      </c>
      <c r="F50" t="s">
        <v>15</v>
      </c>
    </row>
    <row r="51" spans="3:6">
      <c r="C51">
        <v>43</v>
      </c>
      <c r="D51" s="8" t="str">
        <f>HYPERLINK("#'Table 43'!A1", "Thinking about your quality of life, how much value do you think each of the following would add if it were available in your area?: Permeable paving (surfaces like stones or block paving that allow rainwater to drain and soak away to the ground ...")</f>
        <v>Thinking about your quality of life, how much value do you think each of the following would add if it were available in your area?: Permeable paving (surfaces like stones or block paving that allow rainwater to drain and soak away to the ground ...</v>
      </c>
      <c r="E51" s="14" t="str">
        <f>HYPERLINK("#'Full Results'!A385", "385")</f>
        <v>385</v>
      </c>
      <c r="F51" t="s">
        <v>15</v>
      </c>
    </row>
    <row r="52" spans="3:6">
      <c r="C52">
        <v>44</v>
      </c>
      <c r="D52" s="8" t="str">
        <f>HYPERLINK("#'Table 44'!A1", "Thinking about your quality of life, how much value do you think each of the following would add if it were available in your area?: Rain gardens")</f>
        <v>Thinking about your quality of life, how much value do you think each of the following would add if it were available in your area?: Rain gardens</v>
      </c>
      <c r="E52" s="14" t="str">
        <f>HYPERLINK("#'Full Results'!A393", "393")</f>
        <v>393</v>
      </c>
      <c r="F52" t="s">
        <v>15</v>
      </c>
    </row>
    <row r="53" spans="3:6">
      <c r="C53">
        <v>45</v>
      </c>
      <c r="D53" s="8" t="str">
        <f>HYPERLINK("#'Table 45'!A1", "Thinking about your quality of life, how much value do you think each of the following would add if it were available in your area?: Areas to harvest rainwater for reuse")</f>
        <v>Thinking about your quality of life, how much value do you think each of the following would add if it were available in your area?: Areas to harvest rainwater for reuse</v>
      </c>
      <c r="E53" s="14" t="str">
        <f>HYPERLINK("#'Full Results'!A401", "401")</f>
        <v>401</v>
      </c>
      <c r="F53" t="s">
        <v>15</v>
      </c>
    </row>
    <row r="54" spans="3:6">
      <c r="C54">
        <v>46</v>
      </c>
      <c r="D54" s="8" t="str">
        <f>HYPERLINK("#'Table 46'!A1", "Thinking about your quality of life, how much value do you think each of the following would add if it were available in your area?: Well-landscaped local area (e.g. trees)")</f>
        <v>Thinking about your quality of life, how much value do you think each of the following would add if it were available in your area?: Well-landscaped local area (e.g. trees)</v>
      </c>
      <c r="E54" s="14" t="str">
        <f>HYPERLINK("#'Full Results'!A409", "409")</f>
        <v>409</v>
      </c>
      <c r="F54" t="s">
        <v>15</v>
      </c>
    </row>
    <row r="55" spans="3:6">
      <c r="C55">
        <v>47</v>
      </c>
      <c r="D55" s="8" t="str">
        <f>HYPERLINK("#'Table 47'!A1", "Which of the following would you consider benefits to new build housing developments, if any? Select all that apply.")</f>
        <v>Which of the following would you consider benefits to new build housing developments, if any? Select all that apply.</v>
      </c>
      <c r="E55" s="14" t="str">
        <f>HYPERLINK("#'Full Results'!A417", "417")</f>
        <v>417</v>
      </c>
      <c r="F55" t="s">
        <v>15</v>
      </c>
    </row>
    <row r="56" spans="3:6">
      <c r="C56">
        <v>48</v>
      </c>
      <c r="D56" s="8" t="str">
        <f>HYPERLINK("#'Table 48'!A1", "Which of the following would you consider drawbacks to new build housing developments, if any? Select all that apply.")</f>
        <v>Which of the following would you consider drawbacks to new build housing developments, if any? Select all that apply.</v>
      </c>
      <c r="E56" s="14" t="str">
        <f>HYPERLINK("#'Full Results'!A436", "436")</f>
        <v>436</v>
      </c>
      <c r="F56" t="s">
        <v>15</v>
      </c>
    </row>
    <row r="57" spans="3:6">
      <c r="C57">
        <v>49</v>
      </c>
      <c r="D57" s="8" t="str">
        <f>HYPERLINK("#'Table 49'!A1", "Grid Summary: To what extent do you agree or disagree with the following statements?")</f>
        <v>Grid Summary: To what extent do you agree or disagree with the following statements?</v>
      </c>
      <c r="E57" s="7"/>
      <c r="F57" t="s">
        <v>15</v>
      </c>
    </row>
    <row r="58" spans="3:6">
      <c r="C58">
        <v>50</v>
      </c>
      <c r="D58" s="8" t="str">
        <f>HYPERLINK("#'Table 50'!A1", "To what extent do you agree or disagree with the following statements?: I have a responsibility to protect nature")</f>
        <v>To what extent do you agree or disagree with the following statements?: I have a responsibility to protect nature</v>
      </c>
      <c r="E58" s="14" t="str">
        <f>HYPERLINK("#'Full Results'!A458", "458")</f>
        <v>458</v>
      </c>
      <c r="F58" t="s">
        <v>15</v>
      </c>
    </row>
    <row r="59" spans="3:6">
      <c r="C59">
        <v>51</v>
      </c>
      <c r="D59" s="8" t="str">
        <f>HYPERLINK("#'Table 51'!A1", "To what extent do you agree or disagree with the following statements?: I feel powerless to protect the environment")</f>
        <v>To what extent do you agree or disagree with the following statements?: I feel powerless to protect the environment</v>
      </c>
      <c r="E59" s="14" t="str">
        <f>HYPERLINK("#'Full Results'!A472", "472")</f>
        <v>472</v>
      </c>
      <c r="F59" t="s">
        <v>15</v>
      </c>
    </row>
    <row r="60" spans="3:6">
      <c r="C60">
        <v>52</v>
      </c>
      <c r="D60" s="8" t="str">
        <f>HYPERLINK("#'Table 52'!A1", "To what extent do you agree or disagree with the following statements?: I go out of my way to act sustainably, even if it’s not convenient or affordable")</f>
        <v>To what extent do you agree or disagree with the following statements?: I go out of my way to act sustainably, even if it’s not convenient or affordable</v>
      </c>
      <c r="E60" s="14" t="str">
        <f>HYPERLINK("#'Full Results'!A486", "486")</f>
        <v>486</v>
      </c>
      <c r="F60" t="s">
        <v>15</v>
      </c>
    </row>
    <row r="61" spans="3:6">
      <c r="C61">
        <v>53</v>
      </c>
      <c r="D61" s="8" t="str">
        <f>HYPERLINK("#'Table 53'!A1", "To what extent do you agree or disagree with the following statements?: Individuals have the power to change anything, if they work together")</f>
        <v>To what extent do you agree or disagree with the following statements?: Individuals have the power to change anything, if they work together</v>
      </c>
      <c r="E61" s="14" t="str">
        <f>HYPERLINK("#'Full Results'!A500", "500")</f>
        <v>500</v>
      </c>
      <c r="F61" t="s">
        <v>15</v>
      </c>
    </row>
    <row r="62" spans="3:6">
      <c r="C62">
        <v>54</v>
      </c>
      <c r="D62" s="8" t="str">
        <f>HYPERLINK("#'Table 54'!A1", "To what extent do you agree or disagree with the following statements?: I expect businesses to lead the way on sustainability")</f>
        <v>To what extent do you agree or disagree with the following statements?: I expect businesses to lead the way on sustainability</v>
      </c>
      <c r="E62" s="14" t="str">
        <f>HYPERLINK("#'Full Results'!A514", "514")</f>
        <v>514</v>
      </c>
      <c r="F62" t="s">
        <v>15</v>
      </c>
    </row>
    <row r="63" spans="3:6">
      <c r="C63">
        <v>55</v>
      </c>
      <c r="D63" s="8" t="str">
        <f>HYPERLINK("#'Table 55'!A1", "To what extent do you agree or disagree with the following statements?: I expect the government to lead the way on sustainability")</f>
        <v>To what extent do you agree or disagree with the following statements?: I expect the government to lead the way on sustainability</v>
      </c>
      <c r="E63" s="14" t="str">
        <f>HYPERLINK("#'Full Results'!A528", "528")</f>
        <v>528</v>
      </c>
      <c r="F63" t="s">
        <v>15</v>
      </c>
    </row>
    <row r="64" spans="3:6">
      <c r="C64">
        <v>56</v>
      </c>
      <c r="D64" s="8" t="str">
        <f>HYPERLINK("#'Table 56'!A1", "To what extent do you agree or disagree with the following statements?: I know how to live sustainably, but the system makes it hard")</f>
        <v>To what extent do you agree or disagree with the following statements?: I know how to live sustainably, but the system makes it hard</v>
      </c>
      <c r="E64" s="14" t="str">
        <f>HYPERLINK("#'Full Results'!A542", "542")</f>
        <v>542</v>
      </c>
      <c r="F64" t="s">
        <v>15</v>
      </c>
    </row>
    <row r="65" spans="3:6">
      <c r="C65">
        <v>57</v>
      </c>
      <c r="D65" s="8" t="str">
        <f>HYPERLINK("#'Table 57'!A1", "To what extent do you agree or disagree with the following statements?: I want to protect the environment but I don’t know how")</f>
        <v>To what extent do you agree or disagree with the following statements?: I want to protect the environment but I don’t know how</v>
      </c>
      <c r="E65" s="14" t="str">
        <f>HYPERLINK("#'Full Results'!A556", "556")</f>
        <v>556</v>
      </c>
      <c r="F65" t="s">
        <v>15</v>
      </c>
    </row>
    <row r="66" spans="3:6">
      <c r="C66">
        <v>58</v>
      </c>
      <c r="D66" s="8" t="str">
        <f>HYPERLINK("#'Table 58'!A1", "To what extent do you agree or disagree with the following statements?: It is already too late to stop climate change so my behaviour doesn’t matter")</f>
        <v>To what extent do you agree or disagree with the following statements?: It is already too late to stop climate change so my behaviour doesn’t matter</v>
      </c>
      <c r="E66" s="14" t="str">
        <f>HYPERLINK("#'Full Results'!A570", "570")</f>
        <v>570</v>
      </c>
      <c r="F66" t="s">
        <v>15</v>
      </c>
    </row>
    <row r="67" spans="3:6">
      <c r="C67">
        <v>59</v>
      </c>
      <c r="D67" s="8" t="str">
        <f>HYPERLINK("#'Table 59'!A1", "Which of the following, if any, are the main benefits of living in an area with green spaces, parks, and trees? Select all that apply.")</f>
        <v>Which of the following, if any, are the main benefits of living in an area with green spaces, parks, and trees? Select all that apply.</v>
      </c>
      <c r="E67" s="14" t="str">
        <f>HYPERLINK("#'Full Results'!A584", "584")</f>
        <v>584</v>
      </c>
      <c r="F67" t="s">
        <v>17</v>
      </c>
    </row>
    <row r="68" spans="3:6">
      <c r="C68">
        <v>60</v>
      </c>
      <c r="D68" s="8" t="str">
        <f>HYPERLINK("#'Table 60'!A1", "Which of the following, if any, are the main drawbacks of living in an area with green spaces, parks, and trees? Select all that apply.")</f>
        <v>Which of the following, if any, are the main drawbacks of living in an area with green spaces, parks, and trees? Select all that apply.</v>
      </c>
      <c r="E68" s="14" t="str">
        <f>HYPERLINK("#'Full Results'!A606", "606")</f>
        <v>606</v>
      </c>
      <c r="F68" t="s">
        <v>17</v>
      </c>
    </row>
    <row r="69" spans="3:6">
      <c r="C69">
        <v>61</v>
      </c>
      <c r="D69" s="8" t="str">
        <f>HYPERLINK("#'Table 61'!A1", "Which of the following, if any, are the main benefits of living in an area with blue spaces, ponds, wetlands, and streams? Select all that apply.")</f>
        <v>Which of the following, if any, are the main benefits of living in an area with blue spaces, ponds, wetlands, and streams? Select all that apply.</v>
      </c>
      <c r="E69" s="14" t="str">
        <f>HYPERLINK("#'Full Results'!A625", "625")</f>
        <v>625</v>
      </c>
      <c r="F69" t="s">
        <v>18</v>
      </c>
    </row>
    <row r="70" spans="3:6">
      <c r="C70">
        <v>62</v>
      </c>
      <c r="D70" s="8" t="str">
        <f>HYPERLINK("#'Table 62'!A1", "Which of the following, if any, are the main drawbacks of living in an area with blue spaces (e.g. ponds, wetlands, and streams)? Select all that apply.")</f>
        <v>Which of the following, if any, are the main drawbacks of living in an area with blue spaces (e.g. ponds, wetlands, and streams)? Select all that apply.</v>
      </c>
      <c r="E70" s="14" t="str">
        <f>HYPERLINK("#'Full Results'!A647", "647")</f>
        <v>647</v>
      </c>
      <c r="F70" t="s">
        <v>18</v>
      </c>
    </row>
    <row r="71" spans="3:6">
      <c r="C71">
        <v>63</v>
      </c>
      <c r="D71" s="8" t="str">
        <f>HYPERLINK("#'Table 63'!A1", "Grid Summary: Have you heard of any of the following terms?")</f>
        <v>Grid Summary: Have you heard of any of the following terms?</v>
      </c>
      <c r="E71" s="7"/>
      <c r="F71" t="s">
        <v>15</v>
      </c>
    </row>
    <row r="72" spans="3:6">
      <c r="C72">
        <v>64</v>
      </c>
      <c r="D72" s="8" t="str">
        <f>HYPERLINK("#'Table 64'!A1", "Have you heard of any of the following terms?: Sustainable drainage systems (SuDS)")</f>
        <v>Have you heard of any of the following terms?: Sustainable drainage systems (SuDS)</v>
      </c>
      <c r="E72" s="14" t="str">
        <f>HYPERLINK("#'Full Results'!A669", "669")</f>
        <v>669</v>
      </c>
      <c r="F72" t="s">
        <v>15</v>
      </c>
    </row>
    <row r="73" spans="3:6">
      <c r="C73">
        <v>65</v>
      </c>
      <c r="D73" s="8" t="str">
        <f>HYPERLINK("#'Table 65'!A1", "Have you heard of any of the following terms?: Permeable paving")</f>
        <v>Have you heard of any of the following terms?: Permeable paving</v>
      </c>
      <c r="E73" s="14" t="str">
        <f>HYPERLINK("#'Full Results'!A676", "676")</f>
        <v>676</v>
      </c>
      <c r="F73" t="s">
        <v>15</v>
      </c>
    </row>
    <row r="74" spans="3:6">
      <c r="C74">
        <v>66</v>
      </c>
      <c r="D74" s="8" t="str">
        <f>HYPERLINK("#'Table 66'!A1", "Have you heard of any of the following terms?: Swales")</f>
        <v>Have you heard of any of the following terms?: Swales</v>
      </c>
      <c r="E74" s="14" t="str">
        <f>HYPERLINK("#'Full Results'!A683", "683")</f>
        <v>683</v>
      </c>
      <c r="F74" t="s">
        <v>15</v>
      </c>
    </row>
    <row r="75" spans="3:6">
      <c r="C75">
        <v>67</v>
      </c>
      <c r="D75" s="8" t="str">
        <f>HYPERLINK("#'Table 67'!A1", "Have you heard of any of the following terms?: Rainwater harvesting")</f>
        <v>Have you heard of any of the following terms?: Rainwater harvesting</v>
      </c>
      <c r="E75" s="14" t="str">
        <f>HYPERLINK("#'Full Results'!A690", "690")</f>
        <v>690</v>
      </c>
      <c r="F75" t="s">
        <v>15</v>
      </c>
    </row>
    <row r="76" spans="3:6">
      <c r="C76">
        <v>68</v>
      </c>
      <c r="D76" s="8" t="str">
        <f>HYPERLINK("#'Table 68'!A1", "Have you heard of any of the following terms?: Green roofs")</f>
        <v>Have you heard of any of the following terms?: Green roofs</v>
      </c>
      <c r="E76" s="14" t="str">
        <f>HYPERLINK("#'Full Results'!A697", "697")</f>
        <v>697</v>
      </c>
      <c r="F76" t="s">
        <v>15</v>
      </c>
    </row>
    <row r="77" spans="3:6">
      <c r="C77">
        <v>69</v>
      </c>
      <c r="D77" s="8" t="str">
        <f>HYPERLINK("#'Table 69'!A1", "Have you heard of any of the following terms?: Rain gardens")</f>
        <v>Have you heard of any of the following terms?: Rain gardens</v>
      </c>
      <c r="E77" s="14" t="str">
        <f>HYPERLINK("#'Full Results'!A704", "704")</f>
        <v>704</v>
      </c>
      <c r="F77" t="s">
        <v>15</v>
      </c>
    </row>
    <row r="78" spans="3:6">
      <c r="C78">
        <v>70</v>
      </c>
      <c r="D78" s="8" t="str">
        <f>HYPERLINK("#'Table 70'!A1", "Have you heard of any of the following terms?: Living walls")</f>
        <v>Have you heard of any of the following terms?: Living walls</v>
      </c>
      <c r="E78" s="14" t="str">
        <f>HYPERLINK("#'Full Results'!A711", "711")</f>
        <v>711</v>
      </c>
      <c r="F78" t="s">
        <v>15</v>
      </c>
    </row>
    <row r="79" spans="3:6">
      <c r="C79">
        <v>71</v>
      </c>
      <c r="D79" s="8" t="str">
        <f>HYPERLINK("#'Table 71'!A1", "Have you heard of any of the following terms?: Underearth capture")</f>
        <v>Have you heard of any of the following terms?: Underearth capture</v>
      </c>
      <c r="E79" s="14" t="str">
        <f>HYPERLINK("#'Full Results'!A718", "718")</f>
        <v>718</v>
      </c>
      <c r="F79" t="s">
        <v>15</v>
      </c>
    </row>
    <row r="80" spans="3:6">
      <c r="C80">
        <v>72</v>
      </c>
      <c r="D80" s="8" t="str">
        <f>HYPERLINK("#'Table 72'!A1", "Grid Summary: Think about your current home and neighbourhood. Are you aware if you have any of the following in your area? If you aren’t sure, please respond with ‘Don’t know.’")</f>
        <v>Grid Summary: Think about your current home and neighbourhood. Are you aware if you have any of the following in your area? If you aren’t sure, please respond with ‘Don’t know.’</v>
      </c>
      <c r="E80" s="7"/>
      <c r="F80" t="s">
        <v>15</v>
      </c>
    </row>
    <row r="81" spans="3:6">
      <c r="C81">
        <v>73</v>
      </c>
      <c r="D81" s="8" t="str">
        <f>HYPERLINK("#'Table 73'!A1", "Think about your current home and neighbourhood. Are you aware if you have any of the following in your area? If you aren’t sure, please respond with ‘Don’t know.’: Sustainable drainage systems (SuDS)")</f>
        <v>Think about your current home and neighbourhood. Are you aware if you have any of the following in your area? If you aren’t sure, please respond with ‘Don’t know.’: Sustainable drainage systems (SuDS)</v>
      </c>
      <c r="E81" s="14" t="str">
        <f>HYPERLINK("#'Full Results'!A725", "725")</f>
        <v>725</v>
      </c>
      <c r="F81" t="s">
        <v>15</v>
      </c>
    </row>
    <row r="82" spans="3:6">
      <c r="C82">
        <v>74</v>
      </c>
      <c r="D82" s="8" t="str">
        <f>HYPERLINK("#'Table 74'!A1", "Think about your current home and neighbourhood. Are you aware if you have any of the following in your area? If you aren’t sure, please respond with ‘Don’t know.’: Permeable paving")</f>
        <v>Think about your current home and neighbourhood. Are you aware if you have any of the following in your area? If you aren’t sure, please respond with ‘Don’t know.’: Permeable paving</v>
      </c>
      <c r="E82" s="14" t="str">
        <f>HYPERLINK("#'Full Results'!A731", "731")</f>
        <v>731</v>
      </c>
      <c r="F82" t="s">
        <v>15</v>
      </c>
    </row>
    <row r="83" spans="3:6">
      <c r="C83">
        <v>75</v>
      </c>
      <c r="D83" s="8" t="str">
        <f>HYPERLINK("#'Table 75'!A1", "Think about your current home and neighbourhood. Are you aware if you have any of the following in your area? If you aren’t sure, please respond with ‘Don’t know.’: Shallow ditches in the ground that fill with water after it rains (i.e. swales)")</f>
        <v>Think about your current home and neighbourhood. Are you aware if you have any of the following in your area? If you aren’t sure, please respond with ‘Don’t know.’: Shallow ditches in the ground that fill with water after it rains (i.e. swales)</v>
      </c>
      <c r="E83" s="14" t="str">
        <f>HYPERLINK("#'Full Results'!A737", "737")</f>
        <v>737</v>
      </c>
      <c r="F83" t="s">
        <v>15</v>
      </c>
    </row>
    <row r="84" spans="3:6">
      <c r="C84">
        <v>76</v>
      </c>
      <c r="D84" s="8" t="str">
        <f>HYPERLINK("#'Table 76'!A1", "Think about your current home and neighbourhood. Are you aware if you have any of the following in your area? If you aren’t sure, please respond with ‘Don’t know.’: Rainwater harvesting")</f>
        <v>Think about your current home and neighbourhood. Are you aware if you have any of the following in your area? If you aren’t sure, please respond with ‘Don’t know.’: Rainwater harvesting</v>
      </c>
      <c r="E84" s="14" t="str">
        <f>HYPERLINK("#'Full Results'!A743", "743")</f>
        <v>743</v>
      </c>
      <c r="F84" t="s">
        <v>15</v>
      </c>
    </row>
    <row r="85" spans="3:6">
      <c r="C85">
        <v>77</v>
      </c>
      <c r="D85" s="8" t="str">
        <f>HYPERLINK("#'Table 77'!A1", "Think about your current home and neighbourhood. Are you aware if you have any of the following in your area? If you aren’t sure, please respond with ‘Don’t know.’: Green roofs")</f>
        <v>Think about your current home and neighbourhood. Are you aware if you have any of the following in your area? If you aren’t sure, please respond with ‘Don’t know.’: Green roofs</v>
      </c>
      <c r="E85" s="14" t="str">
        <f>HYPERLINK("#'Full Results'!A749", "749")</f>
        <v>749</v>
      </c>
      <c r="F85" t="s">
        <v>15</v>
      </c>
    </row>
    <row r="86" spans="3:6">
      <c r="C86">
        <v>78</v>
      </c>
      <c r="D86" s="8" t="str">
        <f>HYPERLINK("#'Table 78'!A1", "Think about your current home and neighbourhood. Are you aware if you have any of the following in your area? If you aren’t sure, please respond with ‘Don’t know.’: Rain gardens")</f>
        <v>Think about your current home and neighbourhood. Are you aware if you have any of the following in your area? If you aren’t sure, please respond with ‘Don’t know.’: Rain gardens</v>
      </c>
      <c r="E86" s="14" t="str">
        <f>HYPERLINK("#'Full Results'!A755", "755")</f>
        <v>755</v>
      </c>
      <c r="F86" t="s">
        <v>15</v>
      </c>
    </row>
    <row r="87" spans="3:6">
      <c r="C87">
        <v>79</v>
      </c>
      <c r="D87" s="8" t="str">
        <f>HYPERLINK("#'Table 79'!A1", "Think about your current home and neighbourhood. Are you aware if you have any of the following in your area? If you aren’t sure, please respond with ‘Don’t know.’: Living walls")</f>
        <v>Think about your current home and neighbourhood. Are you aware if you have any of the following in your area? If you aren’t sure, please respond with ‘Don’t know.’: Living walls</v>
      </c>
      <c r="E87" s="14" t="str">
        <f>HYPERLINK("#'Full Results'!A761", "761")</f>
        <v>761</v>
      </c>
      <c r="F87" t="s">
        <v>15</v>
      </c>
    </row>
    <row r="88" spans="3:6">
      <c r="C88">
        <v>80</v>
      </c>
      <c r="D88" s="8" t="str">
        <f>HYPERLINK("#'Table 80'!A1", "Think about your current home and neighbourhood. Are you aware if you have any of the following in your area? If you aren’t sure, please respond with ‘Don’t know.’: Underearth capture")</f>
        <v>Think about your current home and neighbourhood. Are you aware if you have any of the following in your area? If you aren’t sure, please respond with ‘Don’t know.’: Underearth capture</v>
      </c>
      <c r="E88" s="14" t="str">
        <f>HYPERLINK("#'Full Results'!A767", "767")</f>
        <v>767</v>
      </c>
      <c r="F88" t="s">
        <v>15</v>
      </c>
    </row>
    <row r="89" spans="3:6">
      <c r="C89">
        <v>81</v>
      </c>
      <c r="D89" s="8" t="str">
        <f>HYPERLINK("#'Table 81'!A1", "Grid Summary: To what extent do you agree or disagree with the following statements?")</f>
        <v>Grid Summary: To what extent do you agree or disagree with the following statements?</v>
      </c>
      <c r="E89" s="7"/>
      <c r="F89" t="s">
        <v>15</v>
      </c>
    </row>
    <row r="90" spans="3:6">
      <c r="C90">
        <v>82</v>
      </c>
      <c r="D90" s="8" t="str">
        <f>HYPERLINK("#'Table 82'!A1", "To what extent do you agree or disagree with the following statements?: This would be good for the environment")</f>
        <v>To what extent do you agree or disagree with the following statements?: This would be good for the environment</v>
      </c>
      <c r="E90" s="14" t="str">
        <f>HYPERLINK("#'Full Results'!A773", "773")</f>
        <v>773</v>
      </c>
      <c r="F90" t="s">
        <v>15</v>
      </c>
    </row>
    <row r="91" spans="3:6">
      <c r="C91">
        <v>83</v>
      </c>
      <c r="D91" s="8" t="str">
        <f>HYPERLINK("#'Table 83'!A1", "To what extent do you agree or disagree with the following statements?: This seems like it would cost more money than it’s worth")</f>
        <v>To what extent do you agree or disagree with the following statements?: This seems like it would cost more money than it’s worth</v>
      </c>
      <c r="E91" s="14" t="str">
        <f>HYPERLINK("#'Full Results'!A785", "785")</f>
        <v>785</v>
      </c>
      <c r="F91" t="s">
        <v>15</v>
      </c>
    </row>
    <row r="92" spans="3:6">
      <c r="C92">
        <v>84</v>
      </c>
      <c r="D92" s="8" t="str">
        <f>HYPERLINK("#'Table 84'!A1", "To what extent do you agree or disagree with the following statements?: I want my area to have this")</f>
        <v>To what extent do you agree or disagree with the following statements?: I want my area to have this</v>
      </c>
      <c r="E92" s="14" t="str">
        <f>HYPERLINK("#'Full Results'!A797", "797")</f>
        <v>797</v>
      </c>
      <c r="F92" t="s">
        <v>15</v>
      </c>
    </row>
    <row r="93" spans="3:6">
      <c r="C93">
        <v>85</v>
      </c>
      <c r="D93" s="8" t="str">
        <f>HYPERLINK("#'Table 85'!A1", " And when it comes to building new developments, how important do you think it is that they are built with sustainable drainage systems (SuDS)?")</f>
        <v xml:space="preserve"> And when it comes to building new developments, how important do you think it is that they are built with sustainable drainage systems (SuDS)?</v>
      </c>
      <c r="E93" s="14" t="str">
        <f>HYPERLINK("#'Full Results'!A809", "809")</f>
        <v>809</v>
      </c>
      <c r="F93" t="s">
        <v>15</v>
      </c>
    </row>
    <row r="94" spans="3:6">
      <c r="C94">
        <v>86</v>
      </c>
      <c r="D94" s="8" t="str">
        <f>HYPERLINK("#'Table 86'!A1", "You said you didn’t think that building SuDS should be a priority in new developments. What should be the priorities of new housing developments? Select up to three.")</f>
        <v>You said you didn’t think that building SuDS should be a priority in new developments. What should be the priorities of new housing developments? Select up to three.</v>
      </c>
      <c r="E94" s="14" t="str">
        <f>HYPERLINK("#'Full Results'!A817", "817")</f>
        <v>817</v>
      </c>
      <c r="F94" t="s">
        <v>19</v>
      </c>
    </row>
    <row r="95" spans="3:6">
      <c r="C95">
        <v>87</v>
      </c>
      <c r="D95" s="8" t="str">
        <f>HYPERLINK("#'Table 87'!A1", "Which of the following do you think are the main benefits of living in an area with sustainable drainage systems (SuDS)? Select up to five.")</f>
        <v>Which of the following do you think are the main benefits of living in an area with sustainable drainage systems (SuDS)? Select up to five.</v>
      </c>
      <c r="E95" s="14" t="str">
        <f>HYPERLINK("#'Full Results'!A832", "832")</f>
        <v>832</v>
      </c>
      <c r="F95" t="s">
        <v>15</v>
      </c>
    </row>
    <row r="96" spans="3:6">
      <c r="C96">
        <v>88</v>
      </c>
      <c r="D96" s="8" t="str">
        <f>HYPERLINK("#'Table 88'!A1", "Which of the following do you think are the main drawbacks of living in an area with sustainable drainage systems (SuDS)? Select up to five.")</f>
        <v>Which of the following do you think are the main drawbacks of living in an area with sustainable drainage systems (SuDS)? Select up to five.</v>
      </c>
      <c r="E96" s="14" t="str">
        <f>HYPERLINK("#'Full Results'!A855", "855")</f>
        <v>855</v>
      </c>
      <c r="F96" t="s">
        <v>15</v>
      </c>
    </row>
    <row r="97" spans="3:6">
      <c r="C97">
        <v>89</v>
      </c>
      <c r="D97" s="8" t="str">
        <f>HYPERLINK("#'Table 89'!A1", "Grid Summary: Think about the maintenance of your local area and community. To what extent would you trust the following actors to properly and regularly maintain your local area if you had to pay them a monthly fee to do so?")</f>
        <v>Grid Summary: Think about the maintenance of your local area and community. To what extent would you trust the following actors to properly and regularly maintain your local area if you had to pay them a monthly fee to do so?</v>
      </c>
      <c r="E97" s="7"/>
      <c r="F97" t="s">
        <v>15</v>
      </c>
    </row>
    <row r="98" spans="3:6">
      <c r="C98">
        <v>90</v>
      </c>
      <c r="D98" s="8" t="str">
        <f>HYPERLINK("#'Table 90'!A1", "Think about the maintenance of your local area and community. To what extent would you trust the following actors to properly and regularly maintain your local area if you had to pay them a monthly fee to do so?: Your local council")</f>
        <v>Think about the maintenance of your local area and community. To what extent would you trust the following actors to properly and regularly maintain your local area if you had to pay them a monthly fee to do so?: Your local council</v>
      </c>
      <c r="E98" s="14" t="str">
        <f>HYPERLINK("#'Full Results'!A875", "875")</f>
        <v>875</v>
      </c>
      <c r="F98" t="s">
        <v>15</v>
      </c>
    </row>
    <row r="99" spans="3:6">
      <c r="C99">
        <v>91</v>
      </c>
      <c r="D99" s="8" t="str">
        <f>HYPERLINK("#'Table 91'!A1", "Think about the maintenance of your local area and community. To what extent would you trust the following actors to properly and regularly maintain your local area if you had to pay them a monthly fee to do so?: A volunteer community group")</f>
        <v>Think about the maintenance of your local area and community. To what extent would you trust the following actors to properly and regularly maintain your local area if you had to pay them a monthly fee to do so?: A volunteer community group</v>
      </c>
      <c r="E99" s="14" t="str">
        <f>HYPERLINK("#'Full Results'!A883", "883")</f>
        <v>883</v>
      </c>
      <c r="F99" t="s">
        <v>15</v>
      </c>
    </row>
    <row r="100" spans="3:6">
      <c r="C100">
        <v>92</v>
      </c>
      <c r="D100" s="8" t="str">
        <f>HYPERLINK("#'Table 92'!A1", "Think about the maintenance of your local area and community. To what extent would you trust the following actors to properly and regularly maintain your local area if you had to pay them a monthly fee to do so?: A management company on a housing...")</f>
        <v>Think about the maintenance of your local area and community. To what extent would you trust the following actors to properly and regularly maintain your local area if you had to pay them a monthly fee to do so?: A management company on a housing...</v>
      </c>
      <c r="E100" s="14" t="str">
        <f>HYPERLINK("#'Full Results'!A891", "891")</f>
        <v>891</v>
      </c>
      <c r="F100" t="s">
        <v>15</v>
      </c>
    </row>
    <row r="101" spans="3:6">
      <c r="C101">
        <v>93</v>
      </c>
      <c r="D101" s="8" t="str">
        <f>HYPERLINK("#'Table 93'!A1", "Think about the maintenance of your local area and community. To what extent would you trust the following actors to properly and regularly maintain your local area if you had to pay them a monthly fee to do so?: Grounds maintenance contractors")</f>
        <v>Think about the maintenance of your local area and community. To what extent would you trust the following actors to properly and regularly maintain your local area if you had to pay them a monthly fee to do so?: Grounds maintenance contractors</v>
      </c>
      <c r="E101" s="14" t="str">
        <f>HYPERLINK("#'Full Results'!A899", "899")</f>
        <v>899</v>
      </c>
      <c r="F101" t="s">
        <v>15</v>
      </c>
    </row>
    <row r="102" spans="3:6">
      <c r="C102">
        <v>94</v>
      </c>
      <c r="D102" s="8" t="str">
        <f>HYPERLINK("#'Table 94'!A1", "Think about the maintenance of your local area and community. To what extent would you trust the following actors to properly and regularly maintain your local area if you had to pay them a monthly fee to do so?: The housing association")</f>
        <v>Think about the maintenance of your local area and community. To what extent would you trust the following actors to properly and regularly maintain your local area if you had to pay them a monthly fee to do so?: The housing association</v>
      </c>
      <c r="E102" s="14" t="str">
        <f>HYPERLINK("#'Full Results'!A907", "907")</f>
        <v>907</v>
      </c>
      <c r="F102" t="s">
        <v>15</v>
      </c>
    </row>
    <row r="103" spans="3:6">
      <c r="C103">
        <v>95</v>
      </c>
      <c r="D103" s="8" t="str">
        <f>HYPERLINK("#'Table 95'!A1", "Think about the maintenance of your local area and community. To what extent would you trust the following actors to properly and regularly maintain your local area if you had to pay them a monthly fee to do so?: Water company")</f>
        <v>Think about the maintenance of your local area and community. To what extent would you trust the following actors to properly and regularly maintain your local area if you had to pay them a monthly fee to do so?: Water company</v>
      </c>
      <c r="E103" s="14" t="str">
        <f>HYPERLINK("#'Full Results'!A915", "915")</f>
        <v>915</v>
      </c>
      <c r="F103" t="s">
        <v>15</v>
      </c>
    </row>
    <row r="104" spans="3:6">
      <c r="C104">
        <v>96</v>
      </c>
      <c r="D104" s="8" t="str">
        <f>HYPERLINK("#'Table 96'!A1", "Think about the maintenance of your local area and community. To what extent would you trust the following actors to properly and regularly maintain your local area if you had to pay them a monthly fee to do so?: Wildlife or rivers trust")</f>
        <v>Think about the maintenance of your local area and community. To what extent would you trust the following actors to properly and regularly maintain your local area if you had to pay them a monthly fee to do so?: Wildlife or rivers trust</v>
      </c>
      <c r="E104" s="14" t="str">
        <f>HYPERLINK("#'Full Results'!A923", "923")</f>
        <v>923</v>
      </c>
      <c r="F104" t="s">
        <v>15</v>
      </c>
    </row>
    <row r="105" spans="3:6">
      <c r="C105">
        <v>97</v>
      </c>
      <c r="D105" s="8" t="str">
        <f>HYPERLINK("#'Table 97'!A1", "Think about the maintenance of your local area and community. To what extent would you trust the following actors to properly and regularly maintain your local area if you had to pay them a monthly fee to do so?: Local community gardens charity")</f>
        <v>Think about the maintenance of your local area and community. To what extent would you trust the following actors to properly and regularly maintain your local area if you had to pay them a monthly fee to do so?: Local community gardens charity</v>
      </c>
      <c r="E105" s="14" t="str">
        <f>HYPERLINK("#'Full Results'!A931", "931")</f>
        <v>931</v>
      </c>
      <c r="F105" t="s">
        <v>15</v>
      </c>
    </row>
    <row r="106" spans="3:6">
      <c r="C106">
        <v>98</v>
      </c>
      <c r="D106" s="8" t="str">
        <f>HYPERLINK("#'Table 98'!A1", " Which of the following comes closest to your view? Please think about costs outside of your regular property taxes.")</f>
        <v xml:space="preserve"> Which of the following comes closest to your view? Please think about costs outside of your regular property taxes.</v>
      </c>
      <c r="E106" s="14" t="str">
        <f>HYPERLINK("#'Full Results'!A939", "939")</f>
        <v>939</v>
      </c>
      <c r="F106" t="s">
        <v>15</v>
      </c>
    </row>
    <row r="107" spans="3:6">
      <c r="C107">
        <v>99</v>
      </c>
      <c r="D107" s="8" t="str">
        <f>HYPERLINK("#'Table 99'!A1", " Imagine you had to choose between the following options. The area where you live includes SuDS that help reduce pollution in local rivers, lakes and streams and you pay £1 a month, or you pay nothing and pollution is not reduced. Which would you...")</f>
        <v xml:space="preserve"> Imagine you had to choose between the following options. The area where you live includes SuDS that help reduce pollution in local rivers, lakes and streams and you pay £1 a month, or you pay nothing and pollution is not reduced. Which would you...</v>
      </c>
      <c r="E107" s="14" t="str">
        <f>HYPERLINK("#'Full Results'!A945", "945")</f>
        <v>945</v>
      </c>
      <c r="F107" t="s">
        <v>20</v>
      </c>
    </row>
    <row r="108" spans="3:6">
      <c r="C108">
        <v>100</v>
      </c>
      <c r="D108" s="8" t="str">
        <f>HYPERLINK("#'Table 100'!A1", " Imagine you had to choose between the following options. The area where you live includes SuDS that help reduce pollution in local rivers, lakes and streams and you pay £2.50 a month, or you pay nothing and pollution is not reduced. Which would ...")</f>
        <v xml:space="preserve"> Imagine you had to choose between the following options. The area where you live includes SuDS that help reduce pollution in local rivers, lakes and streams and you pay £2.50 a month, or you pay nothing and pollution is not reduced. Which would ...</v>
      </c>
      <c r="E108" s="14" t="str">
        <f>HYPERLINK("#'Full Results'!A950", "950")</f>
        <v>950</v>
      </c>
      <c r="F108" t="s">
        <v>20</v>
      </c>
    </row>
    <row r="109" spans="3:6">
      <c r="C109">
        <v>101</v>
      </c>
      <c r="D109" s="8" t="str">
        <f>HYPERLINK("#'Table 101'!A1", " Imagine you had to choose between the following options. The area where you live includes SuDS that help reduce pollution in local rivers, lakes and streams and you pay £5 a month, or you pay nothing and pollution is not reduced. Which would you...")</f>
        <v xml:space="preserve"> Imagine you had to choose between the following options. The area where you live includes SuDS that help reduce pollution in local rivers, lakes and streams and you pay £5 a month, or you pay nothing and pollution is not reduced. Which would you...</v>
      </c>
      <c r="E109" s="14" t="str">
        <f>HYPERLINK("#'Full Results'!A955", "955")</f>
        <v>955</v>
      </c>
      <c r="F109" t="s">
        <v>20</v>
      </c>
    </row>
    <row r="110" spans="3:6">
      <c r="C110">
        <v>102</v>
      </c>
      <c r="D110" s="8" t="str">
        <f>HYPERLINK("#'Table 102'!A1", " Imagine you had to choose between the following options. The area where you live includes SuDS that help reduce pollution in local rivers, lakes and streams and you pay £10 a month, or you pay nothing and pollution is not reduced. Which would yo...")</f>
        <v xml:space="preserve"> Imagine you had to choose between the following options. The area where you live includes SuDS that help reduce pollution in local rivers, lakes and streams and you pay £10 a month, or you pay nothing and pollution is not reduced. Which would yo...</v>
      </c>
      <c r="E110" s="14" t="str">
        <f>HYPERLINK("#'Full Results'!A960", "960")</f>
        <v>960</v>
      </c>
      <c r="F110" t="s">
        <v>20</v>
      </c>
    </row>
    <row r="111" spans="3:6">
      <c r="C111">
        <v>103</v>
      </c>
      <c r="D111" s="8" t="str">
        <f>HYPERLINK("#'Table 103'!A1", " Imagine you had to choose between the following options. The area where you live includes SuDS that help reduce pollution in local rivers, lakes and streams and you pay £20 a month, or you pay nothing and pollution is not reduced. Which would yo...")</f>
        <v xml:space="preserve"> Imagine you had to choose between the following options. The area where you live includes SuDS that help reduce pollution in local rivers, lakes and streams and you pay £20 a month, or you pay nothing and pollution is not reduced. Which would yo...</v>
      </c>
      <c r="E111" s="14" t="str">
        <f>HYPERLINK("#'Full Results'!A965", "965")</f>
        <v>965</v>
      </c>
      <c r="F111" t="s">
        <v>20</v>
      </c>
    </row>
    <row r="112" spans="3:6">
      <c r="C112">
        <v>104</v>
      </c>
      <c r="D112" s="8" t="str">
        <f>HYPERLINK("#'Table 104'!A1", " Imagine you had to choose between the following options. The area where you live includes SuDS that help reduce pollution in local rivers, lakes and streams and you pay £50 a month, or you pay nothing and pollution is not reduced. Which would yo...")</f>
        <v xml:space="preserve"> Imagine you had to choose between the following options. The area where you live includes SuDS that help reduce pollution in local rivers, lakes and streams and you pay £50 a month, or you pay nothing and pollution is not reduced. Which would yo...</v>
      </c>
      <c r="E112" s="14" t="str">
        <f>HYPERLINK("#'Full Results'!A970", "970")</f>
        <v>970</v>
      </c>
      <c r="F112" t="s">
        <v>20</v>
      </c>
    </row>
    <row r="113" spans="3:6">
      <c r="C113">
        <v>105</v>
      </c>
      <c r="D113" s="8" t="str">
        <f>HYPERLINK("#'Table 105'!A1", " Imagine you had to choose between the following options. The area where you live includes SuDS that help reduce pollution in local rivers, lakes and streams and you pay £100 a month, or you pay nothing and pollution is not reduced. Which would y...")</f>
        <v xml:space="preserve"> Imagine you had to choose between the following options. The area where you live includes SuDS that help reduce pollution in local rivers, lakes and streams and you pay £100 a month, or you pay nothing and pollution is not reduced. Which would y...</v>
      </c>
      <c r="E113" s="14" t="str">
        <f>HYPERLINK("#'Full Results'!A975", "975")</f>
        <v>975</v>
      </c>
      <c r="F113" t="s">
        <v>20</v>
      </c>
    </row>
    <row r="114" spans="3:6">
      <c r="C114">
        <v>106</v>
      </c>
      <c r="D114" s="8" t="str">
        <f>HYPERLINK("#'Table 106'!A1", " Imagine you had to choose between the following options. The area where you live includes SuDS that improve the aesthetic appearance of your area and you pay £1 a month, or you pay nothing and do not receive this. Which would you choose?As a rem...")</f>
        <v xml:space="preserve"> Imagine you had to choose between the following options. The area where you live includes SuDS that improve the aesthetic appearance of your area and you pay £1 a month, or you pay nothing and do not receive this. Which would you choose?As a rem...</v>
      </c>
      <c r="E114" s="14" t="str">
        <f>HYPERLINK("#'Full Results'!A980", "980")</f>
        <v>980</v>
      </c>
      <c r="F114" t="s">
        <v>20</v>
      </c>
    </row>
    <row r="115" spans="3:6">
      <c r="C115">
        <v>107</v>
      </c>
      <c r="D115" s="8" t="str">
        <f>HYPERLINK("#'Table 107'!A1", " Imagine you had to choose between the following options. The area where you live includes SuDS that improve the aesthetic appearance of your area and you pay £2.50 a month, or you pay nothing and do not receive this. Which would you choose?As a ...")</f>
        <v xml:space="preserve"> Imagine you had to choose between the following options. The area where you live includes SuDS that improve the aesthetic appearance of your area and you pay £2.50 a month, or you pay nothing and do not receive this. Which would you choose?As a ...</v>
      </c>
      <c r="E115" s="14" t="str">
        <f>HYPERLINK("#'Full Results'!A985", "985")</f>
        <v>985</v>
      </c>
      <c r="F115" t="s">
        <v>20</v>
      </c>
    </row>
    <row r="116" spans="3:6">
      <c r="C116">
        <v>108</v>
      </c>
      <c r="D116" s="8" t="str">
        <f>HYPERLINK("#'Table 108'!A1", " Imagine you had to choose between the following options. The area where you live includes SuDS that improve the aesthetic appearance of your area and you pay £5 a month, or you pay nothing and do not receive this. Which would you choose?As a rem...")</f>
        <v xml:space="preserve"> Imagine you had to choose between the following options. The area where you live includes SuDS that improve the aesthetic appearance of your area and you pay £5 a month, or you pay nothing and do not receive this. Which would you choose?As a rem...</v>
      </c>
      <c r="E116" s="14" t="str">
        <f>HYPERLINK("#'Full Results'!A990", "990")</f>
        <v>990</v>
      </c>
      <c r="F116" t="s">
        <v>20</v>
      </c>
    </row>
    <row r="117" spans="3:6">
      <c r="C117">
        <v>109</v>
      </c>
      <c r="D117" s="8" t="str">
        <f>HYPERLINK("#'Table 109'!A1", " Imagine you had to choose between the following options. The area where you live includes SuDS that improve the aesthetic appearance of your area and you pay £10 a month, or you pay nothing and do not receive this. Which would you choose?As a re...")</f>
        <v xml:space="preserve"> Imagine you had to choose between the following options. The area where you live includes SuDS that improve the aesthetic appearance of your area and you pay £10 a month, or you pay nothing and do not receive this. Which would you choose?As a re...</v>
      </c>
      <c r="E117" s="14" t="str">
        <f>HYPERLINK("#'Full Results'!A995", "995")</f>
        <v>995</v>
      </c>
      <c r="F117" t="s">
        <v>20</v>
      </c>
    </row>
    <row r="118" spans="3:6">
      <c r="C118">
        <v>110</v>
      </c>
      <c r="D118" s="8" t="str">
        <f>HYPERLINK("#'Table 110'!A1", " Imagine you had to choose between the following options. The area where you live includes SuDS that improve the aesthetic appearance of your area and you pay £20 a month, or you pay nothing and do not receive this. Which would you choose?As a re...")</f>
        <v xml:space="preserve"> Imagine you had to choose between the following options. The area where you live includes SuDS that improve the aesthetic appearance of your area and you pay £20 a month, or you pay nothing and do not receive this. Which would you choose?As a re...</v>
      </c>
      <c r="E118" s="14" t="str">
        <f>HYPERLINK("#'Full Results'!A1000", "1000")</f>
        <v>1000</v>
      </c>
      <c r="F118" t="s">
        <v>20</v>
      </c>
    </row>
    <row r="119" spans="3:6">
      <c r="C119">
        <v>111</v>
      </c>
      <c r="D119" s="8" t="str">
        <f>HYPERLINK("#'Table 111'!A1", " Imagine you had to choose between the following options. The area where you live includes SuDS that improve the aesthetic appearance of your area and you pay £50 a month, or you pay nothing and do not receive this. Which would you choose?As a re...")</f>
        <v xml:space="preserve"> Imagine you had to choose between the following options. The area where you live includes SuDS that improve the aesthetic appearance of your area and you pay £50 a month, or you pay nothing and do not receive this. Which would you choose?As a re...</v>
      </c>
      <c r="E119" s="14" t="str">
        <f>HYPERLINK("#'Full Results'!A1005", "1005")</f>
        <v>1005</v>
      </c>
      <c r="F119" t="s">
        <v>20</v>
      </c>
    </row>
    <row r="120" spans="3:6">
      <c r="C120">
        <v>112</v>
      </c>
      <c r="D120" s="8" t="str">
        <f>HYPERLINK("#'Table 112'!A1", " Imagine you had to choose between the following options. The area where you live includes SuDS that improve the aesthetic appearance of your area and you pay £100 a month, or you pay nothing and do not receive this. Which would you choose?As a r...")</f>
        <v xml:space="preserve"> Imagine you had to choose between the following options. The area where you live includes SuDS that improve the aesthetic appearance of your area and you pay £100 a month, or you pay nothing and do not receive this. Which would you choose?As a r...</v>
      </c>
      <c r="E120" s="14" t="str">
        <f>HYPERLINK("#'Full Results'!A1010", "1010")</f>
        <v>1010</v>
      </c>
      <c r="F120" t="s">
        <v>20</v>
      </c>
    </row>
    <row r="121" spans="3:6">
      <c r="C121">
        <v>113</v>
      </c>
      <c r="D121" s="8" t="str">
        <f>HYPERLINK("#'Table 113'!A1", " Imagine you had to choose between the following options. The area where you live includes SuDS that increase biodiversity in your area and provides a more habitable environment for insects, bees and other wildlife and you pay £1 a month, or you ...")</f>
        <v xml:space="preserve"> Imagine you had to choose between the following options. The area where you live includes SuDS that increase biodiversity in your area and provides a more habitable environment for insects, bees and other wildlife and you pay £1 a month, or you ...</v>
      </c>
      <c r="E121" s="14" t="str">
        <f>HYPERLINK("#'Full Results'!A1015", "1015")</f>
        <v>1015</v>
      </c>
      <c r="F121" t="s">
        <v>20</v>
      </c>
    </row>
    <row r="122" spans="3:6">
      <c r="C122">
        <v>114</v>
      </c>
      <c r="D122" s="8" t="str">
        <f>HYPERLINK("#'Table 114'!A1", " Imagine you had to choose between the following options. The area where you live includes SuDS that increase biodiversity in your area and provides a more habitable environment for insects, bees and other wildlife and you pay £2.50 a month, or y...")</f>
        <v xml:space="preserve"> Imagine you had to choose between the following options. The area where you live includes SuDS that increase biodiversity in your area and provides a more habitable environment for insects, bees and other wildlife and you pay £2.50 a month, or y...</v>
      </c>
      <c r="E122" s="14" t="str">
        <f>HYPERLINK("#'Full Results'!A1020", "1020")</f>
        <v>1020</v>
      </c>
      <c r="F122" t="s">
        <v>20</v>
      </c>
    </row>
    <row r="123" spans="3:6">
      <c r="C123">
        <v>115</v>
      </c>
      <c r="D123" s="8" t="str">
        <f>HYPERLINK("#'Table 115'!A1", " Imagine you had to choose between the following options. The area where you live includes SuDS that increase biodiversity in your area and provides a more habitable environment for insects, bees and other wildlife and you pay £5 a month, or you ...")</f>
        <v xml:space="preserve"> Imagine you had to choose between the following options. The area where you live includes SuDS that increase biodiversity in your area and provides a more habitable environment for insects, bees and other wildlife and you pay £5 a month, or you ...</v>
      </c>
      <c r="E123" s="14" t="str">
        <f>HYPERLINK("#'Full Results'!A1025", "1025")</f>
        <v>1025</v>
      </c>
      <c r="F123" t="s">
        <v>20</v>
      </c>
    </row>
    <row r="124" spans="3:6">
      <c r="C124">
        <v>116</v>
      </c>
      <c r="D124" s="8" t="str">
        <f>HYPERLINK("#'Table 116'!A1", " Imagine you had to choose between the following options. The area where you live includes SuDS that increase biodiversity in your area and provides a more habitable environment for insects, bees and other wildlife and you pay £10 a month, or you...")</f>
        <v xml:space="preserve"> Imagine you had to choose between the following options. The area where you live includes SuDS that increase biodiversity in your area and provides a more habitable environment for insects, bees and other wildlife and you pay £10 a month, or you...</v>
      </c>
      <c r="E124" s="14" t="str">
        <f>HYPERLINK("#'Full Results'!A1030", "1030")</f>
        <v>1030</v>
      </c>
      <c r="F124" t="s">
        <v>20</v>
      </c>
    </row>
    <row r="125" spans="3:6">
      <c r="C125">
        <v>117</v>
      </c>
      <c r="D125" s="8" t="str">
        <f>HYPERLINK("#'Table 117'!A1", " Imagine you had to choose between the following options. The area where you live includes SuDS that increase biodiversity in your area and provides a more habitable environment for insects, bees and other wildlife and you pay £20 a month, or you...")</f>
        <v xml:space="preserve"> Imagine you had to choose between the following options. The area where you live includes SuDS that increase biodiversity in your area and provides a more habitable environment for insects, bees and other wildlife and you pay £20 a month, or you...</v>
      </c>
      <c r="E125" s="14" t="str">
        <f>HYPERLINK("#'Full Results'!A1035", "1035")</f>
        <v>1035</v>
      </c>
      <c r="F125" t="s">
        <v>20</v>
      </c>
    </row>
    <row r="126" spans="3:6">
      <c r="C126">
        <v>118</v>
      </c>
      <c r="D126" s="8" t="str">
        <f>HYPERLINK("#'Table 118'!A1", " Imagine you had to choose between the following options. The area where you live includes SuDS that increase biodiversity in your area and provides a more habitable environment for insects, bees and other wildlife and you pay £50 a month, or you...")</f>
        <v xml:space="preserve"> Imagine you had to choose between the following options. The area where you live includes SuDS that increase biodiversity in your area and provides a more habitable environment for insects, bees and other wildlife and you pay £50 a month, or you...</v>
      </c>
      <c r="E126" s="14" t="str">
        <f>HYPERLINK("#'Full Results'!A1040", "1040")</f>
        <v>1040</v>
      </c>
      <c r="F126" t="s">
        <v>20</v>
      </c>
    </row>
    <row r="127" spans="3:6">
      <c r="C127">
        <v>119</v>
      </c>
      <c r="D127" s="8" t="str">
        <f>HYPERLINK("#'Table 119'!A1", " Imagine you had to choose between the following options. The area where you live includes SuDS that increase biodiversity in your area and provides a more habitable environment for insects, bees and other wildlife and you pay £100 a month, or yo...")</f>
        <v xml:space="preserve"> Imagine you had to choose between the following options. The area where you live includes SuDS that increase biodiversity in your area and provides a more habitable environment for insects, bees and other wildlife and you pay £100 a month, or yo...</v>
      </c>
      <c r="E127" s="14" t="str">
        <f>HYPERLINK("#'Full Results'!A1045", "1045")</f>
        <v>1045</v>
      </c>
      <c r="F127" t="s">
        <v>20</v>
      </c>
    </row>
    <row r="128" spans="3:6">
      <c r="C128">
        <v>120</v>
      </c>
      <c r="D128" s="8" t="str">
        <f>HYPERLINK("#'Table 120'!A1", " Imagine you had to choose between the following options. The area where you live includes SuDS that decrease risk of flooding for homes further downstream in the drainage system and you pay £5 a month, or you pay nothing and do not receive this....")</f>
        <v xml:space="preserve"> Imagine you had to choose between the following options. The area where you live includes SuDS that decrease risk of flooding for homes further downstream in the drainage system and you pay £5 a month, or you pay nothing and do not receive this....</v>
      </c>
      <c r="E128" s="14" t="str">
        <f>HYPERLINK("#'Full Results'!A1050", "1050")</f>
        <v>1050</v>
      </c>
      <c r="F128" t="s">
        <v>20</v>
      </c>
    </row>
    <row r="129" spans="3:6">
      <c r="C129">
        <v>121</v>
      </c>
      <c r="D129" s="8" t="str">
        <f>HYPERLINK("#'Table 121'!A1", " Imagine you had to choose between the following options. The area where you live includes SuDS that decrease risk of flooding for homes further downstream in the drainage system and you pay £10 a month, or you pay nothing and do not receive this...")</f>
        <v xml:space="preserve"> Imagine you had to choose between the following options. The area where you live includes SuDS that decrease risk of flooding for homes further downstream in the drainage system and you pay £10 a month, or you pay nothing and do not receive this...</v>
      </c>
      <c r="E129" s="14" t="str">
        <f>HYPERLINK("#'Full Results'!A1055", "1055")</f>
        <v>1055</v>
      </c>
      <c r="F129" t="s">
        <v>20</v>
      </c>
    </row>
    <row r="130" spans="3:6">
      <c r="C130">
        <v>122</v>
      </c>
      <c r="D130" s="8" t="str">
        <f>HYPERLINK("#'Table 122'!A1", " Imagine you had to choose between the following options. The area where you live includes SuDS that decrease risk of flooding for homes further downstream in the drainage system and you pay £20 a month, or you pay nothing and do not receive this...")</f>
        <v xml:space="preserve"> Imagine you had to choose between the following options. The area where you live includes SuDS that decrease risk of flooding for homes further downstream in the drainage system and you pay £20 a month, or you pay nothing and do not receive this...</v>
      </c>
      <c r="E130" s="14" t="str">
        <f>HYPERLINK("#'Full Results'!A1060", "1060")</f>
        <v>1060</v>
      </c>
      <c r="F130" t="s">
        <v>20</v>
      </c>
    </row>
    <row r="131" spans="3:6">
      <c r="C131">
        <v>123</v>
      </c>
      <c r="D131" s="8" t="str">
        <f>HYPERLINK("#'Table 123'!A1", " Imagine you had to choose between the following options. The area where you live includes SuDS that decrease risk of flooding for homes further downstream in the drainage system and you pay £30 a month, or you pay nothing and do not receive this...")</f>
        <v xml:space="preserve"> Imagine you had to choose between the following options. The area where you live includes SuDS that decrease risk of flooding for homes further downstream in the drainage system and you pay £30 a month, or you pay nothing and do not receive this...</v>
      </c>
      <c r="E131" s="14" t="str">
        <f>HYPERLINK("#'Full Results'!A1065", "1065")</f>
        <v>1065</v>
      </c>
      <c r="F131" t="s">
        <v>20</v>
      </c>
    </row>
    <row r="132" spans="3:6">
      <c r="C132">
        <v>124</v>
      </c>
      <c r="D132" s="8" t="str">
        <f>HYPERLINK("#'Table 124'!A1", " Imagine you had to choose between the following options. The area where you live includes SuDS that decrease risk of flooding for homes further downstream in the drainage system and you pay £50 a month, or you pay nothing and do not receive this...")</f>
        <v xml:space="preserve"> Imagine you had to choose between the following options. The area where you live includes SuDS that decrease risk of flooding for homes further downstream in the drainage system and you pay £50 a month, or you pay nothing and do not receive this...</v>
      </c>
      <c r="E132" s="14" t="str">
        <f>HYPERLINK("#'Full Results'!A1070", "1070")</f>
        <v>1070</v>
      </c>
      <c r="F132" t="s">
        <v>20</v>
      </c>
    </row>
    <row r="133" spans="3:6">
      <c r="C133">
        <v>125</v>
      </c>
      <c r="D133" s="8" t="str">
        <f>HYPERLINK("#'Table 125'!A1", " Imagine you had to choose between the following options. The area where you live includes SuDS that decrease risk of flooding for homes further downstream in the drainage system and you pay £100 a month, or you pay nothing and do not receive thi...")</f>
        <v xml:space="preserve"> Imagine you had to choose between the following options. The area where you live includes SuDS that decrease risk of flooding for homes further downstream in the drainage system and you pay £100 a month, or you pay nothing and do not receive thi...</v>
      </c>
      <c r="E133" s="14" t="str">
        <f>HYPERLINK("#'Full Results'!A1075", "1075")</f>
        <v>1075</v>
      </c>
      <c r="F133" t="s">
        <v>20</v>
      </c>
    </row>
    <row r="134" spans="3:6">
      <c r="C134">
        <v>126</v>
      </c>
      <c r="D134" s="8" t="str">
        <f>HYPERLINK("#'Table 126'!A1", " Imagine you had to choose between the following options. The area where you live includes SuDS that decrease risk of flooding for homes further downstream in the drainage system and you pay £200 a month, or you pay nothing and do not receive thi...")</f>
        <v xml:space="preserve"> Imagine you had to choose between the following options. The area where you live includes SuDS that decrease risk of flooding for homes further downstream in the drainage system and you pay £200 a month, or you pay nothing and do not receive thi...</v>
      </c>
      <c r="E134" s="14" t="str">
        <f>HYPERLINK("#'Full Results'!A1080", "1080")</f>
        <v>1080</v>
      </c>
      <c r="F134" t="s">
        <v>20</v>
      </c>
    </row>
    <row r="135" spans="3:6">
      <c r="C135">
        <v>127</v>
      </c>
      <c r="D135" s="8" t="str">
        <f>HYPERLINK("#'Table 127'!A1", " Imagine you had to choose between the following options. The area where you live includes SuDS that improves air quality in the area and reduces CO2 in the environment and you pay £1 a month, or you pay nothing and don’t receive improved air qua...")</f>
        <v xml:space="preserve"> Imagine you had to choose between the following options. The area where you live includes SuDS that improves air quality in the area and reduces CO2 in the environment and you pay £1 a month, or you pay nothing and don’t receive improved air qua...</v>
      </c>
      <c r="E135" s="14" t="str">
        <f>HYPERLINK("#'Full Results'!A1085", "1085")</f>
        <v>1085</v>
      </c>
      <c r="F135" t="s">
        <v>20</v>
      </c>
    </row>
    <row r="136" spans="3:6">
      <c r="C136">
        <v>128</v>
      </c>
      <c r="D136" s="8" t="str">
        <f>HYPERLINK("#'Table 128'!A1", " Imagine you had to choose between the following options. The area where you live includes SuDS that improves air quality in the area and reduces CO2 in the environment and you pay £2.50 a month, or you pay nothing and don’t receive improved air ...")</f>
        <v xml:space="preserve"> Imagine you had to choose between the following options. The area where you live includes SuDS that improves air quality in the area and reduces CO2 in the environment and you pay £2.50 a month, or you pay nothing and don’t receive improved air ...</v>
      </c>
      <c r="E136" s="14" t="str">
        <f>HYPERLINK("#'Full Results'!A1090", "1090")</f>
        <v>1090</v>
      </c>
      <c r="F136" t="s">
        <v>20</v>
      </c>
    </row>
    <row r="137" spans="3:6">
      <c r="C137">
        <v>129</v>
      </c>
      <c r="D137" s="8" t="str">
        <f>HYPERLINK("#'Table 129'!A1", " Imagine you had to choose between the following options. The area where you live includes SuDS that improves air quality in the area and reduces CO2 in the environment and you pay £5 a month, or you pay nothing and don’t receive improved air qua...")</f>
        <v xml:space="preserve"> Imagine you had to choose between the following options. The area where you live includes SuDS that improves air quality in the area and reduces CO2 in the environment and you pay £5 a month, or you pay nothing and don’t receive improved air qua...</v>
      </c>
      <c r="E137" s="14" t="str">
        <f>HYPERLINK("#'Full Results'!A1095", "1095")</f>
        <v>1095</v>
      </c>
      <c r="F137" t="s">
        <v>20</v>
      </c>
    </row>
    <row r="138" spans="3:6">
      <c r="C138">
        <v>130</v>
      </c>
      <c r="D138" s="8" t="str">
        <f>HYPERLINK("#'Table 130'!A1", " Imagine you had to choose between the following options. The area where you live includes SuDS that improves air quality in the area and reduces CO2 in the environment and you pay £10 a month, or you pay nothing and don’t receive improved air qu...")</f>
        <v xml:space="preserve"> Imagine you had to choose between the following options. The area where you live includes SuDS that improves air quality in the area and reduces CO2 in the environment and you pay £10 a month, or you pay nothing and don’t receive improved air qu...</v>
      </c>
      <c r="E138" s="14" t="str">
        <f>HYPERLINK("#'Full Results'!A1100", "1100")</f>
        <v>1100</v>
      </c>
      <c r="F138" t="s">
        <v>20</v>
      </c>
    </row>
    <row r="139" spans="3:6">
      <c r="C139">
        <v>131</v>
      </c>
      <c r="D139" s="8" t="str">
        <f>HYPERLINK("#'Table 131'!A1", " Imagine you had to choose between the following options. The area where you live includes SuDS that improves air quality in the area and reduces CO2 in the environment and you pay £20 a month, or you pay nothing and don’t receive improved air qu...")</f>
        <v xml:space="preserve"> Imagine you had to choose between the following options. The area where you live includes SuDS that improves air quality in the area and reduces CO2 in the environment and you pay £20 a month, or you pay nothing and don’t receive improved air qu...</v>
      </c>
      <c r="E139" s="14" t="str">
        <f>HYPERLINK("#'Full Results'!A1105", "1105")</f>
        <v>1105</v>
      </c>
      <c r="F139" t="s">
        <v>20</v>
      </c>
    </row>
    <row r="140" spans="3:6">
      <c r="C140">
        <v>132</v>
      </c>
      <c r="D140" s="8" t="str">
        <f>HYPERLINK("#'Table 132'!A1", " Imagine you had to choose between the following options. The area where you live includes SuDS that improves air quality in the area and reduces CO2 in the environment and you pay £50 a month, or you pay nothing and don’t receive improved air qu...")</f>
        <v xml:space="preserve"> Imagine you had to choose between the following options. The area where you live includes SuDS that improves air quality in the area and reduces CO2 in the environment and you pay £50 a month, or you pay nothing and don’t receive improved air qu...</v>
      </c>
      <c r="E140" s="14" t="str">
        <f>HYPERLINK("#'Full Results'!A1110", "1110")</f>
        <v>1110</v>
      </c>
      <c r="F140" t="s">
        <v>20</v>
      </c>
    </row>
    <row r="141" spans="3:6">
      <c r="C141">
        <v>133</v>
      </c>
      <c r="D141" s="8" t="str">
        <f>HYPERLINK("#'Table 133'!A1", " Imagine you had to choose between the following options. The area where you live includes SuDS that improves air quality in the area and reduces CO2 in the environment and you pay £100 a month, or you pay nothing and don’t receive improved air q...")</f>
        <v xml:space="preserve"> Imagine you had to choose between the following options. The area where you live includes SuDS that improves air quality in the area and reduces CO2 in the environment and you pay £100 a month, or you pay nothing and don’t receive improved air q...</v>
      </c>
      <c r="E141" s="14" t="str">
        <f>HYPERLINK("#'Full Results'!A1115", "1115")</f>
        <v>1115</v>
      </c>
      <c r="F141" t="s">
        <v>20</v>
      </c>
    </row>
    <row r="142" spans="3:6">
      <c r="C142">
        <v>134</v>
      </c>
      <c r="D142" s="8" t="str">
        <f>HYPERLINK("#'Table 134'!A1", " Imagine you had to choose between the following options. Your home is set in a place that has a communal green area with a water feature (such as a pond) and you pay £1 a month, or you pay nothing and don’t have a communal green area with a wate...")</f>
        <v xml:space="preserve"> Imagine you had to choose between the following options. Your home is set in a place that has a communal green area with a water feature (such as a pond) and you pay £1 a month, or you pay nothing and don’t have a communal green area with a wate...</v>
      </c>
      <c r="E142" s="14" t="str">
        <f>HYPERLINK("#'Full Results'!A1120", "1120")</f>
        <v>1120</v>
      </c>
      <c r="F142" t="s">
        <v>20</v>
      </c>
    </row>
    <row r="143" spans="3:6">
      <c r="C143">
        <v>135</v>
      </c>
      <c r="D143" s="8" t="str">
        <f>HYPERLINK("#'Table 135'!A1", " Imagine you had to choose between the following options. Your home is set in a place that has a communal green area with a water feature (such as a pond) and you pay £2.50 a month, or you pay nothing and don’t have a communal green area with a w...")</f>
        <v xml:space="preserve"> Imagine you had to choose between the following options. Your home is set in a place that has a communal green area with a water feature (such as a pond) and you pay £2.50 a month, or you pay nothing and don’t have a communal green area with a w...</v>
      </c>
      <c r="E143" s="14" t="str">
        <f>HYPERLINK("#'Full Results'!A1125", "1125")</f>
        <v>1125</v>
      </c>
      <c r="F143" t="s">
        <v>20</v>
      </c>
    </row>
    <row r="144" spans="3:6">
      <c r="C144">
        <v>136</v>
      </c>
      <c r="D144" s="8" t="str">
        <f>HYPERLINK("#'Table 136'!A1", " Imagine you had to choose between the following options. Your home is set in a place that has a communal green area with a water feature (such as a pond) and you pay £5 a month, or you pay nothing and don’t have a communal green area with a wate...")</f>
        <v xml:space="preserve"> Imagine you had to choose between the following options. Your home is set in a place that has a communal green area with a water feature (such as a pond) and you pay £5 a month, or you pay nothing and don’t have a communal green area with a wate...</v>
      </c>
      <c r="E144" s="14" t="str">
        <f>HYPERLINK("#'Full Results'!A1130", "1130")</f>
        <v>1130</v>
      </c>
      <c r="F144" t="s">
        <v>20</v>
      </c>
    </row>
    <row r="145" spans="3:6">
      <c r="C145">
        <v>137</v>
      </c>
      <c r="D145" s="8" t="str">
        <f>HYPERLINK("#'Table 137'!A1", " Imagine you had to choose between the following options. Your home is set in a place that has a communal green area with a water feature (such as a pond) and you pay £10 a month, or you pay nothing and don’t have a communal green area with a wat...")</f>
        <v xml:space="preserve"> Imagine you had to choose between the following options. Your home is set in a place that has a communal green area with a water feature (such as a pond) and you pay £10 a month, or you pay nothing and don’t have a communal green area with a wat...</v>
      </c>
      <c r="E145" s="14" t="str">
        <f>HYPERLINK("#'Full Results'!A1135", "1135")</f>
        <v>1135</v>
      </c>
      <c r="F145" t="s">
        <v>20</v>
      </c>
    </row>
    <row r="146" spans="3:6">
      <c r="C146">
        <v>138</v>
      </c>
      <c r="D146" s="8" t="str">
        <f>HYPERLINK("#'Table 138'!A1", " Imagine you had to choose between the following options. Your home is set in a place that has a communal green area with a water feature (such as a pond) and you pay £20 a month, or you pay nothing and don’t have a communal green area with a wat...")</f>
        <v xml:space="preserve"> Imagine you had to choose between the following options. Your home is set in a place that has a communal green area with a water feature (such as a pond) and you pay £20 a month, or you pay nothing and don’t have a communal green area with a wat...</v>
      </c>
      <c r="E146" s="14" t="str">
        <f>HYPERLINK("#'Full Results'!A1140", "1140")</f>
        <v>1140</v>
      </c>
      <c r="F146" t="s">
        <v>20</v>
      </c>
    </row>
    <row r="147" spans="3:6">
      <c r="C147">
        <v>139</v>
      </c>
      <c r="D147" s="8" t="str">
        <f>HYPERLINK("#'Table 139'!A1", " Imagine you had to choose between the following options. Your home is set in a place that has a communal green area with a water feature (such as a pond) and you pay £50 a month, or you pay nothing and don’t have a communal green area with a wat...")</f>
        <v xml:space="preserve"> Imagine you had to choose between the following options. Your home is set in a place that has a communal green area with a water feature (such as a pond) and you pay £50 a month, or you pay nothing and don’t have a communal green area with a wat...</v>
      </c>
      <c r="E147" s="14" t="str">
        <f>HYPERLINK("#'Full Results'!A1145", "1145")</f>
        <v>1145</v>
      </c>
      <c r="F147" t="s">
        <v>20</v>
      </c>
    </row>
    <row r="148" spans="3:6">
      <c r="C148">
        <v>140</v>
      </c>
      <c r="D148" s="8" t="str">
        <f>HYPERLINK("#'Table 140'!A1", " Imagine you had to choose between the following options. Your home is set in a place that has a communal green area with a water feature (such as a pond) and you pay £100 a month, or you pay nothing and don’t have a communal green area with a wa...")</f>
        <v xml:space="preserve"> Imagine you had to choose between the following options. Your home is set in a place that has a communal green area with a water feature (such as a pond) and you pay £100 a month, or you pay nothing and don’t have a communal green area with a wa...</v>
      </c>
      <c r="E148" s="14" t="str">
        <f>HYPERLINK("#'Full Results'!A1150", "1150")</f>
        <v>1150</v>
      </c>
      <c r="F148" t="s">
        <v>20</v>
      </c>
    </row>
    <row r="149" spans="3:6">
      <c r="C149">
        <v>141</v>
      </c>
      <c r="D149" s="8" t="str">
        <f>HYPERLINK("#'Table 141'!A1", "Grid Summary: To what extent do you agree or disagree with the following statements?")</f>
        <v>Grid Summary: To what extent do you agree or disagree with the following statements?</v>
      </c>
      <c r="E149" s="7"/>
      <c r="F149" t="s">
        <v>15</v>
      </c>
    </row>
    <row r="150" spans="3:6">
      <c r="C150">
        <v>142</v>
      </c>
      <c r="D150" s="8" t="str">
        <f>HYPERLINK("#'Table 142'!A1", "To what extent do you agree or disagree with the following statements?: I would pay more to live somewhere that would be at significantly lower risk of flooding")</f>
        <v>To what extent do you agree or disagree with the following statements?: I would pay more to live somewhere that would be at significantly lower risk of flooding</v>
      </c>
      <c r="E150" s="14" t="str">
        <f>HYPERLINK("#'Full Results'!A1155", "1155")</f>
        <v>1155</v>
      </c>
      <c r="F150" t="s">
        <v>15</v>
      </c>
    </row>
    <row r="151" spans="3:6">
      <c r="C151">
        <v>143</v>
      </c>
      <c r="D151" s="8" t="str">
        <f>HYPERLINK("#'Table 143'!A1", "To what extent do you agree or disagree with the following statements?: I would pay more to live somewhere with a sense of community")</f>
        <v>To what extent do you agree or disagree with the following statements?: I would pay more to live somewhere with a sense of community</v>
      </c>
      <c r="E151" s="14" t="str">
        <f>HYPERLINK("#'Full Results'!A1167", "1167")</f>
        <v>1167</v>
      </c>
      <c r="F151" t="s">
        <v>15</v>
      </c>
    </row>
    <row r="152" spans="3:6">
      <c r="C152">
        <v>144</v>
      </c>
      <c r="D152" s="8" t="str">
        <f>HYPERLINK("#'Table 144'!A1", "To what extent do you agree or disagree with the following statements?: I would pay more to live somewhere that’s environmentally friendly")</f>
        <v>To what extent do you agree or disagree with the following statements?: I would pay more to live somewhere that’s environmentally friendly</v>
      </c>
      <c r="E152" s="14" t="str">
        <f>HYPERLINK("#'Full Results'!A1179", "1179")</f>
        <v>1179</v>
      </c>
      <c r="F152" t="s">
        <v>15</v>
      </c>
    </row>
    <row r="153" spans="3:6">
      <c r="C153">
        <v>145</v>
      </c>
      <c r="D153" s="8" t="str">
        <f>HYPERLINK("#'Table 145'!A1", "To what extent do you agree or disagree with the following statements?: I would pay more to live somewhere that was part of a drainage system that reduced flooding around the country")</f>
        <v>To what extent do you agree or disagree with the following statements?: I would pay more to live somewhere that was part of a drainage system that reduced flooding around the country</v>
      </c>
      <c r="E153" s="14" t="str">
        <f>HYPERLINK("#'Full Results'!A1191", "1191")</f>
        <v>1191</v>
      </c>
      <c r="F153" t="s">
        <v>15</v>
      </c>
    </row>
    <row r="154" spans="3:6">
      <c r="C154">
        <v>146</v>
      </c>
      <c r="D154" s="8" t="str">
        <f>HYPERLINK("#'Table 146'!A1", "Grid Summary: Looking at this picture, to what extent do you agree or disagree with the following statements?")</f>
        <v>Grid Summary: Looking at this picture, to what extent do you agree or disagree with the following statements?</v>
      </c>
      <c r="E154" s="7"/>
      <c r="F154" t="s">
        <v>21</v>
      </c>
    </row>
    <row r="155" spans="3:6">
      <c r="C155">
        <v>147</v>
      </c>
      <c r="D155" s="8" t="str">
        <f>HYPERLINK("#'Table 147'!A1", "Looking at this picture, to what extent do you agree or disagree with the following statements?: More developments should be built like this")</f>
        <v>Looking at this picture, to what extent do you agree or disagree with the following statements?: More developments should be built like this</v>
      </c>
      <c r="E155" s="14" t="str">
        <f>HYPERLINK("#'Full Results'!A1203", "1203")</f>
        <v>1203</v>
      </c>
      <c r="F155" t="s">
        <v>21</v>
      </c>
    </row>
    <row r="156" spans="3:6">
      <c r="C156">
        <v>148</v>
      </c>
      <c r="D156" s="8" t="str">
        <f>HYPERLINK("#'Table 148'!A1", "Looking at this picture, to what extent do you agree or disagree with the following statements?: I expect that there would be low flood risk in this area")</f>
        <v>Looking at this picture, to what extent do you agree or disagree with the following statements?: I expect that there would be low flood risk in this area</v>
      </c>
      <c r="E156" s="14" t="str">
        <f>HYPERLINK("#'Full Results'!A1215", "1215")</f>
        <v>1215</v>
      </c>
      <c r="F156" t="s">
        <v>21</v>
      </c>
    </row>
    <row r="157" spans="3:6">
      <c r="C157">
        <v>149</v>
      </c>
      <c r="D157" s="8" t="str">
        <f>HYPERLINK("#'Table 149'!A1", "Looking at this picture, to what extent do you agree or disagree with the following statements?: I would want to live here")</f>
        <v>Looking at this picture, to what extent do you agree or disagree with the following statements?: I would want to live here</v>
      </c>
      <c r="E157" s="14" t="str">
        <f>HYPERLINK("#'Full Results'!A1227", "1227")</f>
        <v>1227</v>
      </c>
      <c r="F157" t="s">
        <v>21</v>
      </c>
    </row>
    <row r="158" spans="3:6">
      <c r="C158">
        <v>150</v>
      </c>
      <c r="D158" s="8" t="str">
        <f>HYPERLINK("#'Table 150'!A1", "Looking at this picture, to what extent do you agree or disagree with the following statements?: This looks like it would be a waste of money")</f>
        <v>Looking at this picture, to what extent do you agree or disagree with the following statements?: This looks like it would be a waste of money</v>
      </c>
      <c r="E158" s="14" t="str">
        <f>HYPERLINK("#'Full Results'!A1239", "1239")</f>
        <v>1239</v>
      </c>
      <c r="F158" t="s">
        <v>21</v>
      </c>
    </row>
    <row r="159" spans="3:6">
      <c r="C159">
        <v>151</v>
      </c>
      <c r="D159" s="8" t="str">
        <f>HYPERLINK("#'Table 151'!A1", "Looking at this picture, to what extent do you agree or disagree with the following statements?: This looks like it would be good for the environment")</f>
        <v>Looking at this picture, to what extent do you agree or disagree with the following statements?: This looks like it would be good for the environment</v>
      </c>
      <c r="E159" s="14" t="str">
        <f>HYPERLINK("#'Full Results'!A1251", "1251")</f>
        <v>1251</v>
      </c>
      <c r="F159" t="s">
        <v>21</v>
      </c>
    </row>
    <row r="160" spans="3:6">
      <c r="C160">
        <v>152</v>
      </c>
      <c r="D160" s="8" t="str">
        <f>HYPERLINK("#'Table 152'!A1", "Grid Summary: Looking at this picture, to what extent do you agree or disagree with the following statements?")</f>
        <v>Grid Summary: Looking at this picture, to what extent do you agree or disagree with the following statements?</v>
      </c>
      <c r="E160" s="7"/>
      <c r="F160" t="s">
        <v>22</v>
      </c>
    </row>
    <row r="161" spans="3:6">
      <c r="C161">
        <v>153</v>
      </c>
      <c r="D161" s="8" t="str">
        <f>HYPERLINK("#'Table 153'!A1", "Looking at this picture, to what extent do you agree or disagree with the following statements?: More developments should be built like this")</f>
        <v>Looking at this picture, to what extent do you agree or disagree with the following statements?: More developments should be built like this</v>
      </c>
      <c r="E161" s="14" t="str">
        <f>HYPERLINK("#'Full Results'!A1263", "1263")</f>
        <v>1263</v>
      </c>
      <c r="F161" t="s">
        <v>22</v>
      </c>
    </row>
    <row r="162" spans="3:6">
      <c r="C162">
        <v>154</v>
      </c>
      <c r="D162" s="8" t="str">
        <f>HYPERLINK("#'Table 154'!A1", "Looking at this picture, to what extent do you agree or disagree with the following statements?: I expect that there would be low flood risk in this area")</f>
        <v>Looking at this picture, to what extent do you agree or disagree with the following statements?: I expect that there would be low flood risk in this area</v>
      </c>
      <c r="E162" s="14" t="str">
        <f>HYPERLINK("#'Full Results'!A1275", "1275")</f>
        <v>1275</v>
      </c>
      <c r="F162" t="s">
        <v>22</v>
      </c>
    </row>
    <row r="163" spans="3:6">
      <c r="C163">
        <v>155</v>
      </c>
      <c r="D163" s="8" t="str">
        <f>HYPERLINK("#'Table 155'!A1", "Looking at this picture, to what extent do you agree or disagree with the following statements?: I would want to live here")</f>
        <v>Looking at this picture, to what extent do you agree or disagree with the following statements?: I would want to live here</v>
      </c>
      <c r="E163" s="14" t="str">
        <f>HYPERLINK("#'Full Results'!A1287", "1287")</f>
        <v>1287</v>
      </c>
      <c r="F163" t="s">
        <v>22</v>
      </c>
    </row>
    <row r="164" spans="3:6">
      <c r="C164">
        <v>156</v>
      </c>
      <c r="D164" s="8" t="str">
        <f>HYPERLINK("#'Table 156'!A1", "Looking at this picture, to what extent do you agree or disagree with the following statements?: This looks like it would be a waste of money")</f>
        <v>Looking at this picture, to what extent do you agree or disagree with the following statements?: This looks like it would be a waste of money</v>
      </c>
      <c r="E164" s="14" t="str">
        <f>HYPERLINK("#'Full Results'!A1299", "1299")</f>
        <v>1299</v>
      </c>
      <c r="F164" t="s">
        <v>22</v>
      </c>
    </row>
    <row r="165" spans="3:6">
      <c r="C165">
        <v>157</v>
      </c>
      <c r="D165" s="8" t="str">
        <f>HYPERLINK("#'Table 157'!A1", "Looking at this picture, to what extent do you agree or disagree with the following statements?: This looks like it would be good for the environment")</f>
        <v>Looking at this picture, to what extent do you agree or disagree with the following statements?: This looks like it would be good for the environment</v>
      </c>
      <c r="E165" s="14" t="str">
        <f>HYPERLINK("#'Full Results'!A1311", "1311")</f>
        <v>1311</v>
      </c>
      <c r="F165" t="s">
        <v>22</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J1323"/>
  <sheetViews>
    <sheetView showGridLines="0" workbookViewId="0">
      <pane xSplit="2" ySplit="8" topLeftCell="C9" activePane="bottomRight" state="frozen"/>
      <selection pane="bottomRight" activeCell="C540" sqref="C540"/>
      <selection pane="bottomLeft"/>
      <selection pane="topRight"/>
    </sheetView>
  </sheetViews>
  <sheetFormatPr defaultColWidth="11.5703125" defaultRowHeight="14.45"/>
  <cols>
    <col min="2" max="2" width="20.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1" width="10.7109375" customWidth="1"/>
    <col min="52" max="52" width="2.28515625" customWidth="1"/>
    <col min="53" max="54" width="10.7109375" customWidth="1"/>
    <col min="55" max="55" width="2.28515625" customWidth="1"/>
    <col min="56" max="57" width="10.7109375" customWidth="1"/>
    <col min="58" max="58" width="2.28515625" customWidth="1"/>
    <col min="59" max="62" width="10.7109375" customWidth="1"/>
    <col min="63" max="63" width="2.28515625" customWidth="1"/>
  </cols>
  <sheetData>
    <row r="2" spans="2:62" ht="40.15" customHeight="1">
      <c r="D2" s="26" t="s">
        <v>23</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row>
    <row r="5" spans="2:62" ht="30" customHeight="1">
      <c r="B5" s="13"/>
      <c r="C5" s="13"/>
      <c r="D5" s="28" t="s">
        <v>24</v>
      </c>
      <c r="E5" s="28"/>
      <c r="F5" s="13"/>
      <c r="G5" s="28" t="s">
        <v>25</v>
      </c>
      <c r="H5" s="28"/>
      <c r="I5" s="28"/>
      <c r="J5" s="28"/>
      <c r="K5" s="28"/>
      <c r="L5" s="28"/>
      <c r="M5" s="13"/>
      <c r="N5" s="28" t="s">
        <v>26</v>
      </c>
      <c r="O5" s="28"/>
      <c r="P5" s="28"/>
      <c r="Q5" s="28"/>
      <c r="R5" s="13"/>
      <c r="S5" s="28" t="s">
        <v>27</v>
      </c>
      <c r="T5" s="28"/>
      <c r="U5" s="28"/>
      <c r="V5" s="28"/>
      <c r="W5" s="28"/>
      <c r="X5" s="28"/>
      <c r="Y5" s="28"/>
      <c r="Z5" s="28"/>
      <c r="AA5" s="28"/>
      <c r="AB5" s="13"/>
      <c r="AC5" s="28" t="s">
        <v>28</v>
      </c>
      <c r="AD5" s="28"/>
      <c r="AE5" s="28"/>
      <c r="AF5" s="28"/>
      <c r="AG5" s="28"/>
      <c r="AH5" s="28"/>
      <c r="AI5" s="13"/>
      <c r="AJ5" s="28" t="s">
        <v>29</v>
      </c>
      <c r="AK5" s="28"/>
      <c r="AL5" s="28"/>
      <c r="AM5" s="28"/>
      <c r="AN5" s="28"/>
      <c r="AO5" s="28"/>
      <c r="AP5" s="13"/>
      <c r="AQ5" s="28" t="s">
        <v>30</v>
      </c>
      <c r="AR5" s="28"/>
      <c r="AS5" s="13"/>
      <c r="AT5" s="28" t="s">
        <v>31</v>
      </c>
      <c r="AU5" s="28"/>
      <c r="AV5" s="13"/>
      <c r="AW5" s="28" t="s">
        <v>32</v>
      </c>
      <c r="AX5" s="28"/>
      <c r="AY5" s="28"/>
      <c r="AZ5" s="13"/>
      <c r="BA5" s="28" t="s">
        <v>33</v>
      </c>
      <c r="BB5" s="28"/>
      <c r="BC5" s="13"/>
      <c r="BD5" s="28" t="s">
        <v>34</v>
      </c>
      <c r="BE5" s="28"/>
      <c r="BF5" s="13"/>
      <c r="BG5" s="28" t="s">
        <v>35</v>
      </c>
      <c r="BH5" s="28"/>
      <c r="BI5" s="28"/>
      <c r="BJ5" s="28"/>
    </row>
    <row r="6" spans="2:62"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74</v>
      </c>
      <c r="AX6" s="12" t="s">
        <v>75</v>
      </c>
      <c r="AY6" s="12" t="s">
        <v>65</v>
      </c>
      <c r="BA6" s="12" t="s">
        <v>76</v>
      </c>
      <c r="BB6" s="12" t="s">
        <v>77</v>
      </c>
      <c r="BD6" s="12" t="s">
        <v>78</v>
      </c>
      <c r="BE6" s="12" t="s">
        <v>79</v>
      </c>
      <c r="BG6" s="12" t="s">
        <v>80</v>
      </c>
      <c r="BH6" s="12" t="s">
        <v>81</v>
      </c>
      <c r="BI6" s="12" t="s">
        <v>82</v>
      </c>
      <c r="BJ6" s="12" t="s">
        <v>83</v>
      </c>
    </row>
    <row r="7" spans="2:62" ht="19.899999999999999"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889</v>
      </c>
      <c r="AX7" s="10">
        <v>0</v>
      </c>
      <c r="AY7" s="10">
        <v>798</v>
      </c>
      <c r="AZ7" s="10"/>
      <c r="BA7" s="10">
        <v>710</v>
      </c>
      <c r="BB7" s="10">
        <v>1306</v>
      </c>
      <c r="BC7" s="10"/>
      <c r="BD7" s="10">
        <v>435</v>
      </c>
      <c r="BE7" s="10">
        <v>1511</v>
      </c>
      <c r="BF7" s="10"/>
      <c r="BG7" s="10">
        <v>391</v>
      </c>
      <c r="BH7" s="10">
        <v>288</v>
      </c>
      <c r="BI7" s="10">
        <v>357</v>
      </c>
      <c r="BJ7" s="10">
        <v>523</v>
      </c>
    </row>
    <row r="8" spans="2:62" ht="19.899999999999999"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917</v>
      </c>
      <c r="AX8" s="11">
        <v>0</v>
      </c>
      <c r="AY8" s="11">
        <v>761</v>
      </c>
      <c r="AZ8" s="11"/>
      <c r="BA8" s="11">
        <v>719</v>
      </c>
      <c r="BB8" s="11">
        <v>1297</v>
      </c>
      <c r="BC8" s="11"/>
      <c r="BD8" s="11">
        <v>440</v>
      </c>
      <c r="BE8" s="11">
        <v>1500</v>
      </c>
      <c r="BF8" s="11"/>
      <c r="BG8" s="11">
        <v>412</v>
      </c>
      <c r="BH8" s="11">
        <v>289</v>
      </c>
      <c r="BI8" s="11">
        <v>358</v>
      </c>
      <c r="BJ8" s="11">
        <v>507</v>
      </c>
    </row>
    <row r="11" spans="2:62">
      <c r="B11" s="6" t="s">
        <v>86</v>
      </c>
    </row>
    <row r="12" spans="2:62">
      <c r="B12" s="24" t="s">
        <v>15</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row>
    <row r="13" spans="2:62">
      <c r="B13" t="s">
        <v>78</v>
      </c>
      <c r="C13" s="17">
        <v>0.218123332916319</v>
      </c>
      <c r="D13" s="17">
        <v>0.245625268037931</v>
      </c>
      <c r="E13" s="17">
        <v>0.192933871919403</v>
      </c>
      <c r="F13" s="17"/>
      <c r="G13" s="17">
        <v>0.27632230277710801</v>
      </c>
      <c r="H13" s="17">
        <v>0.351868647499467</v>
      </c>
      <c r="I13" s="17">
        <v>0.25271928658036402</v>
      </c>
      <c r="J13" s="17">
        <v>0.163161584232693</v>
      </c>
      <c r="K13" s="17">
        <v>0.149254120995818</v>
      </c>
      <c r="L13" s="17">
        <v>0.13802987509012099</v>
      </c>
      <c r="M13" s="17"/>
      <c r="N13" s="17">
        <v>0.26334405653939902</v>
      </c>
      <c r="O13" s="17">
        <v>0.21159783884255301</v>
      </c>
      <c r="P13" s="17">
        <v>0.20760271025608401</v>
      </c>
      <c r="Q13" s="17">
        <v>0.18656819491802101</v>
      </c>
      <c r="R13" s="17"/>
      <c r="S13" s="17">
        <v>0.33459605052399</v>
      </c>
      <c r="T13" s="17">
        <v>0.195577718723695</v>
      </c>
      <c r="U13" s="17">
        <v>0.20351059665830201</v>
      </c>
      <c r="V13" s="17">
        <v>0.16530627040812901</v>
      </c>
      <c r="W13" s="17">
        <v>0.20777175460630501</v>
      </c>
      <c r="X13" s="17">
        <v>0.22607578486205901</v>
      </c>
      <c r="Y13" s="17">
        <v>0.160238715525475</v>
      </c>
      <c r="Z13" s="17">
        <v>0.26121498393169201</v>
      </c>
      <c r="AA13" s="17">
        <v>0.19048633829043701</v>
      </c>
      <c r="AB13" s="17"/>
      <c r="AC13" s="17">
        <v>0.35466216272249201</v>
      </c>
      <c r="AD13" s="17">
        <v>0.162998942405393</v>
      </c>
      <c r="AE13" s="17">
        <v>0.19348032638815099</v>
      </c>
      <c r="AF13" s="17">
        <v>0.195834036993007</v>
      </c>
      <c r="AG13" s="17">
        <v>0.11641736706339199</v>
      </c>
      <c r="AH13" s="17">
        <v>0.22641110460310099</v>
      </c>
      <c r="AI13" s="17"/>
      <c r="AJ13" s="17">
        <v>0.17331508864147499</v>
      </c>
      <c r="AK13" s="17">
        <v>0.24571594689175399</v>
      </c>
      <c r="AL13" s="17">
        <v>0.29538822274471199</v>
      </c>
      <c r="AM13" s="17">
        <v>0.38422149352635798</v>
      </c>
      <c r="AN13" s="17">
        <v>0.19904736383358601</v>
      </c>
      <c r="AO13" s="17">
        <v>0.14113370973692599</v>
      </c>
      <c r="AP13" s="17"/>
      <c r="AQ13" s="17">
        <v>0.40194623964065801</v>
      </c>
      <c r="AR13" s="17">
        <v>0.144089466956318</v>
      </c>
      <c r="AS13" s="17"/>
      <c r="AT13" s="17">
        <v>0.148059770332303</v>
      </c>
      <c r="AU13" s="17">
        <v>0.480093103610507</v>
      </c>
      <c r="AV13" s="17"/>
      <c r="AW13" s="17">
        <v>0.24682888587479501</v>
      </c>
      <c r="AX13" s="17" t="s">
        <v>87</v>
      </c>
      <c r="AY13" s="17">
        <v>0.17331508864147499</v>
      </c>
      <c r="AZ13" s="17"/>
      <c r="BA13" s="17">
        <v>0.26840994140963897</v>
      </c>
      <c r="BB13" s="17">
        <v>0.19022541236985799</v>
      </c>
      <c r="BC13" s="17"/>
      <c r="BD13" s="17">
        <v>1</v>
      </c>
      <c r="BE13" s="17">
        <v>0</v>
      </c>
      <c r="BF13" s="17"/>
      <c r="BG13" s="17">
        <v>0.30562675818552998</v>
      </c>
      <c r="BH13" s="17">
        <v>0.20935817483131799</v>
      </c>
      <c r="BI13" s="17">
        <v>0.28414492121453899</v>
      </c>
      <c r="BJ13" s="17">
        <v>0.184389102556447</v>
      </c>
    </row>
    <row r="14" spans="2:62">
      <c r="B14" t="s">
        <v>79</v>
      </c>
      <c r="C14" s="17">
        <v>0.74411299662226305</v>
      </c>
      <c r="D14" s="17">
        <v>0.71772932516265697</v>
      </c>
      <c r="E14" s="17">
        <v>0.76981888447519897</v>
      </c>
      <c r="F14" s="17"/>
      <c r="G14" s="17">
        <v>0.59706486980428997</v>
      </c>
      <c r="H14" s="17">
        <v>0.60699090767459396</v>
      </c>
      <c r="I14" s="17">
        <v>0.70214057847218503</v>
      </c>
      <c r="J14" s="17">
        <v>0.81992355907187298</v>
      </c>
      <c r="K14" s="17">
        <v>0.84417248396926203</v>
      </c>
      <c r="L14" s="17">
        <v>0.85759450477991295</v>
      </c>
      <c r="M14" s="17"/>
      <c r="N14" s="17">
        <v>0.70237128727112697</v>
      </c>
      <c r="O14" s="17">
        <v>0.74944731396317199</v>
      </c>
      <c r="P14" s="17">
        <v>0.764181986943405</v>
      </c>
      <c r="Q14" s="17">
        <v>0.76450945426704298</v>
      </c>
      <c r="R14" s="17"/>
      <c r="S14" s="17">
        <v>0.62460488601461495</v>
      </c>
      <c r="T14" s="17">
        <v>0.78363323931486295</v>
      </c>
      <c r="U14" s="17">
        <v>0.76531565702806004</v>
      </c>
      <c r="V14" s="17">
        <v>0.79902914194526198</v>
      </c>
      <c r="W14" s="17">
        <v>0.76093811302116399</v>
      </c>
      <c r="X14" s="17">
        <v>0.724028314820093</v>
      </c>
      <c r="Y14" s="17">
        <v>0.80789403010810701</v>
      </c>
      <c r="Z14" s="17">
        <v>0.69536850223420499</v>
      </c>
      <c r="AA14" s="17">
        <v>0.750410170263072</v>
      </c>
      <c r="AB14" s="17"/>
      <c r="AC14" s="17">
        <v>0.59448996775008001</v>
      </c>
      <c r="AD14" s="17">
        <v>0.79155281026425595</v>
      </c>
      <c r="AE14" s="17">
        <v>0.78520530443208603</v>
      </c>
      <c r="AF14" s="17">
        <v>0.76952623151883504</v>
      </c>
      <c r="AG14" s="17">
        <v>0.87167516689471403</v>
      </c>
      <c r="AH14" s="17">
        <v>0.73659279362462304</v>
      </c>
      <c r="AI14" s="17"/>
      <c r="AJ14" s="17">
        <v>0.81978728694045599</v>
      </c>
      <c r="AK14" s="17">
        <v>0.72099392242153704</v>
      </c>
      <c r="AL14" s="17">
        <v>0.61599829671598605</v>
      </c>
      <c r="AM14" s="17">
        <v>0.54435407273735403</v>
      </c>
      <c r="AN14" s="17">
        <v>0.76057662992312602</v>
      </c>
      <c r="AO14" s="17">
        <v>0.80580203819678198</v>
      </c>
      <c r="AP14" s="17"/>
      <c r="AQ14" s="17">
        <v>0.55533555863174899</v>
      </c>
      <c r="AR14" s="17">
        <v>0.82652362033038296</v>
      </c>
      <c r="AS14" s="17"/>
      <c r="AT14" s="17">
        <v>0.81716336892769204</v>
      </c>
      <c r="AU14" s="17">
        <v>0.469720249005743</v>
      </c>
      <c r="AV14" s="17"/>
      <c r="AW14" s="17">
        <v>0.71268706925393099</v>
      </c>
      <c r="AX14" s="17" t="s">
        <v>87</v>
      </c>
      <c r="AY14" s="17">
        <v>0.81978728694045599</v>
      </c>
      <c r="AZ14" s="17"/>
      <c r="BA14" s="17">
        <v>0.71018715005195299</v>
      </c>
      <c r="BB14" s="17">
        <v>0.76293432103541503</v>
      </c>
      <c r="BC14" s="17"/>
      <c r="BD14" s="17">
        <v>0</v>
      </c>
      <c r="BE14" s="17">
        <v>1</v>
      </c>
      <c r="BF14" s="17"/>
      <c r="BG14" s="17">
        <v>0.63780018162588503</v>
      </c>
      <c r="BH14" s="17">
        <v>0.75866804052446202</v>
      </c>
      <c r="BI14" s="17">
        <v>0.69204382592459501</v>
      </c>
      <c r="BJ14" s="17">
        <v>0.80255256069727698</v>
      </c>
    </row>
    <row r="15" spans="2:62">
      <c r="B15" t="s">
        <v>88</v>
      </c>
      <c r="C15" s="17">
        <v>3.7763670461417903E-2</v>
      </c>
      <c r="D15" s="17">
        <v>3.6645406799412202E-2</v>
      </c>
      <c r="E15" s="17">
        <v>3.72472436053983E-2</v>
      </c>
      <c r="F15" s="17"/>
      <c r="G15" s="17">
        <v>0.126612827418602</v>
      </c>
      <c r="H15" s="17">
        <v>4.1140444825939697E-2</v>
      </c>
      <c r="I15" s="17">
        <v>4.5140134947450401E-2</v>
      </c>
      <c r="J15" s="17">
        <v>1.69148566954338E-2</v>
      </c>
      <c r="K15" s="17">
        <v>6.5733950349206802E-3</v>
      </c>
      <c r="L15" s="17">
        <v>4.3756201299655403E-3</v>
      </c>
      <c r="M15" s="17"/>
      <c r="N15" s="17">
        <v>3.4284656189474301E-2</v>
      </c>
      <c r="O15" s="17">
        <v>3.8954847194274202E-2</v>
      </c>
      <c r="P15" s="17">
        <v>2.82153028005111E-2</v>
      </c>
      <c r="Q15" s="17">
        <v>4.8922350814935497E-2</v>
      </c>
      <c r="R15" s="17"/>
      <c r="S15" s="17">
        <v>4.0799063461394697E-2</v>
      </c>
      <c r="T15" s="17">
        <v>2.0789041961442201E-2</v>
      </c>
      <c r="U15" s="17">
        <v>3.11737463136381E-2</v>
      </c>
      <c r="V15" s="17">
        <v>3.5664587646609298E-2</v>
      </c>
      <c r="W15" s="17">
        <v>3.1290132372531802E-2</v>
      </c>
      <c r="X15" s="17">
        <v>4.98959003178484E-2</v>
      </c>
      <c r="Y15" s="17">
        <v>3.1867254366417401E-2</v>
      </c>
      <c r="Z15" s="17">
        <v>4.34165138341027E-2</v>
      </c>
      <c r="AA15" s="17">
        <v>5.9103491446491303E-2</v>
      </c>
      <c r="AB15" s="17"/>
      <c r="AC15" s="17">
        <v>5.0847869527428403E-2</v>
      </c>
      <c r="AD15" s="17">
        <v>4.5448247330350897E-2</v>
      </c>
      <c r="AE15" s="17">
        <v>2.13143691797631E-2</v>
      </c>
      <c r="AF15" s="17">
        <v>3.4639731488157799E-2</v>
      </c>
      <c r="AG15" s="17">
        <v>1.19074660418941E-2</v>
      </c>
      <c r="AH15" s="17">
        <v>3.6996101772275698E-2</v>
      </c>
      <c r="AI15" s="17"/>
      <c r="AJ15" s="17">
        <v>6.8976244180696698E-3</v>
      </c>
      <c r="AK15" s="17">
        <v>3.3290130686708698E-2</v>
      </c>
      <c r="AL15" s="17">
        <v>8.8613480539301695E-2</v>
      </c>
      <c r="AM15" s="17">
        <v>7.1424433736288498E-2</v>
      </c>
      <c r="AN15" s="17">
        <v>4.0376006243288201E-2</v>
      </c>
      <c r="AO15" s="17">
        <v>5.3064252066292297E-2</v>
      </c>
      <c r="AP15" s="17"/>
      <c r="AQ15" s="17">
        <v>4.2718201727593899E-2</v>
      </c>
      <c r="AR15" s="17">
        <v>2.93869127132988E-2</v>
      </c>
      <c r="AS15" s="17"/>
      <c r="AT15" s="17">
        <v>3.47768607400048E-2</v>
      </c>
      <c r="AU15" s="17">
        <v>5.0186647383748999E-2</v>
      </c>
      <c r="AV15" s="17"/>
      <c r="AW15" s="17">
        <v>4.0484044871274098E-2</v>
      </c>
      <c r="AX15" s="17" t="s">
        <v>87</v>
      </c>
      <c r="AY15" s="17">
        <v>6.8976244180696698E-3</v>
      </c>
      <c r="AZ15" s="17"/>
      <c r="BA15" s="17">
        <v>2.1402908538408299E-2</v>
      </c>
      <c r="BB15" s="17">
        <v>4.6840266594726503E-2</v>
      </c>
      <c r="BC15" s="17"/>
      <c r="BD15" s="17">
        <v>0</v>
      </c>
      <c r="BE15" s="17">
        <v>0</v>
      </c>
      <c r="BF15" s="17"/>
      <c r="BG15" s="17">
        <v>5.65730601885856E-2</v>
      </c>
      <c r="BH15" s="17">
        <v>3.1973784644220203E-2</v>
      </c>
      <c r="BI15" s="17">
        <v>2.3811252860865498E-2</v>
      </c>
      <c r="BJ15" s="17">
        <v>1.3058336746276499E-2</v>
      </c>
    </row>
    <row r="16" spans="2:62">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row>
    <row r="17" spans="2:62">
      <c r="B17" s="6" t="s">
        <v>89</v>
      </c>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row>
    <row r="18" spans="2:62">
      <c r="B18" s="24" t="s">
        <v>16</v>
      </c>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row>
    <row r="19" spans="2:62">
      <c r="B19" t="s">
        <v>90</v>
      </c>
      <c r="C19" s="17">
        <v>0.110969757434714</v>
      </c>
      <c r="D19" s="17">
        <v>8.9970919173580494E-2</v>
      </c>
      <c r="E19" s="17">
        <v>0.13712614962445299</v>
      </c>
      <c r="F19" s="17"/>
      <c r="G19" s="17">
        <v>9.5916010402999199E-2</v>
      </c>
      <c r="H19" s="17">
        <v>7.4381872845477606E-2</v>
      </c>
      <c r="I19" s="17">
        <v>7.1273892957857202E-2</v>
      </c>
      <c r="J19" s="17">
        <v>0.116169081624589</v>
      </c>
      <c r="K19" s="17">
        <v>0.31448794360381599</v>
      </c>
      <c r="L19" s="17">
        <v>0.112757949746622</v>
      </c>
      <c r="M19" s="17"/>
      <c r="N19" s="17">
        <v>2.8593983401657402E-2</v>
      </c>
      <c r="O19" s="17">
        <v>8.4181271163874402E-2</v>
      </c>
      <c r="P19" s="17">
        <v>0.135167607954221</v>
      </c>
      <c r="Q19" s="17">
        <v>0.24459842888157601</v>
      </c>
      <c r="R19" s="17"/>
      <c r="S19" s="17">
        <v>6.9181656833362401E-2</v>
      </c>
      <c r="T19" s="17">
        <v>7.6322168179431299E-2</v>
      </c>
      <c r="U19" s="17">
        <v>0.13515941863568201</v>
      </c>
      <c r="V19" s="17">
        <v>4.9430497209714298E-2</v>
      </c>
      <c r="W19" s="17">
        <v>0.109766723565905</v>
      </c>
      <c r="X19" s="17">
        <v>0.15387874901260601</v>
      </c>
      <c r="Y19" s="17">
        <v>8.0493161020801396E-2</v>
      </c>
      <c r="Z19" s="17">
        <v>0.17885808769801601</v>
      </c>
      <c r="AA19" s="17">
        <v>0.21346946914147899</v>
      </c>
      <c r="AB19" s="17"/>
      <c r="AC19" s="17">
        <v>4.3080752473175797E-2</v>
      </c>
      <c r="AD19" s="17">
        <v>0.151929726126044</v>
      </c>
      <c r="AE19" s="17">
        <v>0.153702459057106</v>
      </c>
      <c r="AF19" s="17">
        <v>0.15600302065156599</v>
      </c>
      <c r="AG19" s="17">
        <v>0.13017765603262099</v>
      </c>
      <c r="AH19" s="17">
        <v>0.22560743371187</v>
      </c>
      <c r="AI19" s="17"/>
      <c r="AJ19" s="17">
        <v>8.9095747121692603E-2</v>
      </c>
      <c r="AK19" s="17">
        <v>7.1999851549117797E-2</v>
      </c>
      <c r="AL19" s="17">
        <v>0.20984036111931101</v>
      </c>
      <c r="AM19" s="17">
        <v>0.286459922436827</v>
      </c>
      <c r="AN19" s="17">
        <v>2.31182352993483E-2</v>
      </c>
      <c r="AO19" s="17">
        <v>0</v>
      </c>
      <c r="AP19" s="17"/>
      <c r="AQ19" s="17">
        <v>7.9967150877844104E-2</v>
      </c>
      <c r="AR19" s="17">
        <v>0.14139097274028301</v>
      </c>
      <c r="AS19" s="17"/>
      <c r="AT19" s="17">
        <v>0.14376434542292199</v>
      </c>
      <c r="AU19" s="17">
        <v>7.0063285185647403E-2</v>
      </c>
      <c r="AV19" s="17"/>
      <c r="AW19" s="17">
        <v>0.15043578066830801</v>
      </c>
      <c r="AX19" s="17" t="s">
        <v>87</v>
      </c>
      <c r="AY19" s="17">
        <v>8.9095747121692603E-2</v>
      </c>
      <c r="AZ19" s="17"/>
      <c r="BA19" s="17">
        <v>0.1060277701399</v>
      </c>
      <c r="BB19" s="17">
        <v>0.114838333801666</v>
      </c>
      <c r="BC19" s="17"/>
      <c r="BD19" s="17">
        <v>0.110969757434714</v>
      </c>
      <c r="BE19" s="17" t="s">
        <v>87</v>
      </c>
      <c r="BF19" s="17"/>
      <c r="BG19" s="17">
        <v>4.4278181108144903E-2</v>
      </c>
      <c r="BH19" s="17">
        <v>0.33731126179523802</v>
      </c>
      <c r="BI19" s="17">
        <v>8.7709881644997795E-2</v>
      </c>
      <c r="BJ19" s="17">
        <v>6.4761019001962003E-2</v>
      </c>
    </row>
    <row r="20" spans="2:62">
      <c r="B20" t="s">
        <v>91</v>
      </c>
      <c r="C20" s="17">
        <v>0.15327316132815499</v>
      </c>
      <c r="D20" s="17">
        <v>0.16062232092251999</v>
      </c>
      <c r="E20" s="17">
        <v>0.14411896440426999</v>
      </c>
      <c r="F20" s="17"/>
      <c r="G20" s="17">
        <v>0.12903709424905099</v>
      </c>
      <c r="H20" s="17">
        <v>0.17622355703454601</v>
      </c>
      <c r="I20" s="17">
        <v>0.186605636468376</v>
      </c>
      <c r="J20" s="17">
        <v>0.17236151093534199</v>
      </c>
      <c r="K20" s="17">
        <v>6.7818865770969294E-2</v>
      </c>
      <c r="L20" s="17">
        <v>0.13198869910809299</v>
      </c>
      <c r="M20" s="17"/>
      <c r="N20" s="17">
        <v>0.114990196229355</v>
      </c>
      <c r="O20" s="17">
        <v>0.178282634166475</v>
      </c>
      <c r="P20" s="17">
        <v>0.175403375071287</v>
      </c>
      <c r="Q20" s="17">
        <v>0.160534419861872</v>
      </c>
      <c r="R20" s="17"/>
      <c r="S20" s="17">
        <v>0.100668887407276</v>
      </c>
      <c r="T20" s="17">
        <v>0.111847554668248</v>
      </c>
      <c r="U20" s="17">
        <v>0.216364251630349</v>
      </c>
      <c r="V20" s="17">
        <v>0.195411882918195</v>
      </c>
      <c r="W20" s="17">
        <v>0.209756918735332</v>
      </c>
      <c r="X20" s="17">
        <v>4.3054000908705203E-2</v>
      </c>
      <c r="Y20" s="17">
        <v>0.31819782672445901</v>
      </c>
      <c r="Z20" s="17">
        <v>0.200760013431242</v>
      </c>
      <c r="AA20" s="17">
        <v>0.17067993778568599</v>
      </c>
      <c r="AB20" s="17"/>
      <c r="AC20" s="17">
        <v>0.13350859849420099</v>
      </c>
      <c r="AD20" s="17">
        <v>0.120339327346685</v>
      </c>
      <c r="AE20" s="17">
        <v>5.7856160021426198E-2</v>
      </c>
      <c r="AF20" s="17">
        <v>0.23691628937435</v>
      </c>
      <c r="AG20" s="17">
        <v>0.19508614929538701</v>
      </c>
      <c r="AH20" s="17">
        <v>0.41095664571866303</v>
      </c>
      <c r="AI20" s="17"/>
      <c r="AJ20" s="17">
        <v>9.0382536184093407E-2</v>
      </c>
      <c r="AK20" s="17">
        <v>0.15303719664562701</v>
      </c>
      <c r="AL20" s="17">
        <v>0.32199408715089001</v>
      </c>
      <c r="AM20" s="17">
        <v>0.222425105644318</v>
      </c>
      <c r="AN20" s="17">
        <v>0.10643500839976799</v>
      </c>
      <c r="AO20" s="17">
        <v>0.22357577247556101</v>
      </c>
      <c r="AP20" s="17"/>
      <c r="AQ20" s="17">
        <v>0.14856309976694301</v>
      </c>
      <c r="AR20" s="17">
        <v>0.17592656805283999</v>
      </c>
      <c r="AS20" s="17"/>
      <c r="AT20" s="17">
        <v>0.181323205007376</v>
      </c>
      <c r="AU20" s="17">
        <v>0.119344013633246</v>
      </c>
      <c r="AV20" s="17"/>
      <c r="AW20" s="17">
        <v>0.222361285729061</v>
      </c>
      <c r="AX20" s="17" t="s">
        <v>87</v>
      </c>
      <c r="AY20" s="17">
        <v>9.0382536184093407E-2</v>
      </c>
      <c r="AZ20" s="17"/>
      <c r="BA20" s="17">
        <v>0.13631066758670601</v>
      </c>
      <c r="BB20" s="17">
        <v>0.16655136268686499</v>
      </c>
      <c r="BC20" s="17"/>
      <c r="BD20" s="17">
        <v>0.15327316132815499</v>
      </c>
      <c r="BE20" s="17" t="s">
        <v>87</v>
      </c>
      <c r="BF20" s="17"/>
      <c r="BG20" s="17">
        <v>0.17313066854548101</v>
      </c>
      <c r="BH20" s="17">
        <v>0.23891504585891399</v>
      </c>
      <c r="BI20" s="17">
        <v>0.139732765181379</v>
      </c>
      <c r="BJ20" s="17">
        <v>0.117066682430161</v>
      </c>
    </row>
    <row r="21" spans="2:62">
      <c r="B21" t="s">
        <v>92</v>
      </c>
      <c r="C21" s="17">
        <v>0.105171488895644</v>
      </c>
      <c r="D21" s="17">
        <v>9.8646057017229394E-2</v>
      </c>
      <c r="E21" s="17">
        <v>0.113299641191343</v>
      </c>
      <c r="F21" s="17"/>
      <c r="G21" s="17">
        <v>0.128564169381745</v>
      </c>
      <c r="H21" s="17">
        <v>0.103558039300128</v>
      </c>
      <c r="I21" s="17">
        <v>4.2043286284635203E-2</v>
      </c>
      <c r="J21" s="17">
        <v>0.11981740421371601</v>
      </c>
      <c r="K21" s="17">
        <v>0.115707167656006</v>
      </c>
      <c r="L21" s="17">
        <v>0.14976822935249401</v>
      </c>
      <c r="M21" s="17"/>
      <c r="N21" s="17">
        <v>6.8971224636309295E-2</v>
      </c>
      <c r="O21" s="17">
        <v>0.13495254396265799</v>
      </c>
      <c r="P21" s="17">
        <v>0.10744730632171</v>
      </c>
      <c r="Q21" s="17">
        <v>0.123083986847319</v>
      </c>
      <c r="R21" s="17"/>
      <c r="S21" s="17">
        <v>7.5858334069169295E-2</v>
      </c>
      <c r="T21" s="17">
        <v>0.122319373432175</v>
      </c>
      <c r="U21" s="17">
        <v>0.21216654490692999</v>
      </c>
      <c r="V21" s="17">
        <v>0.100341339756255</v>
      </c>
      <c r="W21" s="17">
        <v>6.6602934852621198E-2</v>
      </c>
      <c r="X21" s="17">
        <v>0.11439913202426399</v>
      </c>
      <c r="Y21" s="17">
        <v>8.9691378373657801E-2</v>
      </c>
      <c r="Z21" s="17">
        <v>0.12906118782544701</v>
      </c>
      <c r="AA21" s="17">
        <v>7.6126492232117704E-2</v>
      </c>
      <c r="AB21" s="17"/>
      <c r="AC21" s="17">
        <v>8.6218526105601101E-2</v>
      </c>
      <c r="AD21" s="17">
        <v>0.12284776032811399</v>
      </c>
      <c r="AE21" s="17">
        <v>0.19398269932161</v>
      </c>
      <c r="AF21" s="17">
        <v>9.8569096410810506E-2</v>
      </c>
      <c r="AG21" s="17">
        <v>3.8768979631826302E-2</v>
      </c>
      <c r="AH21" s="17">
        <v>5.2969623472077697E-2</v>
      </c>
      <c r="AI21" s="17"/>
      <c r="AJ21" s="17">
        <v>8.7898633811508406E-2</v>
      </c>
      <c r="AK21" s="17">
        <v>0.14018429639473401</v>
      </c>
      <c r="AL21" s="17">
        <v>2.6100880432228999E-2</v>
      </c>
      <c r="AM21" s="17">
        <v>0.168478670824671</v>
      </c>
      <c r="AN21" s="17">
        <v>8.6981079917010498E-2</v>
      </c>
      <c r="AO21" s="17">
        <v>0</v>
      </c>
      <c r="AP21" s="17"/>
      <c r="AQ21" s="17">
        <v>0.115917074427694</v>
      </c>
      <c r="AR21" s="17">
        <v>8.15365523809614E-2</v>
      </c>
      <c r="AS21" s="17"/>
      <c r="AT21" s="17">
        <v>0.125425710291551</v>
      </c>
      <c r="AU21" s="17">
        <v>8.3588884401441105E-2</v>
      </c>
      <c r="AV21" s="17"/>
      <c r="AW21" s="17">
        <v>0.130677135073302</v>
      </c>
      <c r="AX21" s="17" t="s">
        <v>87</v>
      </c>
      <c r="AY21" s="17">
        <v>8.7898633811508406E-2</v>
      </c>
      <c r="AZ21" s="17"/>
      <c r="BA21" s="17">
        <v>0.105794235838196</v>
      </c>
      <c r="BB21" s="17">
        <v>0.10468400401135999</v>
      </c>
      <c r="BC21" s="17"/>
      <c r="BD21" s="17">
        <v>0.105171488895644</v>
      </c>
      <c r="BE21" s="17" t="s">
        <v>87</v>
      </c>
      <c r="BF21" s="17"/>
      <c r="BG21" s="17">
        <v>0.117708714990804</v>
      </c>
      <c r="BH21" s="17">
        <v>6.6458278090658796E-2</v>
      </c>
      <c r="BI21" s="17">
        <v>0.102747157846709</v>
      </c>
      <c r="BJ21" s="17">
        <v>0.16026269424249701</v>
      </c>
    </row>
    <row r="22" spans="2:62">
      <c r="B22" t="s">
        <v>93</v>
      </c>
      <c r="C22" s="17">
        <v>7.9162230966875899E-2</v>
      </c>
      <c r="D22" s="17">
        <v>6.7833420034101893E-2</v>
      </c>
      <c r="E22" s="17">
        <v>9.3273526940305898E-2</v>
      </c>
      <c r="F22" s="17"/>
      <c r="G22" s="17">
        <v>7.1613901542987607E-2</v>
      </c>
      <c r="H22" s="17">
        <v>9.9943867938148703E-2</v>
      </c>
      <c r="I22" s="17">
        <v>0.12247681630417</v>
      </c>
      <c r="J22" s="17">
        <v>3.58482768467571E-2</v>
      </c>
      <c r="K22" s="17">
        <v>4.3450988941083603E-2</v>
      </c>
      <c r="L22" s="17">
        <v>4.9230834595458399E-2</v>
      </c>
      <c r="M22" s="17"/>
      <c r="N22" s="17">
        <v>9.1203712201880893E-2</v>
      </c>
      <c r="O22" s="17">
        <v>2.7551505610639501E-2</v>
      </c>
      <c r="P22" s="17">
        <v>0.127600136624858</v>
      </c>
      <c r="Q22" s="17">
        <v>7.4172509634537698E-2</v>
      </c>
      <c r="R22" s="17"/>
      <c r="S22" s="17">
        <v>5.2075299269961697E-2</v>
      </c>
      <c r="T22" s="17">
        <v>0.11291831932186699</v>
      </c>
      <c r="U22" s="17">
        <v>2.44062417413482E-2</v>
      </c>
      <c r="V22" s="17">
        <v>0.12055014458372</v>
      </c>
      <c r="W22" s="17">
        <v>6.1424745309917303E-2</v>
      </c>
      <c r="X22" s="17">
        <v>0.14029670948253201</v>
      </c>
      <c r="Y22" s="17">
        <v>0.119224665711002</v>
      </c>
      <c r="Z22" s="17">
        <v>7.2591773758507006E-2</v>
      </c>
      <c r="AA22" s="17">
        <v>4.0502697634309401E-2</v>
      </c>
      <c r="AB22" s="17"/>
      <c r="AC22" s="17">
        <v>9.4331624412523199E-2</v>
      </c>
      <c r="AD22" s="17">
        <v>5.67890060747855E-2</v>
      </c>
      <c r="AE22" s="17">
        <v>7.8996895352226496E-2</v>
      </c>
      <c r="AF22" s="17">
        <v>0.11990090385284401</v>
      </c>
      <c r="AG22" s="17">
        <v>0</v>
      </c>
      <c r="AH22" s="17">
        <v>0</v>
      </c>
      <c r="AI22" s="17"/>
      <c r="AJ22" s="17">
        <v>1.3874806636496E-2</v>
      </c>
      <c r="AK22" s="17">
        <v>8.7123278859840794E-2</v>
      </c>
      <c r="AL22" s="17">
        <v>0.13112286034769899</v>
      </c>
      <c r="AM22" s="17">
        <v>0.103350972546683</v>
      </c>
      <c r="AN22" s="17">
        <v>0.13706200795194301</v>
      </c>
      <c r="AO22" s="17">
        <v>0</v>
      </c>
      <c r="AP22" s="17"/>
      <c r="AQ22" s="17">
        <v>8.5043345932348496E-2</v>
      </c>
      <c r="AR22" s="17">
        <v>6.9137065927010702E-2</v>
      </c>
      <c r="AS22" s="17"/>
      <c r="AT22" s="17">
        <v>0.109404219044805</v>
      </c>
      <c r="AU22" s="17">
        <v>4.5463929320719902E-2</v>
      </c>
      <c r="AV22" s="17"/>
      <c r="AW22" s="17">
        <v>8.6700218675898805E-2</v>
      </c>
      <c r="AX22" s="17" t="s">
        <v>87</v>
      </c>
      <c r="AY22" s="17">
        <v>1.3874806636496E-2</v>
      </c>
      <c r="AZ22" s="17"/>
      <c r="BA22" s="17">
        <v>8.3861306463568097E-2</v>
      </c>
      <c r="BB22" s="17">
        <v>7.5483805400686999E-2</v>
      </c>
      <c r="BC22" s="17"/>
      <c r="BD22" s="17">
        <v>7.9162230966875899E-2</v>
      </c>
      <c r="BE22" s="17" t="s">
        <v>87</v>
      </c>
      <c r="BF22" s="17"/>
      <c r="BG22" s="17">
        <v>0.103302550010154</v>
      </c>
      <c r="BH22" s="17">
        <v>0.120166832367646</v>
      </c>
      <c r="BI22" s="17">
        <v>6.3887144732688597E-2</v>
      </c>
      <c r="BJ22" s="17">
        <v>4.5395911564512698E-2</v>
      </c>
    </row>
    <row r="23" spans="2:62">
      <c r="B23" t="s">
        <v>94</v>
      </c>
      <c r="C23" s="17">
        <v>7.2758096389957505E-2</v>
      </c>
      <c r="D23" s="17">
        <v>8.1361500553727706E-2</v>
      </c>
      <c r="E23" s="17">
        <v>6.20415981401033E-2</v>
      </c>
      <c r="F23" s="17"/>
      <c r="G23" s="17">
        <v>2.11555338319903E-2</v>
      </c>
      <c r="H23" s="17">
        <v>9.6912104803288698E-2</v>
      </c>
      <c r="I23" s="17">
        <v>0.119303540407366</v>
      </c>
      <c r="J23" s="17">
        <v>6.9916017328576704E-2</v>
      </c>
      <c r="K23" s="17">
        <v>8.4610604405462003E-2</v>
      </c>
      <c r="L23" s="17">
        <v>1.5836087012086102E-2</v>
      </c>
      <c r="M23" s="17"/>
      <c r="N23" s="17">
        <v>7.2429941925307995E-2</v>
      </c>
      <c r="O23" s="17">
        <v>5.11203243710492E-2</v>
      </c>
      <c r="P23" s="17">
        <v>8.7834869574245106E-2</v>
      </c>
      <c r="Q23" s="17">
        <v>8.4000063977473796E-2</v>
      </c>
      <c r="R23" s="17"/>
      <c r="S23" s="17">
        <v>3.5277623051869898E-2</v>
      </c>
      <c r="T23" s="17">
        <v>4.664025656292E-2</v>
      </c>
      <c r="U23" s="17">
        <v>2.6253063979955301E-2</v>
      </c>
      <c r="V23" s="17">
        <v>7.4414040630147199E-2</v>
      </c>
      <c r="W23" s="17">
        <v>7.6509073317623397E-2</v>
      </c>
      <c r="X23" s="17">
        <v>0.130130740505528</v>
      </c>
      <c r="Y23" s="17">
        <v>0.14081996489307799</v>
      </c>
      <c r="Z23" s="17">
        <v>7.5486696700049302E-2</v>
      </c>
      <c r="AA23" s="17">
        <v>0.12104222346138301</v>
      </c>
      <c r="AB23" s="17"/>
      <c r="AC23" s="17">
        <v>9.3469517359085402E-2</v>
      </c>
      <c r="AD23" s="17">
        <v>6.9578619566211003E-2</v>
      </c>
      <c r="AE23" s="17">
        <v>7.3349292528349902E-2</v>
      </c>
      <c r="AF23" s="17">
        <v>1.27560743071919E-2</v>
      </c>
      <c r="AG23" s="17">
        <v>7.8081892744079007E-2</v>
      </c>
      <c r="AH23" s="17">
        <v>0.112308606915489</v>
      </c>
      <c r="AI23" s="17"/>
      <c r="AJ23" s="17">
        <v>6.5112314739919602E-2</v>
      </c>
      <c r="AK23" s="17">
        <v>5.8325132924228001E-2</v>
      </c>
      <c r="AL23" s="17">
        <v>9.6428945855032699E-2</v>
      </c>
      <c r="AM23" s="17">
        <v>2.9007437587526701E-2</v>
      </c>
      <c r="AN23" s="17">
        <v>0.12038481154526</v>
      </c>
      <c r="AO23" s="17">
        <v>0.14022890868370899</v>
      </c>
      <c r="AP23" s="17"/>
      <c r="AQ23" s="17">
        <v>7.76271748250323E-2</v>
      </c>
      <c r="AR23" s="17">
        <v>6.9911696975533497E-2</v>
      </c>
      <c r="AS23" s="17"/>
      <c r="AT23" s="17">
        <v>7.8054149194182895E-2</v>
      </c>
      <c r="AU23" s="17">
        <v>6.2533883966613496E-2</v>
      </c>
      <c r="AV23" s="17"/>
      <c r="AW23" s="17">
        <v>8.28595713091069E-2</v>
      </c>
      <c r="AX23" s="17" t="s">
        <v>87</v>
      </c>
      <c r="AY23" s="17">
        <v>6.5112314739919602E-2</v>
      </c>
      <c r="AZ23" s="17"/>
      <c r="BA23" s="17">
        <v>7.3058584169964899E-2</v>
      </c>
      <c r="BB23" s="17">
        <v>7.2522875242077595E-2</v>
      </c>
      <c r="BC23" s="17"/>
      <c r="BD23" s="17">
        <v>7.2758096389957505E-2</v>
      </c>
      <c r="BE23" s="17" t="s">
        <v>87</v>
      </c>
      <c r="BF23" s="17"/>
      <c r="BG23" s="17">
        <v>0.11742282325289401</v>
      </c>
      <c r="BH23" s="17">
        <v>3.3744247527831901E-2</v>
      </c>
      <c r="BI23" s="17">
        <v>7.4118112028394606E-2</v>
      </c>
      <c r="BJ23" s="17">
        <v>6.0207191135422E-2</v>
      </c>
    </row>
    <row r="24" spans="2:62">
      <c r="B24" t="s">
        <v>95</v>
      </c>
      <c r="C24" s="17">
        <v>0.11321599460946299</v>
      </c>
      <c r="D24" s="17">
        <v>0.12921149001500901</v>
      </c>
      <c r="E24" s="17">
        <v>9.3291823286565601E-2</v>
      </c>
      <c r="F24" s="17"/>
      <c r="G24" s="17">
        <v>0.176309663783251</v>
      </c>
      <c r="H24" s="17">
        <v>0.17117269227694101</v>
      </c>
      <c r="I24" s="17">
        <v>9.5006078569421698E-2</v>
      </c>
      <c r="J24" s="17">
        <v>5.3904823904931197E-2</v>
      </c>
      <c r="K24" s="17">
        <v>0</v>
      </c>
      <c r="L24" s="17">
        <v>7.6132478602760706E-2</v>
      </c>
      <c r="M24" s="17"/>
      <c r="N24" s="17">
        <v>0.17949775443889801</v>
      </c>
      <c r="O24" s="17">
        <v>0.106337878987407</v>
      </c>
      <c r="P24" s="17">
        <v>0.10032320571760101</v>
      </c>
      <c r="Q24" s="17">
        <v>3.27783500213999E-2</v>
      </c>
      <c r="R24" s="17"/>
      <c r="S24" s="17">
        <v>0.17025045243272699</v>
      </c>
      <c r="T24" s="17">
        <v>6.7331162126516395E-2</v>
      </c>
      <c r="U24" s="17">
        <v>4.8618844512305297E-2</v>
      </c>
      <c r="V24" s="17">
        <v>0.117531925965864</v>
      </c>
      <c r="W24" s="17">
        <v>0.16222861612839401</v>
      </c>
      <c r="X24" s="17">
        <v>6.8120753746172005E-2</v>
      </c>
      <c r="Y24" s="17">
        <v>3.1155186131678898E-2</v>
      </c>
      <c r="Z24" s="17">
        <v>0.18610668773855499</v>
      </c>
      <c r="AA24" s="17">
        <v>0.125034635189713</v>
      </c>
      <c r="AB24" s="17"/>
      <c r="AC24" s="17">
        <v>0.13345355208800799</v>
      </c>
      <c r="AD24" s="17">
        <v>0.134197127114182</v>
      </c>
      <c r="AE24" s="17">
        <v>0.14067847712781301</v>
      </c>
      <c r="AF24" s="17">
        <v>2.68986976250764E-2</v>
      </c>
      <c r="AG24" s="17">
        <v>0.16070099855585601</v>
      </c>
      <c r="AH24" s="17">
        <v>0</v>
      </c>
      <c r="AI24" s="17"/>
      <c r="AJ24" s="17">
        <v>0.13801225041498</v>
      </c>
      <c r="AK24" s="17">
        <v>7.01735563643789E-2</v>
      </c>
      <c r="AL24" s="17">
        <v>5.0498569777136702E-2</v>
      </c>
      <c r="AM24" s="17">
        <v>3.5136739078373003E-2</v>
      </c>
      <c r="AN24" s="17">
        <v>0.222317741210279</v>
      </c>
      <c r="AO24" s="17">
        <v>0.15787363086926601</v>
      </c>
      <c r="AP24" s="17"/>
      <c r="AQ24" s="17">
        <v>0.13733027143036899</v>
      </c>
      <c r="AR24" s="17">
        <v>9.6586457263530601E-2</v>
      </c>
      <c r="AS24" s="17"/>
      <c r="AT24" s="17">
        <v>0.12334260697463</v>
      </c>
      <c r="AU24" s="17">
        <v>0.10357204633284101</v>
      </c>
      <c r="AV24" s="17"/>
      <c r="AW24" s="17">
        <v>7.5631807324743797E-2</v>
      </c>
      <c r="AX24" s="17" t="s">
        <v>87</v>
      </c>
      <c r="AY24" s="17">
        <v>0.13801225041498</v>
      </c>
      <c r="AZ24" s="17"/>
      <c r="BA24" s="17">
        <v>0.16156515551207401</v>
      </c>
      <c r="BB24" s="17">
        <v>7.5368381883696101E-2</v>
      </c>
      <c r="BC24" s="17"/>
      <c r="BD24" s="17">
        <v>0.11321599460946299</v>
      </c>
      <c r="BE24" s="17" t="s">
        <v>87</v>
      </c>
      <c r="BF24" s="17"/>
      <c r="BG24" s="17">
        <v>0.17022426707861199</v>
      </c>
      <c r="BH24" s="17">
        <v>3.6877299160522799E-2</v>
      </c>
      <c r="BI24" s="17">
        <v>0.165171563555917</v>
      </c>
      <c r="BJ24" s="17">
        <v>9.0501516838421905E-2</v>
      </c>
    </row>
    <row r="25" spans="2:62">
      <c r="B25" t="s">
        <v>96</v>
      </c>
      <c r="C25" s="17">
        <v>5.6525799473954301E-2</v>
      </c>
      <c r="D25" s="17">
        <v>7.81064877118295E-2</v>
      </c>
      <c r="E25" s="17">
        <v>2.9644648323838899E-2</v>
      </c>
      <c r="F25" s="17"/>
      <c r="G25" s="17">
        <v>7.7803931863332898E-2</v>
      </c>
      <c r="H25" s="17">
        <v>6.4566758159904494E-2</v>
      </c>
      <c r="I25" s="17">
        <v>5.18095830637368E-2</v>
      </c>
      <c r="J25" s="17">
        <v>5.4302141010341802E-2</v>
      </c>
      <c r="K25" s="17">
        <v>2.2183349972634301E-2</v>
      </c>
      <c r="L25" s="17">
        <v>4.5858590612974301E-2</v>
      </c>
      <c r="M25" s="17"/>
      <c r="N25" s="17">
        <v>9.41362433323992E-2</v>
      </c>
      <c r="O25" s="17">
        <v>4.3293048915873197E-2</v>
      </c>
      <c r="P25" s="17">
        <v>2.22758853254942E-2</v>
      </c>
      <c r="Q25" s="17">
        <v>4.8280891418581003E-2</v>
      </c>
      <c r="R25" s="17"/>
      <c r="S25" s="17">
        <v>7.5115051314782494E-2</v>
      </c>
      <c r="T25" s="17">
        <v>4.8633952779656799E-2</v>
      </c>
      <c r="U25" s="17">
        <v>0</v>
      </c>
      <c r="V25" s="17">
        <v>0</v>
      </c>
      <c r="W25" s="17">
        <v>0.117194458160245</v>
      </c>
      <c r="X25" s="17">
        <v>0</v>
      </c>
      <c r="Y25" s="17">
        <v>9.0109748650799695E-2</v>
      </c>
      <c r="Z25" s="17">
        <v>0</v>
      </c>
      <c r="AA25" s="17">
        <v>0.13382666332263199</v>
      </c>
      <c r="AB25" s="17"/>
      <c r="AC25" s="17">
        <v>6.8431815213253797E-2</v>
      </c>
      <c r="AD25" s="17">
        <v>3.3574750618843303E-2</v>
      </c>
      <c r="AE25" s="17">
        <v>0.11251561770832701</v>
      </c>
      <c r="AF25" s="17">
        <v>2.9216115380134699E-2</v>
      </c>
      <c r="AG25" s="17">
        <v>6.2297026942622097E-2</v>
      </c>
      <c r="AH25" s="17">
        <v>0</v>
      </c>
      <c r="AI25" s="17"/>
      <c r="AJ25" s="17">
        <v>6.4091666479044199E-2</v>
      </c>
      <c r="AK25" s="17">
        <v>4.7553073419205498E-2</v>
      </c>
      <c r="AL25" s="17">
        <v>7.5229492162715794E-2</v>
      </c>
      <c r="AM25" s="17">
        <v>6.3795811368041994E-2</v>
      </c>
      <c r="AN25" s="17">
        <v>4.7265268124010697E-2</v>
      </c>
      <c r="AO25" s="17">
        <v>0</v>
      </c>
      <c r="AP25" s="17"/>
      <c r="AQ25" s="17">
        <v>5.5230251586511202E-2</v>
      </c>
      <c r="AR25" s="17">
        <v>7.1716515252617699E-2</v>
      </c>
      <c r="AS25" s="17"/>
      <c r="AT25" s="17">
        <v>6.9533091693481E-2</v>
      </c>
      <c r="AU25" s="17">
        <v>4.24570681016384E-2</v>
      </c>
      <c r="AV25" s="17"/>
      <c r="AW25" s="17">
        <v>3.2208402466937902E-2</v>
      </c>
      <c r="AX25" s="17" t="s">
        <v>87</v>
      </c>
      <c r="AY25" s="17">
        <v>6.4091666479044199E-2</v>
      </c>
      <c r="AZ25" s="17"/>
      <c r="BA25" s="17">
        <v>7.4147501629501594E-2</v>
      </c>
      <c r="BB25" s="17">
        <v>4.2731571274309599E-2</v>
      </c>
      <c r="BC25" s="17"/>
      <c r="BD25" s="17">
        <v>5.6525799473954301E-2</v>
      </c>
      <c r="BE25" s="17" t="s">
        <v>87</v>
      </c>
      <c r="BF25" s="17"/>
      <c r="BG25" s="17">
        <v>8.7668112788650998E-2</v>
      </c>
      <c r="BH25" s="17">
        <v>0</v>
      </c>
      <c r="BI25" s="17">
        <v>2.8336759987024701E-2</v>
      </c>
      <c r="BJ25" s="17">
        <v>7.7183095417503594E-2</v>
      </c>
    </row>
    <row r="26" spans="2:62">
      <c r="B26" t="s">
        <v>97</v>
      </c>
      <c r="C26" s="17">
        <v>2.0545136474683499E-2</v>
      </c>
      <c r="D26" s="17">
        <v>2.26126671122335E-2</v>
      </c>
      <c r="E26" s="17">
        <v>1.7969796756002399E-2</v>
      </c>
      <c r="F26" s="17"/>
      <c r="G26" s="17">
        <v>4.6183531538678602E-2</v>
      </c>
      <c r="H26" s="17">
        <v>2.2957879307540601E-2</v>
      </c>
      <c r="I26" s="17">
        <v>0</v>
      </c>
      <c r="J26" s="17">
        <v>0</v>
      </c>
      <c r="K26" s="17">
        <v>4.5172626493005803E-2</v>
      </c>
      <c r="L26" s="17">
        <v>1.4045527315931E-2</v>
      </c>
      <c r="M26" s="17"/>
      <c r="N26" s="17">
        <v>2.7166871878462201E-2</v>
      </c>
      <c r="O26" s="17">
        <v>2.5682888366789999E-2</v>
      </c>
      <c r="P26" s="17">
        <v>2.5012306218689401E-2</v>
      </c>
      <c r="Q26" s="17">
        <v>0</v>
      </c>
      <c r="R26" s="17"/>
      <c r="S26" s="17">
        <v>2.72210517090519E-2</v>
      </c>
      <c r="T26" s="17">
        <v>4.8791991637840801E-2</v>
      </c>
      <c r="U26" s="17">
        <v>0</v>
      </c>
      <c r="V26" s="17">
        <v>2.5926927605717701E-2</v>
      </c>
      <c r="W26" s="17">
        <v>0</v>
      </c>
      <c r="X26" s="17">
        <v>2.2331443927529501E-2</v>
      </c>
      <c r="Y26" s="17">
        <v>0</v>
      </c>
      <c r="Z26" s="17">
        <v>3.9109697196673697E-2</v>
      </c>
      <c r="AA26" s="17">
        <v>0</v>
      </c>
      <c r="AB26" s="17"/>
      <c r="AC26" s="17">
        <v>3.0307019641205801E-2</v>
      </c>
      <c r="AD26" s="17">
        <v>2.7977411782590798E-2</v>
      </c>
      <c r="AE26" s="17">
        <v>0</v>
      </c>
      <c r="AF26" s="17">
        <v>1.3782274254775399E-2</v>
      </c>
      <c r="AG26" s="17">
        <v>0</v>
      </c>
      <c r="AH26" s="17">
        <v>0</v>
      </c>
      <c r="AI26" s="17"/>
      <c r="AJ26" s="17">
        <v>2.06512916972292E-2</v>
      </c>
      <c r="AK26" s="17">
        <v>1.7261565424320401E-2</v>
      </c>
      <c r="AL26" s="17">
        <v>0</v>
      </c>
      <c r="AM26" s="17">
        <v>2.0815247182898799E-2</v>
      </c>
      <c r="AN26" s="17">
        <v>3.7647040789941598E-2</v>
      </c>
      <c r="AO26" s="17">
        <v>0</v>
      </c>
      <c r="AP26" s="17"/>
      <c r="AQ26" s="17">
        <v>1.9403174039700499E-2</v>
      </c>
      <c r="AR26" s="17">
        <v>2.1225873354875399E-2</v>
      </c>
      <c r="AS26" s="17"/>
      <c r="AT26" s="17">
        <v>1.1716792401899399E-2</v>
      </c>
      <c r="AU26" s="17">
        <v>3.1208149217254399E-2</v>
      </c>
      <c r="AV26" s="17"/>
      <c r="AW26" s="17">
        <v>8.9465063241032303E-3</v>
      </c>
      <c r="AX26" s="17" t="s">
        <v>87</v>
      </c>
      <c r="AY26" s="17">
        <v>2.06512916972292E-2</v>
      </c>
      <c r="AZ26" s="17"/>
      <c r="BA26" s="17">
        <v>1.4420317116000701E-2</v>
      </c>
      <c r="BB26" s="17">
        <v>2.5339631079659999E-2</v>
      </c>
      <c r="BC26" s="17"/>
      <c r="BD26" s="17">
        <v>2.0545136474683499E-2</v>
      </c>
      <c r="BE26" s="17" t="s">
        <v>87</v>
      </c>
      <c r="BF26" s="17"/>
      <c r="BG26" s="17">
        <v>3.4653861043353801E-2</v>
      </c>
      <c r="BH26" s="17">
        <v>0</v>
      </c>
      <c r="BI26" s="17">
        <v>1.8923436964452599E-2</v>
      </c>
      <c r="BJ26" s="17">
        <v>2.9363102309504299E-2</v>
      </c>
    </row>
    <row r="27" spans="2:62">
      <c r="B27" t="s">
        <v>98</v>
      </c>
      <c r="C27" s="17">
        <v>2.7441994118788799E-2</v>
      </c>
      <c r="D27" s="17">
        <v>2.9206687057045301E-2</v>
      </c>
      <c r="E27" s="17">
        <v>2.5243872488749201E-2</v>
      </c>
      <c r="F27" s="17"/>
      <c r="G27" s="17">
        <v>4.2208767637429798E-2</v>
      </c>
      <c r="H27" s="17">
        <v>4.6972909001459499E-2</v>
      </c>
      <c r="I27" s="17">
        <v>3.6703908922247001E-2</v>
      </c>
      <c r="J27" s="17">
        <v>0</v>
      </c>
      <c r="K27" s="17">
        <v>0</v>
      </c>
      <c r="L27" s="17">
        <v>0</v>
      </c>
      <c r="M27" s="17"/>
      <c r="N27" s="17">
        <v>4.8782661999280198E-2</v>
      </c>
      <c r="O27" s="17">
        <v>1.0469863715245701E-2</v>
      </c>
      <c r="P27" s="17">
        <v>3.2004217360432602E-2</v>
      </c>
      <c r="Q27" s="17">
        <v>1.04073830286361E-2</v>
      </c>
      <c r="R27" s="17"/>
      <c r="S27" s="17">
        <v>5.5371737196276798E-2</v>
      </c>
      <c r="T27" s="17">
        <v>0</v>
      </c>
      <c r="U27" s="17">
        <v>2.669526288149E-2</v>
      </c>
      <c r="V27" s="17">
        <v>2.6494211922334299E-2</v>
      </c>
      <c r="W27" s="17">
        <v>5.2973979629739799E-2</v>
      </c>
      <c r="X27" s="17">
        <v>0</v>
      </c>
      <c r="Y27" s="17">
        <v>3.3242534073945E-2</v>
      </c>
      <c r="Z27" s="17">
        <v>0</v>
      </c>
      <c r="AA27" s="17">
        <v>2.3126746347456002E-2</v>
      </c>
      <c r="AB27" s="17"/>
      <c r="AC27" s="17">
        <v>5.6808051812270298E-2</v>
      </c>
      <c r="AD27" s="17">
        <v>1.01028211685387E-2</v>
      </c>
      <c r="AE27" s="17">
        <v>0</v>
      </c>
      <c r="AF27" s="17">
        <v>1.4894018209931199E-2</v>
      </c>
      <c r="AG27" s="17">
        <v>0</v>
      </c>
      <c r="AH27" s="17">
        <v>0</v>
      </c>
      <c r="AI27" s="17"/>
      <c r="AJ27" s="17">
        <v>3.8893826826290799E-2</v>
      </c>
      <c r="AK27" s="17">
        <v>2.7880196635304302E-2</v>
      </c>
      <c r="AL27" s="17">
        <v>0</v>
      </c>
      <c r="AM27" s="17">
        <v>0</v>
      </c>
      <c r="AN27" s="17">
        <v>4.6988197745966097E-2</v>
      </c>
      <c r="AO27" s="17">
        <v>0</v>
      </c>
      <c r="AP27" s="17"/>
      <c r="AQ27" s="17">
        <v>3.6576846981699801E-2</v>
      </c>
      <c r="AR27" s="17">
        <v>1.98422908699721E-2</v>
      </c>
      <c r="AS27" s="17"/>
      <c r="AT27" s="17">
        <v>2.5705146151436199E-2</v>
      </c>
      <c r="AU27" s="17">
        <v>2.9982379910250899E-2</v>
      </c>
      <c r="AV27" s="17"/>
      <c r="AW27" s="17">
        <v>1.34605787350298E-2</v>
      </c>
      <c r="AX27" s="17" t="s">
        <v>87</v>
      </c>
      <c r="AY27" s="17">
        <v>3.8893826826290799E-2</v>
      </c>
      <c r="AZ27" s="17"/>
      <c r="BA27" s="17">
        <v>4.22967654341386E-2</v>
      </c>
      <c r="BB27" s="17">
        <v>1.58137130612198E-2</v>
      </c>
      <c r="BC27" s="17"/>
      <c r="BD27" s="17">
        <v>2.7441994118788799E-2</v>
      </c>
      <c r="BE27" s="17" t="s">
        <v>87</v>
      </c>
      <c r="BF27" s="17"/>
      <c r="BG27" s="17">
        <v>3.0117753170285401E-2</v>
      </c>
      <c r="BH27" s="17">
        <v>0</v>
      </c>
      <c r="BI27" s="17">
        <v>3.9880831142880602E-2</v>
      </c>
      <c r="BJ27" s="17">
        <v>2.4288970561916302E-2</v>
      </c>
    </row>
    <row r="28" spans="2:62">
      <c r="B28" t="s">
        <v>99</v>
      </c>
      <c r="C28" s="17">
        <v>2.5520441709091499E-2</v>
      </c>
      <c r="D28" s="17">
        <v>3.52223228693316E-2</v>
      </c>
      <c r="E28" s="17">
        <v>1.3435667996863101E-2</v>
      </c>
      <c r="F28" s="17"/>
      <c r="G28" s="17">
        <v>5.9842568250191699E-2</v>
      </c>
      <c r="H28" s="17">
        <v>2.2736396357183299E-2</v>
      </c>
      <c r="I28" s="17">
        <v>2.3414154807318802E-2</v>
      </c>
      <c r="J28" s="17">
        <v>0</v>
      </c>
      <c r="K28" s="17">
        <v>2.2235377869364099E-2</v>
      </c>
      <c r="L28" s="17">
        <v>1.59413267094549E-2</v>
      </c>
      <c r="M28" s="17"/>
      <c r="N28" s="17">
        <v>4.9537393995692701E-2</v>
      </c>
      <c r="O28" s="17">
        <v>0</v>
      </c>
      <c r="P28" s="17">
        <v>1.4408154218169499E-2</v>
      </c>
      <c r="Q28" s="17">
        <v>2.9842123640147902E-2</v>
      </c>
      <c r="R28" s="17"/>
      <c r="S28" s="17">
        <v>5.6570910557489397E-2</v>
      </c>
      <c r="T28" s="17">
        <v>1.43952768741553E-2</v>
      </c>
      <c r="U28" s="17">
        <v>2.77801482085024E-2</v>
      </c>
      <c r="V28" s="17">
        <v>6.0150024184033701E-2</v>
      </c>
      <c r="W28" s="17">
        <v>0</v>
      </c>
      <c r="X28" s="17">
        <v>0</v>
      </c>
      <c r="Y28" s="17">
        <v>0</v>
      </c>
      <c r="Z28" s="17">
        <v>0</v>
      </c>
      <c r="AA28" s="17">
        <v>1.8745873056065399E-2</v>
      </c>
      <c r="AB28" s="17"/>
      <c r="AC28" s="17">
        <v>2.1740685483998899E-2</v>
      </c>
      <c r="AD28" s="17">
        <v>3.7873944974722899E-2</v>
      </c>
      <c r="AE28" s="17">
        <v>3.52065944428945E-2</v>
      </c>
      <c r="AF28" s="17">
        <v>2.63045423783651E-2</v>
      </c>
      <c r="AG28" s="17">
        <v>0</v>
      </c>
      <c r="AH28" s="17">
        <v>0</v>
      </c>
      <c r="AI28" s="17"/>
      <c r="AJ28" s="17">
        <v>5.07619122421408E-2</v>
      </c>
      <c r="AK28" s="17">
        <v>9.6544417566127097E-3</v>
      </c>
      <c r="AL28" s="17">
        <v>0</v>
      </c>
      <c r="AM28" s="17">
        <v>2.2118747146942699E-2</v>
      </c>
      <c r="AN28" s="17">
        <v>2.5143377768892802E-2</v>
      </c>
      <c r="AO28" s="17">
        <v>0</v>
      </c>
      <c r="AP28" s="17"/>
      <c r="AQ28" s="17">
        <v>2.9814876273359402E-2</v>
      </c>
      <c r="AR28" s="17">
        <v>2.4895483288667301E-2</v>
      </c>
      <c r="AS28" s="17"/>
      <c r="AT28" s="17">
        <v>1.5659446097975802E-2</v>
      </c>
      <c r="AU28" s="17">
        <v>3.7479357244656203E-2</v>
      </c>
      <c r="AV28" s="17"/>
      <c r="AW28" s="17">
        <v>0</v>
      </c>
      <c r="AX28" s="17" t="s">
        <v>87</v>
      </c>
      <c r="AY28" s="17">
        <v>5.07619122421408E-2</v>
      </c>
      <c r="AZ28" s="17"/>
      <c r="BA28" s="17">
        <v>2.7101317176889E-2</v>
      </c>
      <c r="BB28" s="17">
        <v>2.4282936003596701E-2</v>
      </c>
      <c r="BC28" s="17"/>
      <c r="BD28" s="17">
        <v>2.5520441709091499E-2</v>
      </c>
      <c r="BE28" s="17" t="s">
        <v>87</v>
      </c>
      <c r="BF28" s="17"/>
      <c r="BG28" s="17">
        <v>2.72984641504996E-2</v>
      </c>
      <c r="BH28" s="17">
        <v>0</v>
      </c>
      <c r="BI28" s="17">
        <v>3.1223424301187599E-2</v>
      </c>
      <c r="BJ28" s="17">
        <v>3.9243668583774802E-2</v>
      </c>
    </row>
    <row r="29" spans="2:62">
      <c r="B29" t="s">
        <v>100</v>
      </c>
      <c r="C29" s="17">
        <v>0.180586100117089</v>
      </c>
      <c r="D29" s="17">
        <v>0.17634928186087101</v>
      </c>
      <c r="E29" s="17">
        <v>0.185863529209506</v>
      </c>
      <c r="F29" s="17"/>
      <c r="G29" s="17">
        <v>8.2094614999095303E-2</v>
      </c>
      <c r="H29" s="17">
        <v>9.5687251178378993E-2</v>
      </c>
      <c r="I29" s="17">
        <v>0.166013181259761</v>
      </c>
      <c r="J29" s="17">
        <v>0.34734839273018697</v>
      </c>
      <c r="K29" s="17">
        <v>0.17116474189502401</v>
      </c>
      <c r="L29" s="17">
        <v>0.35497325153831999</v>
      </c>
      <c r="M29" s="17"/>
      <c r="N29" s="17">
        <v>0.178060038944443</v>
      </c>
      <c r="O29" s="17">
        <v>0.27233447864143501</v>
      </c>
      <c r="P29" s="17">
        <v>9.6898408202654607E-2</v>
      </c>
      <c r="Q29" s="17">
        <v>0.15826257329485999</v>
      </c>
      <c r="R29" s="17"/>
      <c r="S29" s="17">
        <v>0.24421954089915701</v>
      </c>
      <c r="T29" s="17">
        <v>0.25745355489428901</v>
      </c>
      <c r="U29" s="17">
        <v>0.20823316541775</v>
      </c>
      <c r="V29" s="17">
        <v>0.12797225817538899</v>
      </c>
      <c r="W29" s="17">
        <v>0.110840438783169</v>
      </c>
      <c r="X29" s="17">
        <v>0.22194722028792099</v>
      </c>
      <c r="Y29" s="17">
        <v>9.7065534420577707E-2</v>
      </c>
      <c r="Z29" s="17">
        <v>8.0179012876646902E-2</v>
      </c>
      <c r="AA29" s="17">
        <v>7.74452618291573E-2</v>
      </c>
      <c r="AB29" s="17"/>
      <c r="AC29" s="17">
        <v>0.21500366010545599</v>
      </c>
      <c r="AD29" s="17">
        <v>0.18332160833411801</v>
      </c>
      <c r="AE29" s="17">
        <v>5.7050029933016999E-2</v>
      </c>
      <c r="AF29" s="17">
        <v>0.19567752626041099</v>
      </c>
      <c r="AG29" s="17">
        <v>0.166427719236629</v>
      </c>
      <c r="AH29" s="17">
        <v>0.151037815162294</v>
      </c>
      <c r="AI29" s="17"/>
      <c r="AJ29" s="17">
        <v>0.28353815519118603</v>
      </c>
      <c r="AK29" s="17">
        <v>0.24431315800266901</v>
      </c>
      <c r="AL29" s="17">
        <v>6.8004193449632794E-2</v>
      </c>
      <c r="AM29" s="17">
        <v>0</v>
      </c>
      <c r="AN29" s="17">
        <v>0.104511905161447</v>
      </c>
      <c r="AO29" s="17">
        <v>0.36615698291958299</v>
      </c>
      <c r="AP29" s="17"/>
      <c r="AQ29" s="17">
        <v>0.15365612313813701</v>
      </c>
      <c r="AR29" s="17">
        <v>0.210371171247521</v>
      </c>
      <c r="AS29" s="17"/>
      <c r="AT29" s="17">
        <v>5.4217311608052897E-2</v>
      </c>
      <c r="AU29" s="17">
        <v>0.32661487170102899</v>
      </c>
      <c r="AV29" s="17"/>
      <c r="AW29" s="17">
        <v>0.152158899532017</v>
      </c>
      <c r="AX29" s="17" t="s">
        <v>87</v>
      </c>
      <c r="AY29" s="17">
        <v>0.28353815519118603</v>
      </c>
      <c r="AZ29" s="17"/>
      <c r="BA29" s="17">
        <v>0.13327732513316001</v>
      </c>
      <c r="BB29" s="17">
        <v>0.217619301121937</v>
      </c>
      <c r="BC29" s="17"/>
      <c r="BD29" s="17">
        <v>0.180586100117089</v>
      </c>
      <c r="BE29" s="17" t="s">
        <v>87</v>
      </c>
      <c r="BF29" s="17"/>
      <c r="BG29" s="17">
        <v>7.3874519390917506E-2</v>
      </c>
      <c r="BH29" s="17">
        <v>8.5154132802595997E-2</v>
      </c>
      <c r="BI29" s="17">
        <v>0.23660262332811899</v>
      </c>
      <c r="BJ29" s="17">
        <v>0.22928245519218099</v>
      </c>
    </row>
    <row r="30" spans="2:62">
      <c r="B30" t="s">
        <v>101</v>
      </c>
      <c r="C30" s="17">
        <v>3.7179194968153202E-2</v>
      </c>
      <c r="D30" s="17">
        <v>1.81528436830414E-2</v>
      </c>
      <c r="E30" s="17">
        <v>6.08786349068971E-2</v>
      </c>
      <c r="F30" s="17"/>
      <c r="G30" s="17">
        <v>5.6786215727649698E-2</v>
      </c>
      <c r="H30" s="17">
        <v>1.67426356102084E-2</v>
      </c>
      <c r="I30" s="17">
        <v>6.0196779428800098E-2</v>
      </c>
      <c r="J30" s="17">
        <v>0</v>
      </c>
      <c r="K30" s="17">
        <v>6.68645976649207E-2</v>
      </c>
      <c r="L30" s="17">
        <v>3.3467025405806698E-2</v>
      </c>
      <c r="M30" s="17"/>
      <c r="N30" s="17">
        <v>4.0119074112767099E-2</v>
      </c>
      <c r="O30" s="17">
        <v>2.98653833047734E-2</v>
      </c>
      <c r="P30" s="17">
        <v>5.3845395481411498E-2</v>
      </c>
      <c r="Q30" s="17">
        <v>2.4983036188018198E-2</v>
      </c>
      <c r="R30" s="17"/>
      <c r="S30" s="17">
        <v>2.21775055693764E-2</v>
      </c>
      <c r="T30" s="17">
        <v>4.5063812181803102E-2</v>
      </c>
      <c r="U30" s="17">
        <v>7.4323058085687094E-2</v>
      </c>
      <c r="V30" s="17">
        <v>7.5193105585370706E-2</v>
      </c>
      <c r="W30" s="17">
        <v>3.2702111517053101E-2</v>
      </c>
      <c r="X30" s="17">
        <v>8.4496421143723105E-2</v>
      </c>
      <c r="Y30" s="17">
        <v>0</v>
      </c>
      <c r="Z30" s="17">
        <v>0</v>
      </c>
      <c r="AA30" s="17">
        <v>0</v>
      </c>
      <c r="AB30" s="17"/>
      <c r="AC30" s="17">
        <v>1.88358833447545E-2</v>
      </c>
      <c r="AD30" s="17">
        <v>1.9414304370759399E-2</v>
      </c>
      <c r="AE30" s="17">
        <v>6.2528021416966395E-2</v>
      </c>
      <c r="AF30" s="17">
        <v>6.9081441294543799E-2</v>
      </c>
      <c r="AG30" s="17">
        <v>8.5680034660228999E-2</v>
      </c>
      <c r="AH30" s="17">
        <v>4.7119875019606398E-2</v>
      </c>
      <c r="AI30" s="17"/>
      <c r="AJ30" s="17">
        <v>3.6417774538580798E-2</v>
      </c>
      <c r="AK30" s="17">
        <v>4.4527376757403002E-2</v>
      </c>
      <c r="AL30" s="17">
        <v>2.0780609705352501E-2</v>
      </c>
      <c r="AM30" s="17">
        <v>3.3346569720079197E-2</v>
      </c>
      <c r="AN30" s="17">
        <v>3.1702369758532599E-2</v>
      </c>
      <c r="AO30" s="17">
        <v>0.112164705051881</v>
      </c>
      <c r="AP30" s="17"/>
      <c r="AQ30" s="17">
        <v>3.2510162893846901E-2</v>
      </c>
      <c r="AR30" s="17">
        <v>1.21111231343167E-2</v>
      </c>
      <c r="AS30" s="17"/>
      <c r="AT30" s="17">
        <v>4.1877017402321602E-2</v>
      </c>
      <c r="AU30" s="17">
        <v>3.2415089748151903E-2</v>
      </c>
      <c r="AV30" s="17"/>
      <c r="AW30" s="17">
        <v>3.07607875077281E-2</v>
      </c>
      <c r="AX30" s="17" t="s">
        <v>87</v>
      </c>
      <c r="AY30" s="17">
        <v>3.6417774538580798E-2</v>
      </c>
      <c r="AZ30" s="17"/>
      <c r="BA30" s="17">
        <v>3.20542944058715E-2</v>
      </c>
      <c r="BB30" s="17">
        <v>4.1190955423107099E-2</v>
      </c>
      <c r="BC30" s="17"/>
      <c r="BD30" s="17">
        <v>3.7179194968153202E-2</v>
      </c>
      <c r="BE30" s="17" t="s">
        <v>87</v>
      </c>
      <c r="BF30" s="17"/>
      <c r="BG30" s="17">
        <v>2.03200844702024E-2</v>
      </c>
      <c r="BH30" s="17">
        <v>6.5523308401772506E-2</v>
      </c>
      <c r="BI30" s="17">
        <v>0</v>
      </c>
      <c r="BJ30" s="17">
        <v>4.0947077570681799E-2</v>
      </c>
    </row>
    <row r="31" spans="2:62">
      <c r="B31" t="s">
        <v>102</v>
      </c>
      <c r="C31" s="17">
        <v>1.7650603513430899E-2</v>
      </c>
      <c r="D31" s="17">
        <v>1.2704001989478301E-2</v>
      </c>
      <c r="E31" s="17">
        <v>2.38121467311024E-2</v>
      </c>
      <c r="F31" s="17"/>
      <c r="G31" s="17">
        <v>1.2483996791598E-2</v>
      </c>
      <c r="H31" s="17">
        <v>8.14403618679462E-3</v>
      </c>
      <c r="I31" s="17">
        <v>2.51531415263095E-2</v>
      </c>
      <c r="J31" s="17">
        <v>3.0332351405559298E-2</v>
      </c>
      <c r="K31" s="17">
        <v>4.63037357277147E-2</v>
      </c>
      <c r="L31" s="17">
        <v>0</v>
      </c>
      <c r="M31" s="17"/>
      <c r="N31" s="17">
        <v>6.5109029035467199E-3</v>
      </c>
      <c r="O31" s="17">
        <v>3.5928178793778402E-2</v>
      </c>
      <c r="P31" s="17">
        <v>2.1779131929227299E-2</v>
      </c>
      <c r="Q31" s="17">
        <v>9.0562332055791409E-3</v>
      </c>
      <c r="R31" s="17"/>
      <c r="S31" s="17">
        <v>1.6011949689499601E-2</v>
      </c>
      <c r="T31" s="17">
        <v>4.8282577341097699E-2</v>
      </c>
      <c r="U31" s="17">
        <v>0</v>
      </c>
      <c r="V31" s="17">
        <v>2.6583641463258201E-2</v>
      </c>
      <c r="W31" s="17">
        <v>0</v>
      </c>
      <c r="X31" s="17">
        <v>2.1344828961019101E-2</v>
      </c>
      <c r="Y31" s="17">
        <v>0</v>
      </c>
      <c r="Z31" s="17">
        <v>3.78468427748627E-2</v>
      </c>
      <c r="AA31" s="17">
        <v>0</v>
      </c>
      <c r="AB31" s="17"/>
      <c r="AC31" s="17">
        <v>4.8103134664659502E-3</v>
      </c>
      <c r="AD31" s="17">
        <v>3.2053592194404901E-2</v>
      </c>
      <c r="AE31" s="17">
        <v>3.41337530902628E-2</v>
      </c>
      <c r="AF31" s="17">
        <v>0</v>
      </c>
      <c r="AG31" s="17">
        <v>8.2779542900750694E-2</v>
      </c>
      <c r="AH31" s="17">
        <v>0</v>
      </c>
      <c r="AI31" s="17"/>
      <c r="AJ31" s="17">
        <v>2.1269084116838598E-2</v>
      </c>
      <c r="AK31" s="17">
        <v>2.7966875266557702E-2</v>
      </c>
      <c r="AL31" s="17">
        <v>0</v>
      </c>
      <c r="AM31" s="17">
        <v>1.50647764636381E-2</v>
      </c>
      <c r="AN31" s="17">
        <v>1.0442956327600599E-2</v>
      </c>
      <c r="AO31" s="17">
        <v>0</v>
      </c>
      <c r="AP31" s="17"/>
      <c r="AQ31" s="17">
        <v>2.8360447826514E-2</v>
      </c>
      <c r="AR31" s="17">
        <v>5.3482295118701898E-3</v>
      </c>
      <c r="AS31" s="17"/>
      <c r="AT31" s="17">
        <v>1.99769587093655E-2</v>
      </c>
      <c r="AU31" s="17">
        <v>1.52770412365108E-2</v>
      </c>
      <c r="AV31" s="17"/>
      <c r="AW31" s="17">
        <v>1.3799026653763801E-2</v>
      </c>
      <c r="AX31" s="17" t="s">
        <v>87</v>
      </c>
      <c r="AY31" s="17">
        <v>2.1269084116838598E-2</v>
      </c>
      <c r="AZ31" s="17"/>
      <c r="BA31" s="17">
        <v>1.0084759394029801E-2</v>
      </c>
      <c r="BB31" s="17">
        <v>2.3573129009817499E-2</v>
      </c>
      <c r="BC31" s="17"/>
      <c r="BD31" s="17">
        <v>1.7650603513430899E-2</v>
      </c>
      <c r="BE31" s="17" t="s">
        <v>87</v>
      </c>
      <c r="BF31" s="17"/>
      <c r="BG31" s="17">
        <v>0</v>
      </c>
      <c r="BH31" s="17">
        <v>1.5849593994819101E-2</v>
      </c>
      <c r="BI31" s="17">
        <v>1.1666299286250801E-2</v>
      </c>
      <c r="BJ31" s="17">
        <v>2.1496615151461701E-2</v>
      </c>
    </row>
    <row r="32" spans="2:62">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row>
    <row r="33" spans="2:62">
      <c r="B33" s="6" t="s">
        <v>103</v>
      </c>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row>
    <row r="34" spans="2:62">
      <c r="B34" s="24" t="s">
        <v>15</v>
      </c>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row>
    <row r="35" spans="2:62">
      <c r="B35" t="s">
        <v>104</v>
      </c>
      <c r="C35" s="17">
        <v>0.285656409477344</v>
      </c>
      <c r="D35" s="17">
        <v>0.28137969412411501</v>
      </c>
      <c r="E35" s="17">
        <v>0.28795844166944201</v>
      </c>
      <c r="F35" s="17"/>
      <c r="G35" s="17">
        <v>0.15505094026560901</v>
      </c>
      <c r="H35" s="17">
        <v>0.172984169173759</v>
      </c>
      <c r="I35" s="17">
        <v>0.24578472143316901</v>
      </c>
      <c r="J35" s="17">
        <v>0.30897038338194599</v>
      </c>
      <c r="K35" s="17">
        <v>0.36950503371515098</v>
      </c>
      <c r="L35" s="17">
        <v>0.41598194722215098</v>
      </c>
      <c r="M35" s="17"/>
      <c r="N35" s="17">
        <v>0.26408552729089801</v>
      </c>
      <c r="O35" s="17">
        <v>0.27741374096147198</v>
      </c>
      <c r="P35" s="17">
        <v>0.34325933185761298</v>
      </c>
      <c r="Q35" s="17">
        <v>0.26660718709550502</v>
      </c>
      <c r="R35" s="17"/>
      <c r="S35" s="17">
        <v>0.17930646847742199</v>
      </c>
      <c r="T35" s="17">
        <v>0.36482209046735398</v>
      </c>
      <c r="U35" s="17">
        <v>0.27993442519638101</v>
      </c>
      <c r="V35" s="17">
        <v>0.30356164084758902</v>
      </c>
      <c r="W35" s="17">
        <v>0.26066595537660697</v>
      </c>
      <c r="X35" s="17">
        <v>0.26181819452057398</v>
      </c>
      <c r="Y35" s="17">
        <v>0.29570869292917201</v>
      </c>
      <c r="Z35" s="17">
        <v>0.31876409441865899</v>
      </c>
      <c r="AA35" s="17">
        <v>0.31966436745389198</v>
      </c>
      <c r="AB35" s="17"/>
      <c r="AC35" s="17">
        <v>0.16484858041846001</v>
      </c>
      <c r="AD35" s="17">
        <v>0.32621647420614902</v>
      </c>
      <c r="AE35" s="17">
        <v>0.26868616201194501</v>
      </c>
      <c r="AF35" s="17">
        <v>0.330077624695437</v>
      </c>
      <c r="AG35" s="17">
        <v>0.38994966094654998</v>
      </c>
      <c r="AH35" s="17">
        <v>0.32154691624556297</v>
      </c>
      <c r="AI35" s="17"/>
      <c r="AJ35" s="17">
        <v>0.36743455343638398</v>
      </c>
      <c r="AK35" s="17">
        <v>0.28744877235381899</v>
      </c>
      <c r="AL35" s="17">
        <v>0.23117473917415099</v>
      </c>
      <c r="AM35" s="17">
        <v>0.24360907421017899</v>
      </c>
      <c r="AN35" s="17">
        <v>0.17956488710586199</v>
      </c>
      <c r="AO35" s="17">
        <v>0.24658548663546501</v>
      </c>
      <c r="AP35" s="17"/>
      <c r="AQ35" s="17">
        <v>0.244828389749187</v>
      </c>
      <c r="AR35" s="17">
        <v>0.298134460041447</v>
      </c>
      <c r="AS35" s="17"/>
      <c r="AT35" s="17">
        <v>0.30658294921852403</v>
      </c>
      <c r="AU35" s="17">
        <v>0.20638318221681701</v>
      </c>
      <c r="AV35" s="17"/>
      <c r="AW35" s="17">
        <v>0.26208772818065101</v>
      </c>
      <c r="AX35" s="17" t="s">
        <v>87</v>
      </c>
      <c r="AY35" s="17">
        <v>0.36743455343638398</v>
      </c>
      <c r="AZ35" s="17"/>
      <c r="BA35" s="17">
        <v>0.30601406623111299</v>
      </c>
      <c r="BB35" s="17">
        <v>0.27436242271535699</v>
      </c>
      <c r="BC35" s="17"/>
      <c r="BD35" s="17">
        <v>0.239007440294706</v>
      </c>
      <c r="BE35" s="17">
        <v>0.30808155554955502</v>
      </c>
      <c r="BF35" s="17"/>
      <c r="BG35" s="17">
        <v>0.172028032093476</v>
      </c>
      <c r="BH35" s="17">
        <v>0.27686501188382001</v>
      </c>
      <c r="BI35" s="17">
        <v>0.29481296528928602</v>
      </c>
      <c r="BJ35" s="17">
        <v>0.31483974705111301</v>
      </c>
    </row>
    <row r="36" spans="2:62">
      <c r="B36" t="s">
        <v>105</v>
      </c>
      <c r="C36" s="17">
        <v>0.28078383704062299</v>
      </c>
      <c r="D36" s="17">
        <v>0.281153516757849</v>
      </c>
      <c r="E36" s="17">
        <v>0.28063506152217299</v>
      </c>
      <c r="F36" s="17"/>
      <c r="G36" s="17">
        <v>0.238758221476395</v>
      </c>
      <c r="H36" s="17">
        <v>0.28327195044201497</v>
      </c>
      <c r="I36" s="17">
        <v>0.25109117003529402</v>
      </c>
      <c r="J36" s="17">
        <v>0.33112293834595102</v>
      </c>
      <c r="K36" s="17">
        <v>0.30519421188711998</v>
      </c>
      <c r="L36" s="17">
        <v>0.27384572353632403</v>
      </c>
      <c r="M36" s="17"/>
      <c r="N36" s="17">
        <v>0.25442253443794399</v>
      </c>
      <c r="O36" s="17">
        <v>0.27637887005170397</v>
      </c>
      <c r="P36" s="17">
        <v>0.30087296036176497</v>
      </c>
      <c r="Q36" s="17">
        <v>0.29561192410790899</v>
      </c>
      <c r="R36" s="17"/>
      <c r="S36" s="17">
        <v>0.38025699664173501</v>
      </c>
      <c r="T36" s="17">
        <v>0.24595699064884599</v>
      </c>
      <c r="U36" s="17">
        <v>0.20889055806603901</v>
      </c>
      <c r="V36" s="17">
        <v>0.18285671313065799</v>
      </c>
      <c r="W36" s="17">
        <v>0.23685795929495501</v>
      </c>
      <c r="X36" s="17">
        <v>0.31780763481194702</v>
      </c>
      <c r="Y36" s="17">
        <v>0.30494776451419803</v>
      </c>
      <c r="Z36" s="17">
        <v>0.40700211516553197</v>
      </c>
      <c r="AA36" s="17">
        <v>0.27848912418990601</v>
      </c>
      <c r="AB36" s="17"/>
      <c r="AC36" s="17">
        <v>0.34314628873127001</v>
      </c>
      <c r="AD36" s="17">
        <v>0.29158364666164699</v>
      </c>
      <c r="AE36" s="17">
        <v>0.343148306518061</v>
      </c>
      <c r="AF36" s="17">
        <v>0.23701817430577499</v>
      </c>
      <c r="AG36" s="17">
        <v>0.13644226934244599</v>
      </c>
      <c r="AH36" s="17">
        <v>0.17639087103770101</v>
      </c>
      <c r="AI36" s="17"/>
      <c r="AJ36" s="17">
        <v>0.29311430927568</v>
      </c>
      <c r="AK36" s="17">
        <v>0.280892133619419</v>
      </c>
      <c r="AL36" s="17">
        <v>0.28246563416212001</v>
      </c>
      <c r="AM36" s="17">
        <v>0.234099161353062</v>
      </c>
      <c r="AN36" s="17">
        <v>0.27135014713240502</v>
      </c>
      <c r="AO36" s="17">
        <v>0.32491594765516602</v>
      </c>
      <c r="AP36" s="17"/>
      <c r="AQ36" s="17">
        <v>0.28004387401484898</v>
      </c>
      <c r="AR36" s="17">
        <v>0.29423667503196799</v>
      </c>
      <c r="AS36" s="17"/>
      <c r="AT36" s="17">
        <v>0.26851256333928503</v>
      </c>
      <c r="AU36" s="17">
        <v>0.32846435763756399</v>
      </c>
      <c r="AV36" s="17"/>
      <c r="AW36" s="17">
        <v>0.29167531830215698</v>
      </c>
      <c r="AX36" s="17" t="s">
        <v>87</v>
      </c>
      <c r="AY36" s="17">
        <v>0.29311430927568</v>
      </c>
      <c r="AZ36" s="17"/>
      <c r="BA36" s="17">
        <v>0.29208891933901199</v>
      </c>
      <c r="BB36" s="17">
        <v>0.27451202239292</v>
      </c>
      <c r="BC36" s="17"/>
      <c r="BD36" s="17">
        <v>0.28297074474282502</v>
      </c>
      <c r="BE36" s="17">
        <v>0.27952415029711403</v>
      </c>
      <c r="BF36" s="17"/>
      <c r="BG36" s="17">
        <v>0.26114030605599697</v>
      </c>
      <c r="BH36" s="17">
        <v>0.29456798129614098</v>
      </c>
      <c r="BI36" s="17">
        <v>0.31033913969550703</v>
      </c>
      <c r="BJ36" s="17">
        <v>0.27671929225881797</v>
      </c>
    </row>
    <row r="37" spans="2:62">
      <c r="B37" t="s">
        <v>106</v>
      </c>
      <c r="C37" s="17">
        <v>0.27525703099638799</v>
      </c>
      <c r="D37" s="17">
        <v>0.27344999114372698</v>
      </c>
      <c r="E37" s="17">
        <v>0.27919371409610899</v>
      </c>
      <c r="F37" s="17"/>
      <c r="G37" s="17">
        <v>0.12537056097976099</v>
      </c>
      <c r="H37" s="17">
        <v>0.17058368412336999</v>
      </c>
      <c r="I37" s="17">
        <v>0.242052236039696</v>
      </c>
      <c r="J37" s="17">
        <v>0.299114814470263</v>
      </c>
      <c r="K37" s="17">
        <v>0.38602061731194998</v>
      </c>
      <c r="L37" s="17">
        <v>0.397633213479749</v>
      </c>
      <c r="M37" s="17"/>
      <c r="N37" s="17">
        <v>0.24039958647457299</v>
      </c>
      <c r="O37" s="17">
        <v>0.259532440639755</v>
      </c>
      <c r="P37" s="17">
        <v>0.29271237746645801</v>
      </c>
      <c r="Q37" s="17">
        <v>0.31153053437292699</v>
      </c>
      <c r="R37" s="17"/>
      <c r="S37" s="17">
        <v>0.18810950284109201</v>
      </c>
      <c r="T37" s="17">
        <v>0.31825686505842399</v>
      </c>
      <c r="U37" s="17">
        <v>0.30873877096161401</v>
      </c>
      <c r="V37" s="17">
        <v>0.27931752050019298</v>
      </c>
      <c r="W37" s="17">
        <v>0.25925139748819298</v>
      </c>
      <c r="X37" s="17">
        <v>0.22606832102737301</v>
      </c>
      <c r="Y37" s="17">
        <v>0.32970129635534701</v>
      </c>
      <c r="Z37" s="17">
        <v>0.327768343079122</v>
      </c>
      <c r="AA37" s="17">
        <v>0.286701968406886</v>
      </c>
      <c r="AB37" s="17"/>
      <c r="AC37" s="17">
        <v>0.18496520807283101</v>
      </c>
      <c r="AD37" s="17">
        <v>0.29338438600855599</v>
      </c>
      <c r="AE37" s="17">
        <v>0.32471552452909402</v>
      </c>
      <c r="AF37" s="17">
        <v>0.36695842961353897</v>
      </c>
      <c r="AG37" s="17">
        <v>0.224686443483817</v>
      </c>
      <c r="AH37" s="17">
        <v>0.25271202073150401</v>
      </c>
      <c r="AI37" s="17"/>
      <c r="AJ37" s="17">
        <v>0.34438515382706397</v>
      </c>
      <c r="AK37" s="17">
        <v>0.244468809563403</v>
      </c>
      <c r="AL37" s="17">
        <v>0.28455145350232702</v>
      </c>
      <c r="AM37" s="17">
        <v>0.26241449144562001</v>
      </c>
      <c r="AN37" s="17">
        <v>0.20386747696302901</v>
      </c>
      <c r="AO37" s="17">
        <v>0.19260476238336</v>
      </c>
      <c r="AP37" s="17"/>
      <c r="AQ37" s="17">
        <v>0.20347128470258899</v>
      </c>
      <c r="AR37" s="17">
        <v>0.307989368003727</v>
      </c>
      <c r="AS37" s="17"/>
      <c r="AT37" s="17">
        <v>0.28730478944079602</v>
      </c>
      <c r="AU37" s="17">
        <v>0.23382737828017899</v>
      </c>
      <c r="AV37" s="17"/>
      <c r="AW37" s="17">
        <v>0.25243394524497997</v>
      </c>
      <c r="AX37" s="17" t="s">
        <v>87</v>
      </c>
      <c r="AY37" s="17">
        <v>0.34438515382706397</v>
      </c>
      <c r="AZ37" s="17"/>
      <c r="BA37" s="17">
        <v>0.266189663663979</v>
      </c>
      <c r="BB37" s="17">
        <v>0.28028740987824702</v>
      </c>
      <c r="BC37" s="17"/>
      <c r="BD37" s="17">
        <v>0.22278000801338699</v>
      </c>
      <c r="BE37" s="17">
        <v>0.29789800847137698</v>
      </c>
      <c r="BF37" s="17"/>
      <c r="BG37" s="17">
        <v>0.17296497137352801</v>
      </c>
      <c r="BH37" s="17">
        <v>0.29876311106162001</v>
      </c>
      <c r="BI37" s="17">
        <v>0.275947942125156</v>
      </c>
      <c r="BJ37" s="17">
        <v>0.31351241441668498</v>
      </c>
    </row>
    <row r="38" spans="2:62">
      <c r="B38" t="s">
        <v>107</v>
      </c>
      <c r="C38" s="17">
        <v>0.27074704884902401</v>
      </c>
      <c r="D38" s="17">
        <v>0.244896998270347</v>
      </c>
      <c r="E38" s="17">
        <v>0.29626386273337402</v>
      </c>
      <c r="F38" s="17"/>
      <c r="G38" s="17">
        <v>0.28627235791487499</v>
      </c>
      <c r="H38" s="17">
        <v>0.34626933625350298</v>
      </c>
      <c r="I38" s="17">
        <v>0.28988613527833801</v>
      </c>
      <c r="J38" s="17">
        <v>0.25093963497221</v>
      </c>
      <c r="K38" s="17">
        <v>0.26552464388062202</v>
      </c>
      <c r="L38" s="17">
        <v>0.20374178605705201</v>
      </c>
      <c r="M38" s="17"/>
      <c r="N38" s="17">
        <v>0.28001121286207598</v>
      </c>
      <c r="O38" s="17">
        <v>0.28848405696019802</v>
      </c>
      <c r="P38" s="17">
        <v>0.24909711150672401</v>
      </c>
      <c r="Q38" s="17">
        <v>0.26104703673903801</v>
      </c>
      <c r="R38" s="17"/>
      <c r="S38" s="17">
        <v>0.32076340850922702</v>
      </c>
      <c r="T38" s="17">
        <v>0.295180072621681</v>
      </c>
      <c r="U38" s="17">
        <v>0.29338952115283301</v>
      </c>
      <c r="V38" s="17">
        <v>0.26271258799459402</v>
      </c>
      <c r="W38" s="17">
        <v>0.23022464334492401</v>
      </c>
      <c r="X38" s="17">
        <v>0.22584799379703999</v>
      </c>
      <c r="Y38" s="17">
        <v>0.24442201380967701</v>
      </c>
      <c r="Z38" s="17">
        <v>0.187075877371255</v>
      </c>
      <c r="AA38" s="17">
        <v>0.28283958887445398</v>
      </c>
      <c r="AB38" s="17"/>
      <c r="AC38" s="17">
        <v>0.33538015160530099</v>
      </c>
      <c r="AD38" s="17">
        <v>0.252859654372937</v>
      </c>
      <c r="AE38" s="17">
        <v>0.239969606890724</v>
      </c>
      <c r="AF38" s="17">
        <v>0.27648090460484798</v>
      </c>
      <c r="AG38" s="17">
        <v>0.23056233326228001</v>
      </c>
      <c r="AH38" s="17">
        <v>0.18677790084387899</v>
      </c>
      <c r="AI38" s="17"/>
      <c r="AJ38" s="17">
        <v>0.20595666678889801</v>
      </c>
      <c r="AK38" s="17">
        <v>0.25261027012139198</v>
      </c>
      <c r="AL38" s="17">
        <v>0.27131070391158202</v>
      </c>
      <c r="AM38" s="17">
        <v>0.21487038539241299</v>
      </c>
      <c r="AN38" s="17">
        <v>0.413825837453692</v>
      </c>
      <c r="AO38" s="17">
        <v>0.44462801559258802</v>
      </c>
      <c r="AP38" s="17"/>
      <c r="AQ38" s="17">
        <v>0.26356977190056002</v>
      </c>
      <c r="AR38" s="17">
        <v>0.28230619174876198</v>
      </c>
      <c r="AS38" s="17"/>
      <c r="AT38" s="17">
        <v>0.25687439929162798</v>
      </c>
      <c r="AU38" s="17">
        <v>0.32172028156521298</v>
      </c>
      <c r="AV38" s="17"/>
      <c r="AW38" s="17">
        <v>0.29041447893788302</v>
      </c>
      <c r="AX38" s="17" t="s">
        <v>87</v>
      </c>
      <c r="AY38" s="17">
        <v>0.20595666678889801</v>
      </c>
      <c r="AZ38" s="17"/>
      <c r="BA38" s="17">
        <v>0.26320358056987903</v>
      </c>
      <c r="BB38" s="17">
        <v>0.27493200156311098</v>
      </c>
      <c r="BC38" s="17"/>
      <c r="BD38" s="17">
        <v>0.24821872615461801</v>
      </c>
      <c r="BE38" s="17">
        <v>0.28207812556551098</v>
      </c>
      <c r="BF38" s="17"/>
      <c r="BG38" s="17">
        <v>0.38483703998015001</v>
      </c>
      <c r="BH38" s="17">
        <v>0.314485144113272</v>
      </c>
      <c r="BI38" s="17">
        <v>0.24197110327964699</v>
      </c>
      <c r="BJ38" s="17">
        <v>0.21865049575709999</v>
      </c>
    </row>
    <row r="39" spans="2:62">
      <c r="B39" t="s">
        <v>108</v>
      </c>
      <c r="C39" s="17">
        <v>0.23592032265766399</v>
      </c>
      <c r="D39" s="17">
        <v>0.20806041511371801</v>
      </c>
      <c r="E39" s="17">
        <v>0.26406910599892702</v>
      </c>
      <c r="F39" s="17"/>
      <c r="G39" s="17">
        <v>0.182128544531619</v>
      </c>
      <c r="H39" s="17">
        <v>0.20890857363357401</v>
      </c>
      <c r="I39" s="17">
        <v>0.20037686780567099</v>
      </c>
      <c r="J39" s="17">
        <v>0.224968839617918</v>
      </c>
      <c r="K39" s="17">
        <v>0.28003373338399601</v>
      </c>
      <c r="L39" s="17">
        <v>0.30365396167575598</v>
      </c>
      <c r="M39" s="17"/>
      <c r="N39" s="17">
        <v>0.25130331167359099</v>
      </c>
      <c r="O39" s="17">
        <v>0.24140317133295899</v>
      </c>
      <c r="P39" s="17">
        <v>0.238529367225183</v>
      </c>
      <c r="Q39" s="17">
        <v>0.21077115631065299</v>
      </c>
      <c r="R39" s="17"/>
      <c r="S39" s="17">
        <v>0.21592371135388999</v>
      </c>
      <c r="T39" s="17">
        <v>0.26800462106009898</v>
      </c>
      <c r="U39" s="17">
        <v>0.297750950787466</v>
      </c>
      <c r="V39" s="17">
        <v>0.24993002668056999</v>
      </c>
      <c r="W39" s="17">
        <v>0.234570964671618</v>
      </c>
      <c r="X39" s="17">
        <v>0.212172579221479</v>
      </c>
      <c r="Y39" s="17">
        <v>0.202785240692403</v>
      </c>
      <c r="Z39" s="17">
        <v>0.23739902178321301</v>
      </c>
      <c r="AA39" s="17">
        <v>0.204040527713268</v>
      </c>
      <c r="AB39" s="17"/>
      <c r="AC39" s="17">
        <v>0.21095438214044801</v>
      </c>
      <c r="AD39" s="17">
        <v>0.25574668048562199</v>
      </c>
      <c r="AE39" s="17">
        <v>0.20877501189111899</v>
      </c>
      <c r="AF39" s="17">
        <v>0.28691530773920398</v>
      </c>
      <c r="AG39" s="17">
        <v>0.21252940599782</v>
      </c>
      <c r="AH39" s="17">
        <v>0.16924996582216401</v>
      </c>
      <c r="AI39" s="17"/>
      <c r="AJ39" s="17">
        <v>0.27567824187741102</v>
      </c>
      <c r="AK39" s="17">
        <v>0.24289793664707199</v>
      </c>
      <c r="AL39" s="17">
        <v>0.19342393278543801</v>
      </c>
      <c r="AM39" s="17">
        <v>0.18826741110400499</v>
      </c>
      <c r="AN39" s="17">
        <v>0.19281842639959901</v>
      </c>
      <c r="AO39" s="17">
        <v>0.26678126478418501</v>
      </c>
      <c r="AP39" s="17"/>
      <c r="AQ39" s="17">
        <v>0.226576402583818</v>
      </c>
      <c r="AR39" s="17">
        <v>0.23050764472961599</v>
      </c>
      <c r="AS39" s="17"/>
      <c r="AT39" s="17">
        <v>0.24892118831222701</v>
      </c>
      <c r="AU39" s="17">
        <v>0.186434967368872</v>
      </c>
      <c r="AV39" s="17"/>
      <c r="AW39" s="17">
        <v>0.214808574960732</v>
      </c>
      <c r="AX39" s="17" t="s">
        <v>87</v>
      </c>
      <c r="AY39" s="17">
        <v>0.27567824187741102</v>
      </c>
      <c r="AZ39" s="17"/>
      <c r="BA39" s="17">
        <v>0.24077250402410399</v>
      </c>
      <c r="BB39" s="17">
        <v>0.23322843759534301</v>
      </c>
      <c r="BC39" s="17"/>
      <c r="BD39" s="17">
        <v>0.219584742536889</v>
      </c>
      <c r="BE39" s="17">
        <v>0.24463312859237399</v>
      </c>
      <c r="BF39" s="17"/>
      <c r="BG39" s="17">
        <v>0.18614348706814701</v>
      </c>
      <c r="BH39" s="17">
        <v>0.23022547589475501</v>
      </c>
      <c r="BI39" s="17">
        <v>0.24840207708985301</v>
      </c>
      <c r="BJ39" s="17">
        <v>0.26371723518416501</v>
      </c>
    </row>
    <row r="40" spans="2:62">
      <c r="B40" t="s">
        <v>109</v>
      </c>
      <c r="C40" s="17">
        <v>0.21183159800110399</v>
      </c>
      <c r="D40" s="17">
        <v>0.198135794716813</v>
      </c>
      <c r="E40" s="17">
        <v>0.22505752907712101</v>
      </c>
      <c r="F40" s="17"/>
      <c r="G40" s="17">
        <v>0.30475678833209102</v>
      </c>
      <c r="H40" s="17">
        <v>0.24815679850566899</v>
      </c>
      <c r="I40" s="17">
        <v>0.243165159679019</v>
      </c>
      <c r="J40" s="17">
        <v>0.20993915437319599</v>
      </c>
      <c r="K40" s="17">
        <v>0.16746116121919499</v>
      </c>
      <c r="L40" s="17">
        <v>0.126444919710131</v>
      </c>
      <c r="M40" s="17"/>
      <c r="N40" s="17">
        <v>0.21556645937041</v>
      </c>
      <c r="O40" s="17">
        <v>0.19193000773079999</v>
      </c>
      <c r="P40" s="17">
        <v>0.18454702925206701</v>
      </c>
      <c r="Q40" s="17">
        <v>0.24973504708968999</v>
      </c>
      <c r="R40" s="17"/>
      <c r="S40" s="17">
        <v>0.187101776257494</v>
      </c>
      <c r="T40" s="17">
        <v>0.181211627119475</v>
      </c>
      <c r="U40" s="17">
        <v>0.22048415064208199</v>
      </c>
      <c r="V40" s="17">
        <v>0.194761450812444</v>
      </c>
      <c r="W40" s="17">
        <v>0.24188638031055101</v>
      </c>
      <c r="X40" s="17">
        <v>0.21772924419594</v>
      </c>
      <c r="Y40" s="17">
        <v>0.244330855825724</v>
      </c>
      <c r="Z40" s="17">
        <v>0.26000574980239799</v>
      </c>
      <c r="AA40" s="17">
        <v>0.22082416477527</v>
      </c>
      <c r="AB40" s="17"/>
      <c r="AC40" s="17">
        <v>0.19910263867538799</v>
      </c>
      <c r="AD40" s="17">
        <v>0.20847588753184201</v>
      </c>
      <c r="AE40" s="17">
        <v>0.24799916215458501</v>
      </c>
      <c r="AF40" s="17">
        <v>0.236832459074547</v>
      </c>
      <c r="AG40" s="17">
        <v>0.17422280385465999</v>
      </c>
      <c r="AH40" s="17">
        <v>0.17860314726416901</v>
      </c>
      <c r="AI40" s="17"/>
      <c r="AJ40" s="17">
        <v>0.14126556438735899</v>
      </c>
      <c r="AK40" s="17">
        <v>0.24050015700566399</v>
      </c>
      <c r="AL40" s="17">
        <v>0.28254890716742798</v>
      </c>
      <c r="AM40" s="17">
        <v>0.29490433478247302</v>
      </c>
      <c r="AN40" s="17">
        <v>0.23997555058770401</v>
      </c>
      <c r="AO40" s="17">
        <v>0.25433713284454501</v>
      </c>
      <c r="AP40" s="17"/>
      <c r="AQ40" s="17">
        <v>0.21212696978991799</v>
      </c>
      <c r="AR40" s="17">
        <v>0.20400697558417</v>
      </c>
      <c r="AS40" s="17"/>
      <c r="AT40" s="17">
        <v>0.20919918369439799</v>
      </c>
      <c r="AU40" s="17">
        <v>0.220630909772701</v>
      </c>
      <c r="AV40" s="17"/>
      <c r="AW40" s="17">
        <v>0.25530066820450098</v>
      </c>
      <c r="AX40" s="17" t="s">
        <v>87</v>
      </c>
      <c r="AY40" s="17">
        <v>0.14126556438735899</v>
      </c>
      <c r="AZ40" s="17"/>
      <c r="BA40" s="17">
        <v>0.206761375303462</v>
      </c>
      <c r="BB40" s="17">
        <v>0.21464444766843699</v>
      </c>
      <c r="BC40" s="17"/>
      <c r="BD40" s="17">
        <v>0.21139559579640099</v>
      </c>
      <c r="BE40" s="17">
        <v>0.20807783176279099</v>
      </c>
      <c r="BF40" s="17"/>
      <c r="BG40" s="17">
        <v>0.25436447102033999</v>
      </c>
      <c r="BH40" s="17">
        <v>0.25494107521304299</v>
      </c>
      <c r="BI40" s="17">
        <v>0.19971600917733801</v>
      </c>
      <c r="BJ40" s="17">
        <v>0.19562774464183899</v>
      </c>
    </row>
    <row r="41" spans="2:62">
      <c r="B41" t="s">
        <v>110</v>
      </c>
      <c r="C41" s="17">
        <v>0.16859146679328799</v>
      </c>
      <c r="D41" s="17">
        <v>0.17774816411258301</v>
      </c>
      <c r="E41" s="17">
        <v>0.159052735458171</v>
      </c>
      <c r="F41" s="17"/>
      <c r="G41" s="17">
        <v>0.25456525567852001</v>
      </c>
      <c r="H41" s="17">
        <v>0.19046249245615299</v>
      </c>
      <c r="I41" s="17">
        <v>0.17550987541146301</v>
      </c>
      <c r="J41" s="17">
        <v>0.162871308421705</v>
      </c>
      <c r="K41" s="17">
        <v>0.120588542081215</v>
      </c>
      <c r="L41" s="17">
        <v>0.12394671657615999</v>
      </c>
      <c r="M41" s="17"/>
      <c r="N41" s="17">
        <v>0.17263901355651601</v>
      </c>
      <c r="O41" s="17">
        <v>0.17032503986543701</v>
      </c>
      <c r="P41" s="17">
        <v>0.15203763905905399</v>
      </c>
      <c r="Q41" s="17">
        <v>0.176196622622422</v>
      </c>
      <c r="R41" s="17"/>
      <c r="S41" s="17">
        <v>0.151811772150409</v>
      </c>
      <c r="T41" s="17">
        <v>0.15232525949435399</v>
      </c>
      <c r="U41" s="17">
        <v>0.174348226551333</v>
      </c>
      <c r="V41" s="17">
        <v>0.15120268181334401</v>
      </c>
      <c r="W41" s="17">
        <v>0.21860754567996099</v>
      </c>
      <c r="X41" s="17">
        <v>0.16870162845452899</v>
      </c>
      <c r="Y41" s="17">
        <v>0.141018680778001</v>
      </c>
      <c r="Z41" s="17">
        <v>0.19967680630288301</v>
      </c>
      <c r="AA41" s="17">
        <v>0.19536355239679101</v>
      </c>
      <c r="AB41" s="17"/>
      <c r="AC41" s="17">
        <v>0.166730915599623</v>
      </c>
      <c r="AD41" s="17">
        <v>0.156377959159751</v>
      </c>
      <c r="AE41" s="17">
        <v>0.205934911194978</v>
      </c>
      <c r="AF41" s="17">
        <v>0.165224762053995</v>
      </c>
      <c r="AG41" s="17">
        <v>0.165487109124031</v>
      </c>
      <c r="AH41" s="17">
        <v>0.16671496435823499</v>
      </c>
      <c r="AI41" s="17"/>
      <c r="AJ41" s="17">
        <v>0.13623937314878301</v>
      </c>
      <c r="AK41" s="17">
        <v>0.16973477718638899</v>
      </c>
      <c r="AL41" s="17">
        <v>0.177657540555687</v>
      </c>
      <c r="AM41" s="17">
        <v>0.202857364337551</v>
      </c>
      <c r="AN41" s="17">
        <v>0.19966030592206799</v>
      </c>
      <c r="AO41" s="17">
        <v>0.18943015104222499</v>
      </c>
      <c r="AP41" s="17"/>
      <c r="AQ41" s="17">
        <v>0.17991387796067701</v>
      </c>
      <c r="AR41" s="17">
        <v>0.17017025385989001</v>
      </c>
      <c r="AS41" s="17"/>
      <c r="AT41" s="17">
        <v>0.16065070244049401</v>
      </c>
      <c r="AU41" s="17">
        <v>0.19198485710732599</v>
      </c>
      <c r="AV41" s="17"/>
      <c r="AW41" s="17">
        <v>0.19029980156614101</v>
      </c>
      <c r="AX41" s="17" t="s">
        <v>87</v>
      </c>
      <c r="AY41" s="17">
        <v>0.13623937314878301</v>
      </c>
      <c r="AZ41" s="17"/>
      <c r="BA41" s="17">
        <v>0.174400455218125</v>
      </c>
      <c r="BB41" s="17">
        <v>0.16536876591154301</v>
      </c>
      <c r="BC41" s="17"/>
      <c r="BD41" s="17">
        <v>0.17333997013771699</v>
      </c>
      <c r="BE41" s="17">
        <v>0.16257938235865299</v>
      </c>
      <c r="BF41" s="17"/>
      <c r="BG41" s="17">
        <v>0.18850053973211001</v>
      </c>
      <c r="BH41" s="17">
        <v>0.20126607163903601</v>
      </c>
      <c r="BI41" s="17">
        <v>0.17760999126357599</v>
      </c>
      <c r="BJ41" s="17">
        <v>0.13415458088820001</v>
      </c>
    </row>
    <row r="42" spans="2:62">
      <c r="B42" t="s">
        <v>111</v>
      </c>
      <c r="C42" s="17">
        <v>0.12744553400792999</v>
      </c>
      <c r="D42" s="17">
        <v>0.13135953699731301</v>
      </c>
      <c r="E42" s="17">
        <v>0.123560780654922</v>
      </c>
      <c r="F42" s="17"/>
      <c r="G42" s="17">
        <v>0.132498026102018</v>
      </c>
      <c r="H42" s="17">
        <v>0.14730323718765501</v>
      </c>
      <c r="I42" s="17">
        <v>0.144471513589079</v>
      </c>
      <c r="J42" s="17">
        <v>0.124435709496077</v>
      </c>
      <c r="K42" s="17">
        <v>0.11269232851144</v>
      </c>
      <c r="L42" s="17">
        <v>0.106374669206992</v>
      </c>
      <c r="M42" s="17"/>
      <c r="N42" s="17">
        <v>0.153247494068566</v>
      </c>
      <c r="O42" s="17">
        <v>0.137613174106227</v>
      </c>
      <c r="P42" s="17">
        <v>0.11910051997059599</v>
      </c>
      <c r="Q42" s="17">
        <v>9.7078209507270502E-2</v>
      </c>
      <c r="R42" s="17"/>
      <c r="S42" s="17">
        <v>0.10058677033940901</v>
      </c>
      <c r="T42" s="17">
        <v>8.8071559074470201E-2</v>
      </c>
      <c r="U42" s="17">
        <v>0.120883135657749</v>
      </c>
      <c r="V42" s="17">
        <v>0.13512455767727599</v>
      </c>
      <c r="W42" s="17">
        <v>0.16532323480519401</v>
      </c>
      <c r="X42" s="17">
        <v>0.157061201412516</v>
      </c>
      <c r="Y42" s="17">
        <v>0.19820545727515301</v>
      </c>
      <c r="Z42" s="17">
        <v>0.110902111794939</v>
      </c>
      <c r="AA42" s="17">
        <v>0.11173959010059301</v>
      </c>
      <c r="AB42" s="17"/>
      <c r="AC42" s="17">
        <v>0.135844537873067</v>
      </c>
      <c r="AD42" s="17">
        <v>0.13113520522132799</v>
      </c>
      <c r="AE42" s="17">
        <v>5.7098619730801201E-2</v>
      </c>
      <c r="AF42" s="17">
        <v>0.111172562282807</v>
      </c>
      <c r="AG42" s="17">
        <v>0.19355200416436899</v>
      </c>
      <c r="AH42" s="17">
        <v>0.18733257879943799</v>
      </c>
      <c r="AI42" s="17"/>
      <c r="AJ42" s="17">
        <v>0.122292438235616</v>
      </c>
      <c r="AK42" s="17">
        <v>0.108457928950756</v>
      </c>
      <c r="AL42" s="17">
        <v>0.104274040953418</v>
      </c>
      <c r="AM42" s="17">
        <v>0.12611738425591101</v>
      </c>
      <c r="AN42" s="17">
        <v>0.16165886859977599</v>
      </c>
      <c r="AO42" s="17">
        <v>0.168035914727928</v>
      </c>
      <c r="AP42" s="17"/>
      <c r="AQ42" s="17">
        <v>0.131606092547492</v>
      </c>
      <c r="AR42" s="17">
        <v>0.12698841433600599</v>
      </c>
      <c r="AS42" s="17"/>
      <c r="AT42" s="17">
        <v>0.13002102054839201</v>
      </c>
      <c r="AU42" s="17">
        <v>0.11446942235197601</v>
      </c>
      <c r="AV42" s="17"/>
      <c r="AW42" s="17">
        <v>0.12226480818116101</v>
      </c>
      <c r="AX42" s="17" t="s">
        <v>87</v>
      </c>
      <c r="AY42" s="17">
        <v>0.122292438235616</v>
      </c>
      <c r="AZ42" s="17"/>
      <c r="BA42" s="17">
        <v>0.13078293497426</v>
      </c>
      <c r="BB42" s="17">
        <v>0.12559401628223801</v>
      </c>
      <c r="BC42" s="17"/>
      <c r="BD42" s="17">
        <v>0.13309720077593201</v>
      </c>
      <c r="BE42" s="17">
        <v>0.12604441139456901</v>
      </c>
      <c r="BF42" s="17"/>
      <c r="BG42" s="17">
        <v>0.17211931556111301</v>
      </c>
      <c r="BH42" s="17">
        <v>0.121303663008858</v>
      </c>
      <c r="BI42" s="17">
        <v>0.14040045889921299</v>
      </c>
      <c r="BJ42" s="17">
        <v>0.11274691277677</v>
      </c>
    </row>
    <row r="43" spans="2:62">
      <c r="B43" t="s">
        <v>112</v>
      </c>
      <c r="C43" s="17">
        <v>0.126284940604386</v>
      </c>
      <c r="D43" s="17">
        <v>0.125926994906952</v>
      </c>
      <c r="E43" s="17">
        <v>0.126529700608011</v>
      </c>
      <c r="F43" s="17"/>
      <c r="G43" s="17">
        <v>5.52441110749975E-2</v>
      </c>
      <c r="H43" s="17">
        <v>7.6974876128796596E-2</v>
      </c>
      <c r="I43" s="17">
        <v>0.102439817572133</v>
      </c>
      <c r="J43" s="17">
        <v>0.106157157533247</v>
      </c>
      <c r="K43" s="17">
        <v>0.17944756443006701</v>
      </c>
      <c r="L43" s="17">
        <v>0.212989536085505</v>
      </c>
      <c r="M43" s="17"/>
      <c r="N43" s="17">
        <v>0.13146876798250401</v>
      </c>
      <c r="O43" s="17">
        <v>0.10131182640646499</v>
      </c>
      <c r="P43" s="17">
        <v>0.165233385851356</v>
      </c>
      <c r="Q43" s="17">
        <v>0.113095338634648</v>
      </c>
      <c r="R43" s="17"/>
      <c r="S43" s="17">
        <v>0.110939137375061</v>
      </c>
      <c r="T43" s="17">
        <v>0.171507690211601</v>
      </c>
      <c r="U43" s="17">
        <v>0.101886910459354</v>
      </c>
      <c r="V43" s="17">
        <v>0.188135036635589</v>
      </c>
      <c r="W43" s="17">
        <v>0.114020343785586</v>
      </c>
      <c r="X43" s="17">
        <v>0.13917431083166801</v>
      </c>
      <c r="Y43" s="17">
        <v>0.102009622339026</v>
      </c>
      <c r="Z43" s="17">
        <v>8.2616187677622493E-2</v>
      </c>
      <c r="AA43" s="17">
        <v>8.6737770686567198E-2</v>
      </c>
      <c r="AB43" s="17"/>
      <c r="AC43" s="17">
        <v>6.4547346198426406E-2</v>
      </c>
      <c r="AD43" s="17">
        <v>0.118771577977923</v>
      </c>
      <c r="AE43" s="17">
        <v>8.4783395025056704E-2</v>
      </c>
      <c r="AF43" s="17">
        <v>0.14811246632068401</v>
      </c>
      <c r="AG43" s="17">
        <v>0.28359245447645798</v>
      </c>
      <c r="AH43" s="17">
        <v>0.197324542790004</v>
      </c>
      <c r="AI43" s="17"/>
      <c r="AJ43" s="17">
        <v>0.18901498634877301</v>
      </c>
      <c r="AK43" s="17">
        <v>0.11204121229523301</v>
      </c>
      <c r="AL43" s="17">
        <v>8.8780380012219801E-2</v>
      </c>
      <c r="AM43" s="17">
        <v>9.8699774448501906E-2</v>
      </c>
      <c r="AN43" s="17">
        <v>5.95117128512768E-2</v>
      </c>
      <c r="AO43" s="17">
        <v>6.09729451789255E-2</v>
      </c>
      <c r="AP43" s="17"/>
      <c r="AQ43" s="17">
        <v>0.101857424841483</v>
      </c>
      <c r="AR43" s="17">
        <v>0.13373099745122499</v>
      </c>
      <c r="AS43" s="17"/>
      <c r="AT43" s="17">
        <v>0.14111310459280299</v>
      </c>
      <c r="AU43" s="17">
        <v>6.9927155530158394E-2</v>
      </c>
      <c r="AV43" s="17"/>
      <c r="AW43" s="17">
        <v>9.1213309231558695E-2</v>
      </c>
      <c r="AX43" s="17" t="s">
        <v>87</v>
      </c>
      <c r="AY43" s="17">
        <v>0.18901498634877301</v>
      </c>
      <c r="AZ43" s="17"/>
      <c r="BA43" s="17">
        <v>0.148885409481642</v>
      </c>
      <c r="BB43" s="17">
        <v>0.11374669028404</v>
      </c>
      <c r="BC43" s="17"/>
      <c r="BD43" s="17">
        <v>8.7304439900365904E-2</v>
      </c>
      <c r="BE43" s="17">
        <v>0.14245003574147999</v>
      </c>
      <c r="BF43" s="17"/>
      <c r="BG43" s="17">
        <v>6.5710949784426098E-2</v>
      </c>
      <c r="BH43" s="17">
        <v>8.2439018372876705E-2</v>
      </c>
      <c r="BI43" s="17">
        <v>0.168711475887274</v>
      </c>
      <c r="BJ43" s="17">
        <v>0.14135786483143001</v>
      </c>
    </row>
    <row r="44" spans="2:62">
      <c r="B44" t="s">
        <v>113</v>
      </c>
      <c r="C44" s="17">
        <v>8.4407112252491395E-2</v>
      </c>
      <c r="D44" s="17">
        <v>8.7848231155687295E-2</v>
      </c>
      <c r="E44" s="17">
        <v>8.1705328106334199E-2</v>
      </c>
      <c r="F44" s="17"/>
      <c r="G44" s="17">
        <v>7.1640284936987694E-2</v>
      </c>
      <c r="H44" s="17">
        <v>0.12340111175721299</v>
      </c>
      <c r="I44" s="17">
        <v>8.3961317508306599E-2</v>
      </c>
      <c r="J44" s="17">
        <v>9.5196662939103602E-2</v>
      </c>
      <c r="K44" s="17">
        <v>0.10615965827917</v>
      </c>
      <c r="L44" s="17">
        <v>3.9739252055714103E-2</v>
      </c>
      <c r="M44" s="17"/>
      <c r="N44" s="17">
        <v>9.2294876311795504E-2</v>
      </c>
      <c r="O44" s="17">
        <v>8.2274461007559599E-2</v>
      </c>
      <c r="P44" s="17">
        <v>8.7888951639093701E-2</v>
      </c>
      <c r="Q44" s="17">
        <v>7.5530769193506403E-2</v>
      </c>
      <c r="R44" s="17"/>
      <c r="S44" s="17">
        <v>6.8662919340738301E-2</v>
      </c>
      <c r="T44" s="17">
        <v>6.1775431637760399E-2</v>
      </c>
      <c r="U44" s="17">
        <v>7.6202143189771407E-2</v>
      </c>
      <c r="V44" s="17">
        <v>0.114535496789139</v>
      </c>
      <c r="W44" s="17">
        <v>6.6055589179996405E-2</v>
      </c>
      <c r="X44" s="17">
        <v>7.4385927770750898E-2</v>
      </c>
      <c r="Y44" s="17">
        <v>8.4605113215909702E-2</v>
      </c>
      <c r="Z44" s="17">
        <v>0.13946901221580901</v>
      </c>
      <c r="AA44" s="17">
        <v>0.112243515993768</v>
      </c>
      <c r="AB44" s="17"/>
      <c r="AC44" s="17">
        <v>0.107696084351509</v>
      </c>
      <c r="AD44" s="17">
        <v>7.0986536608693196E-2</v>
      </c>
      <c r="AE44" s="17">
        <v>0.10017247340717</v>
      </c>
      <c r="AF44" s="17">
        <v>6.7232916110081906E-2</v>
      </c>
      <c r="AG44" s="17">
        <v>6.0841481189296998E-2</v>
      </c>
      <c r="AH44" s="17">
        <v>0.123239479716566</v>
      </c>
      <c r="AI44" s="17"/>
      <c r="AJ44" s="17">
        <v>6.9698638494305701E-2</v>
      </c>
      <c r="AK44" s="17">
        <v>0.12190524114074899</v>
      </c>
      <c r="AL44" s="17">
        <v>5.1727918949070702E-2</v>
      </c>
      <c r="AM44" s="17">
        <v>9.1022937465769505E-2</v>
      </c>
      <c r="AN44" s="17">
        <v>8.5855934138888104E-2</v>
      </c>
      <c r="AO44" s="17">
        <v>1.6823530247317101E-2</v>
      </c>
      <c r="AP44" s="17"/>
      <c r="AQ44" s="17">
        <v>9.65978978097667E-2</v>
      </c>
      <c r="AR44" s="17">
        <v>8.2960059643959902E-2</v>
      </c>
      <c r="AS44" s="17"/>
      <c r="AT44" s="17">
        <v>8.6506696480328105E-2</v>
      </c>
      <c r="AU44" s="17">
        <v>7.9058095444501597E-2</v>
      </c>
      <c r="AV44" s="17"/>
      <c r="AW44" s="17">
        <v>9.9520440199504803E-2</v>
      </c>
      <c r="AX44" s="17" t="s">
        <v>87</v>
      </c>
      <c r="AY44" s="17">
        <v>6.9698638494305701E-2</v>
      </c>
      <c r="AZ44" s="17"/>
      <c r="BA44" s="17">
        <v>7.4841851818430005E-2</v>
      </c>
      <c r="BB44" s="17">
        <v>8.9713711436468904E-2</v>
      </c>
      <c r="BC44" s="17"/>
      <c r="BD44" s="17">
        <v>0.110039958509396</v>
      </c>
      <c r="BE44" s="17">
        <v>7.5732187397376499E-2</v>
      </c>
      <c r="BF44" s="17"/>
      <c r="BG44" s="17">
        <v>7.1370883314384598E-2</v>
      </c>
      <c r="BH44" s="17">
        <v>7.7956466647318007E-2</v>
      </c>
      <c r="BI44" s="17">
        <v>0.104552618855366</v>
      </c>
      <c r="BJ44" s="17">
        <v>9.7520233477244006E-2</v>
      </c>
    </row>
    <row r="45" spans="2:62">
      <c r="B45" t="s">
        <v>114</v>
      </c>
      <c r="C45" s="17">
        <v>8.3961999170390197E-2</v>
      </c>
      <c r="D45" s="17">
        <v>8.0194846620383398E-2</v>
      </c>
      <c r="E45" s="17">
        <v>8.72088892218848E-2</v>
      </c>
      <c r="F45" s="17"/>
      <c r="G45" s="17">
        <v>0.113800844627163</v>
      </c>
      <c r="H45" s="17">
        <v>0.103134575700622</v>
      </c>
      <c r="I45" s="17">
        <v>8.0898686721311702E-2</v>
      </c>
      <c r="J45" s="17">
        <v>8.0229062277852203E-2</v>
      </c>
      <c r="K45" s="17">
        <v>5.03052570150496E-2</v>
      </c>
      <c r="L45" s="17">
        <v>7.5770875154977699E-2</v>
      </c>
      <c r="M45" s="17"/>
      <c r="N45" s="17">
        <v>9.6524600096629706E-2</v>
      </c>
      <c r="O45" s="17">
        <v>9.3263527202218893E-2</v>
      </c>
      <c r="P45" s="17">
        <v>6.4411065341490797E-2</v>
      </c>
      <c r="Q45" s="17">
        <v>7.8423620679719794E-2</v>
      </c>
      <c r="R45" s="17"/>
      <c r="S45" s="17">
        <v>0.10504154983514399</v>
      </c>
      <c r="T45" s="17">
        <v>7.1948716358577705E-2</v>
      </c>
      <c r="U45" s="17">
        <v>7.6512794642847506E-2</v>
      </c>
      <c r="V45" s="17">
        <v>9.6032793851414402E-2</v>
      </c>
      <c r="W45" s="17">
        <v>0.100753289979559</v>
      </c>
      <c r="X45" s="17">
        <v>7.1379329494901597E-2</v>
      </c>
      <c r="Y45" s="17">
        <v>9.7777923452315493E-2</v>
      </c>
      <c r="Z45" s="17">
        <v>4.7828915313185297E-2</v>
      </c>
      <c r="AA45" s="17">
        <v>7.1251745793673202E-2</v>
      </c>
      <c r="AB45" s="17"/>
      <c r="AC45" s="17">
        <v>9.2425027124993397E-2</v>
      </c>
      <c r="AD45" s="17">
        <v>8.1925232580814203E-2</v>
      </c>
      <c r="AE45" s="17">
        <v>8.5402072561598402E-2</v>
      </c>
      <c r="AF45" s="17">
        <v>5.3402727054254001E-2</v>
      </c>
      <c r="AG45" s="17">
        <v>0.13084394925433099</v>
      </c>
      <c r="AH45" s="17">
        <v>5.7797267993567603E-2</v>
      </c>
      <c r="AI45" s="17"/>
      <c r="AJ45" s="17">
        <v>8.6761100627618104E-2</v>
      </c>
      <c r="AK45" s="17">
        <v>7.9915177785348707E-2</v>
      </c>
      <c r="AL45" s="17">
        <v>0.116593427151369</v>
      </c>
      <c r="AM45" s="17">
        <v>8.2595360376552407E-2</v>
      </c>
      <c r="AN45" s="17">
        <v>7.4010650361885699E-2</v>
      </c>
      <c r="AO45" s="17">
        <v>8.0570202450574294E-2</v>
      </c>
      <c r="AP45" s="17"/>
      <c r="AQ45" s="17">
        <v>0.104374833368635</v>
      </c>
      <c r="AR45" s="17">
        <v>7.9892877223382702E-2</v>
      </c>
      <c r="AS45" s="17"/>
      <c r="AT45" s="17">
        <v>8.2184106692357303E-2</v>
      </c>
      <c r="AU45" s="17">
        <v>9.3231807265766298E-2</v>
      </c>
      <c r="AV45" s="17"/>
      <c r="AW45" s="17">
        <v>7.8051881089460901E-2</v>
      </c>
      <c r="AX45" s="17" t="s">
        <v>87</v>
      </c>
      <c r="AY45" s="17">
        <v>8.6761100627618104E-2</v>
      </c>
      <c r="AZ45" s="17"/>
      <c r="BA45" s="17">
        <v>0.117026215490049</v>
      </c>
      <c r="BB45" s="17">
        <v>6.5618688546462203E-2</v>
      </c>
      <c r="BC45" s="17"/>
      <c r="BD45" s="17">
        <v>0.110039447603087</v>
      </c>
      <c r="BE45" s="17">
        <v>7.6881380850409103E-2</v>
      </c>
      <c r="BF45" s="17"/>
      <c r="BG45" s="17">
        <v>0.108044191687882</v>
      </c>
      <c r="BH45" s="17">
        <v>6.5064688195737005E-2</v>
      </c>
      <c r="BI45" s="17">
        <v>8.7744115595338096E-2</v>
      </c>
      <c r="BJ45" s="17">
        <v>9.6440742519897302E-2</v>
      </c>
    </row>
    <row r="46" spans="2:62">
      <c r="B46" t="s">
        <v>115</v>
      </c>
      <c r="C46" s="17">
        <v>7.9447624159593597E-2</v>
      </c>
      <c r="D46" s="17">
        <v>8.4373197748692799E-2</v>
      </c>
      <c r="E46" s="17">
        <v>7.5254369966706494E-2</v>
      </c>
      <c r="F46" s="17"/>
      <c r="G46" s="17">
        <v>0.10899756026186699</v>
      </c>
      <c r="H46" s="17">
        <v>8.0805377788622096E-2</v>
      </c>
      <c r="I46" s="17">
        <v>8.0476068545195303E-2</v>
      </c>
      <c r="J46" s="17">
        <v>9.7619396320392293E-2</v>
      </c>
      <c r="K46" s="17">
        <v>8.0909685543868404E-2</v>
      </c>
      <c r="L46" s="17">
        <v>4.37574200826795E-2</v>
      </c>
      <c r="M46" s="17"/>
      <c r="N46" s="17">
        <v>9.5335211396306005E-2</v>
      </c>
      <c r="O46" s="17">
        <v>7.8215205431727303E-2</v>
      </c>
      <c r="P46" s="17">
        <v>5.1804064108072201E-2</v>
      </c>
      <c r="Q46" s="17">
        <v>8.8366406492009705E-2</v>
      </c>
      <c r="R46" s="17"/>
      <c r="S46" s="17">
        <v>0.12449620699184299</v>
      </c>
      <c r="T46" s="17">
        <v>5.5209905822873197E-2</v>
      </c>
      <c r="U46" s="17">
        <v>5.2949749774290601E-2</v>
      </c>
      <c r="V46" s="17">
        <v>7.3782644595955696E-2</v>
      </c>
      <c r="W46" s="17">
        <v>6.5393979269422101E-2</v>
      </c>
      <c r="X46" s="17">
        <v>0.105612054347457</v>
      </c>
      <c r="Y46" s="17">
        <v>7.5376134688705798E-2</v>
      </c>
      <c r="Z46" s="17">
        <v>2.8084295276739401E-2</v>
      </c>
      <c r="AA46" s="17">
        <v>9.1311287762196006E-2</v>
      </c>
      <c r="AB46" s="17"/>
      <c r="AC46" s="17">
        <v>0.12847992903427</v>
      </c>
      <c r="AD46" s="17">
        <v>7.6658442565436205E-2</v>
      </c>
      <c r="AE46" s="17">
        <v>5.68503922878031E-2</v>
      </c>
      <c r="AF46" s="17">
        <v>6.1137310856443201E-2</v>
      </c>
      <c r="AG46" s="17">
        <v>5.7712584081422498E-2</v>
      </c>
      <c r="AH46" s="17">
        <v>1.28505795073551E-2</v>
      </c>
      <c r="AI46" s="17"/>
      <c r="AJ46" s="17">
        <v>8.0562775836984998E-2</v>
      </c>
      <c r="AK46" s="17">
        <v>6.8956789038756294E-2</v>
      </c>
      <c r="AL46" s="17">
        <v>8.0118431749073002E-2</v>
      </c>
      <c r="AM46" s="17">
        <v>8.1758230024880002E-2</v>
      </c>
      <c r="AN46" s="17">
        <v>8.8569246542259103E-2</v>
      </c>
      <c r="AO46" s="17">
        <v>8.0375685728482693E-2</v>
      </c>
      <c r="AP46" s="17"/>
      <c r="AQ46" s="17">
        <v>9.3935991318224096E-2</v>
      </c>
      <c r="AR46" s="17">
        <v>7.6125824946196893E-2</v>
      </c>
      <c r="AS46" s="17"/>
      <c r="AT46" s="17">
        <v>6.92499928133022E-2</v>
      </c>
      <c r="AU46" s="17">
        <v>0.120353251305959</v>
      </c>
      <c r="AV46" s="17"/>
      <c r="AW46" s="17">
        <v>6.7294607280735094E-2</v>
      </c>
      <c r="AX46" s="17" t="s">
        <v>87</v>
      </c>
      <c r="AY46" s="17">
        <v>8.0562775836984998E-2</v>
      </c>
      <c r="AZ46" s="17"/>
      <c r="BA46" s="17">
        <v>0.101488787935139</v>
      </c>
      <c r="BB46" s="17">
        <v>6.7219664188036599E-2</v>
      </c>
      <c r="BC46" s="17"/>
      <c r="BD46" s="17">
        <v>0.115671553930522</v>
      </c>
      <c r="BE46" s="17">
        <v>6.5889759334742198E-2</v>
      </c>
      <c r="BF46" s="17"/>
      <c r="BG46" s="17">
        <v>7.6014650947434495E-2</v>
      </c>
      <c r="BH46" s="17">
        <v>9.5553885509945202E-2</v>
      </c>
      <c r="BI46" s="17">
        <v>9.3297894277413695E-2</v>
      </c>
      <c r="BJ46" s="17">
        <v>6.8450144903794696E-2</v>
      </c>
    </row>
    <row r="47" spans="2:62">
      <c r="B47" t="s">
        <v>116</v>
      </c>
      <c r="C47" s="17">
        <v>7.5487352723119794E-2</v>
      </c>
      <c r="D47" s="17">
        <v>9.5505115358283002E-2</v>
      </c>
      <c r="E47" s="17">
        <v>5.6496645696598201E-2</v>
      </c>
      <c r="F47" s="17"/>
      <c r="G47" s="17">
        <v>6.1956955802034697E-2</v>
      </c>
      <c r="H47" s="17">
        <v>6.5914151619544795E-2</v>
      </c>
      <c r="I47" s="17">
        <v>6.0431462589901799E-2</v>
      </c>
      <c r="J47" s="17">
        <v>8.1262800184646294E-2</v>
      </c>
      <c r="K47" s="17">
        <v>7.6990964291890798E-2</v>
      </c>
      <c r="L47" s="17">
        <v>0.100162288259595</v>
      </c>
      <c r="M47" s="17"/>
      <c r="N47" s="17">
        <v>8.9370396653213099E-2</v>
      </c>
      <c r="O47" s="17">
        <v>6.6496639509112498E-2</v>
      </c>
      <c r="P47" s="17">
        <v>8.0797412048790193E-2</v>
      </c>
      <c r="Q47" s="17">
        <v>6.5594455883860106E-2</v>
      </c>
      <c r="R47" s="17"/>
      <c r="S47" s="17">
        <v>9.6393583604889796E-2</v>
      </c>
      <c r="T47" s="17">
        <v>7.2773834582243999E-2</v>
      </c>
      <c r="U47" s="17">
        <v>3.9138818766411898E-2</v>
      </c>
      <c r="V47" s="17">
        <v>5.3170426019087801E-2</v>
      </c>
      <c r="W47" s="17">
        <v>7.6284858678099393E-2</v>
      </c>
      <c r="X47" s="17">
        <v>5.38848008873581E-2</v>
      </c>
      <c r="Y47" s="17">
        <v>0.10145822731738</v>
      </c>
      <c r="Z47" s="17">
        <v>0.102702540441963</v>
      </c>
      <c r="AA47" s="17">
        <v>8.8416539630977398E-2</v>
      </c>
      <c r="AB47" s="17"/>
      <c r="AC47" s="17">
        <v>8.3309072065264098E-2</v>
      </c>
      <c r="AD47" s="17">
        <v>0.100072054747463</v>
      </c>
      <c r="AE47" s="17">
        <v>6.2350546055256098E-2</v>
      </c>
      <c r="AF47" s="17">
        <v>4.56411264423527E-2</v>
      </c>
      <c r="AG47" s="17">
        <v>6.2218107439618899E-2</v>
      </c>
      <c r="AH47" s="17">
        <v>5.9129978677695101E-2</v>
      </c>
      <c r="AI47" s="17"/>
      <c r="AJ47" s="17">
        <v>9.8591278019269396E-2</v>
      </c>
      <c r="AK47" s="17">
        <v>6.7687048465682603E-2</v>
      </c>
      <c r="AL47" s="17">
        <v>5.4993137235524597E-2</v>
      </c>
      <c r="AM47" s="17">
        <v>5.6001439246449201E-2</v>
      </c>
      <c r="AN47" s="17">
        <v>5.9587231873883997E-2</v>
      </c>
      <c r="AO47" s="17">
        <v>6.23214758574656E-2</v>
      </c>
      <c r="AP47" s="17"/>
      <c r="AQ47" s="17">
        <v>5.9720801705452603E-2</v>
      </c>
      <c r="AR47" s="17">
        <v>8.8515603063132706E-2</v>
      </c>
      <c r="AS47" s="17"/>
      <c r="AT47" s="17">
        <v>7.8432451104143097E-2</v>
      </c>
      <c r="AU47" s="17">
        <v>6.6675600530557197E-2</v>
      </c>
      <c r="AV47" s="17"/>
      <c r="AW47" s="17">
        <v>6.3994748123379797E-2</v>
      </c>
      <c r="AX47" s="17" t="s">
        <v>87</v>
      </c>
      <c r="AY47" s="17">
        <v>9.8591278019269396E-2</v>
      </c>
      <c r="AZ47" s="17"/>
      <c r="BA47" s="17">
        <v>9.3324975300038707E-2</v>
      </c>
      <c r="BB47" s="17">
        <v>6.5591426306552195E-2</v>
      </c>
      <c r="BC47" s="17"/>
      <c r="BD47" s="17">
        <v>6.6956379890106901E-2</v>
      </c>
      <c r="BE47" s="17">
        <v>8.1186916698575903E-2</v>
      </c>
      <c r="BF47" s="17"/>
      <c r="BG47" s="17">
        <v>7.1428520510831803E-2</v>
      </c>
      <c r="BH47" s="17">
        <v>4.9091193457535598E-2</v>
      </c>
      <c r="BI47" s="17">
        <v>7.0008700259686099E-2</v>
      </c>
      <c r="BJ47" s="17">
        <v>0.108464552135439</v>
      </c>
    </row>
    <row r="48" spans="2:62">
      <c r="B48" t="s">
        <v>117</v>
      </c>
      <c r="C48" s="17">
        <v>6.9171584726412605E-2</v>
      </c>
      <c r="D48" s="17">
        <v>6.0337079289872302E-2</v>
      </c>
      <c r="E48" s="17">
        <v>7.8360278529294905E-2</v>
      </c>
      <c r="F48" s="17"/>
      <c r="G48" s="17">
        <v>0.13302749266756</v>
      </c>
      <c r="H48" s="17">
        <v>9.8071450278792299E-2</v>
      </c>
      <c r="I48" s="17">
        <v>7.9733260329488395E-2</v>
      </c>
      <c r="J48" s="17">
        <v>6.3406206136011306E-2</v>
      </c>
      <c r="K48" s="17">
        <v>2.6206918585729402E-2</v>
      </c>
      <c r="L48" s="17">
        <v>2.9825084144224301E-2</v>
      </c>
      <c r="M48" s="17"/>
      <c r="N48" s="17">
        <v>7.78277085730434E-2</v>
      </c>
      <c r="O48" s="17">
        <v>6.9294724364396501E-2</v>
      </c>
      <c r="P48" s="17">
        <v>6.9093373902769997E-2</v>
      </c>
      <c r="Q48" s="17">
        <v>6.0163291974563902E-2</v>
      </c>
      <c r="R48" s="17"/>
      <c r="S48" s="17">
        <v>6.5840945024620706E-2</v>
      </c>
      <c r="T48" s="17">
        <v>5.6291636663698699E-2</v>
      </c>
      <c r="U48" s="17">
        <v>7.3098361471160597E-2</v>
      </c>
      <c r="V48" s="17">
        <v>8.78466318332079E-2</v>
      </c>
      <c r="W48" s="17">
        <v>3.8299650051022399E-2</v>
      </c>
      <c r="X48" s="17">
        <v>9.7124246095231806E-2</v>
      </c>
      <c r="Y48" s="17">
        <v>3.9637393955665103E-2</v>
      </c>
      <c r="Z48" s="17">
        <v>6.9739629167516096E-2</v>
      </c>
      <c r="AA48" s="17">
        <v>9.0195156175419205E-2</v>
      </c>
      <c r="AB48" s="17"/>
      <c r="AC48" s="17">
        <v>9.05908703114775E-2</v>
      </c>
      <c r="AD48" s="17">
        <v>5.7230203304870997E-2</v>
      </c>
      <c r="AE48" s="17">
        <v>9.4698866182542196E-2</v>
      </c>
      <c r="AF48" s="17">
        <v>6.8734406818710903E-2</v>
      </c>
      <c r="AG48" s="17">
        <v>2.7912692209300399E-2</v>
      </c>
      <c r="AH48" s="17">
        <v>4.7387072391517002E-2</v>
      </c>
      <c r="AI48" s="17"/>
      <c r="AJ48" s="17">
        <v>5.3665214349961902E-2</v>
      </c>
      <c r="AK48" s="17">
        <v>9.8272737106800595E-2</v>
      </c>
      <c r="AL48" s="17">
        <v>0.12686482427892601</v>
      </c>
      <c r="AM48" s="17">
        <v>3.0440861478093498E-2</v>
      </c>
      <c r="AN48" s="17">
        <v>5.4172626568964703E-2</v>
      </c>
      <c r="AO48" s="17">
        <v>5.6417315098277201E-2</v>
      </c>
      <c r="AP48" s="17"/>
      <c r="AQ48" s="17">
        <v>8.2111290797962394E-2</v>
      </c>
      <c r="AR48" s="17">
        <v>6.5495769781684907E-2</v>
      </c>
      <c r="AS48" s="17"/>
      <c r="AT48" s="17">
        <v>7.2567942941427196E-2</v>
      </c>
      <c r="AU48" s="17">
        <v>5.58924520950035E-2</v>
      </c>
      <c r="AV48" s="17"/>
      <c r="AW48" s="17">
        <v>7.5782153042268999E-2</v>
      </c>
      <c r="AX48" s="17" t="s">
        <v>87</v>
      </c>
      <c r="AY48" s="17">
        <v>5.3665214349961902E-2</v>
      </c>
      <c r="AZ48" s="17"/>
      <c r="BA48" s="17">
        <v>7.9165210071094005E-2</v>
      </c>
      <c r="BB48" s="17">
        <v>6.3627337973839196E-2</v>
      </c>
      <c r="BC48" s="17"/>
      <c r="BD48" s="17">
        <v>8.1204538853624497E-2</v>
      </c>
      <c r="BE48" s="17">
        <v>6.3422816400018095E-2</v>
      </c>
      <c r="BF48" s="17"/>
      <c r="BG48" s="17">
        <v>7.9676105212528006E-2</v>
      </c>
      <c r="BH48" s="17">
        <v>5.4290684771975101E-2</v>
      </c>
      <c r="BI48" s="17">
        <v>8.2257441201989301E-2</v>
      </c>
      <c r="BJ48" s="17">
        <v>7.7389931317996499E-2</v>
      </c>
    </row>
    <row r="49" spans="2:62">
      <c r="B49" t="s">
        <v>118</v>
      </c>
      <c r="C49" s="17">
        <v>6.4642840545067498E-2</v>
      </c>
      <c r="D49" s="17">
        <v>7.7899856753656294E-2</v>
      </c>
      <c r="E49" s="17">
        <v>5.2181430969494201E-2</v>
      </c>
      <c r="F49" s="17"/>
      <c r="G49" s="17">
        <v>6.8374703119218894E-2</v>
      </c>
      <c r="H49" s="17">
        <v>0.109314873351569</v>
      </c>
      <c r="I49" s="17">
        <v>7.2499507283074499E-2</v>
      </c>
      <c r="J49" s="17">
        <v>5.8811082857749102E-2</v>
      </c>
      <c r="K49" s="17">
        <v>5.19299608476151E-2</v>
      </c>
      <c r="L49" s="17">
        <v>3.4018781546926197E-2</v>
      </c>
      <c r="M49" s="17"/>
      <c r="N49" s="17">
        <v>9.0145439136151903E-2</v>
      </c>
      <c r="O49" s="17">
        <v>6.4121660814578402E-2</v>
      </c>
      <c r="P49" s="17">
        <v>4.9673002028460603E-2</v>
      </c>
      <c r="Q49" s="17">
        <v>5.1173119570888402E-2</v>
      </c>
      <c r="R49" s="17"/>
      <c r="S49" s="17">
        <v>8.3452481366644099E-2</v>
      </c>
      <c r="T49" s="17">
        <v>5.2060753543457398E-2</v>
      </c>
      <c r="U49" s="17">
        <v>3.3755911802309899E-2</v>
      </c>
      <c r="V49" s="17">
        <v>9.6739288262246495E-2</v>
      </c>
      <c r="W49" s="17">
        <v>3.4941815379245199E-2</v>
      </c>
      <c r="X49" s="17">
        <v>6.1169231592819603E-2</v>
      </c>
      <c r="Y49" s="17">
        <v>5.3768904228039698E-2</v>
      </c>
      <c r="Z49" s="17">
        <v>0.13632831679084001</v>
      </c>
      <c r="AA49" s="17">
        <v>5.8803061965468403E-2</v>
      </c>
      <c r="AB49" s="17"/>
      <c r="AC49" s="17">
        <v>8.9027346462505194E-2</v>
      </c>
      <c r="AD49" s="17">
        <v>7.8366701658264898E-2</v>
      </c>
      <c r="AE49" s="17">
        <v>4.4503752317360999E-2</v>
      </c>
      <c r="AF49" s="17">
        <v>5.1657728839820498E-2</v>
      </c>
      <c r="AG49" s="17">
        <v>3.61818413890461E-2</v>
      </c>
      <c r="AH49" s="17">
        <v>1.3840924208830501E-2</v>
      </c>
      <c r="AI49" s="17"/>
      <c r="AJ49" s="17">
        <v>5.1815688194324E-2</v>
      </c>
      <c r="AK49" s="17">
        <v>7.6582782209634201E-2</v>
      </c>
      <c r="AL49" s="17">
        <v>4.53200617331505E-2</v>
      </c>
      <c r="AM49" s="17">
        <v>0.10119729615624599</v>
      </c>
      <c r="AN49" s="17">
        <v>7.2819891836995596E-2</v>
      </c>
      <c r="AO49" s="17">
        <v>2.2281291194217501E-2</v>
      </c>
      <c r="AP49" s="17"/>
      <c r="AQ49" s="17">
        <v>9.4237265789167607E-2</v>
      </c>
      <c r="AR49" s="17">
        <v>5.4515354026035703E-2</v>
      </c>
      <c r="AS49" s="17"/>
      <c r="AT49" s="17">
        <v>6.1465689944653998E-2</v>
      </c>
      <c r="AU49" s="17">
        <v>7.6382874680818294E-2</v>
      </c>
      <c r="AV49" s="17"/>
      <c r="AW49" s="17">
        <v>6.9046684528028798E-2</v>
      </c>
      <c r="AX49" s="17" t="s">
        <v>87</v>
      </c>
      <c r="AY49" s="17">
        <v>5.1815688194324E-2</v>
      </c>
      <c r="AZ49" s="17"/>
      <c r="BA49" s="17">
        <v>7.0222669033161406E-2</v>
      </c>
      <c r="BB49" s="17">
        <v>6.15472726297168E-2</v>
      </c>
      <c r="BC49" s="17"/>
      <c r="BD49" s="17">
        <v>0.11188684731793599</v>
      </c>
      <c r="BE49" s="17">
        <v>5.1161975708108397E-2</v>
      </c>
      <c r="BF49" s="17"/>
      <c r="BG49" s="17">
        <v>9.0244365151124703E-2</v>
      </c>
      <c r="BH49" s="17">
        <v>3.6436857894155801E-2</v>
      </c>
      <c r="BI49" s="17">
        <v>9.8987631869152201E-2</v>
      </c>
      <c r="BJ49" s="17">
        <v>4.6834292838965598E-2</v>
      </c>
    </row>
    <row r="50" spans="2:62">
      <c r="B50" t="s">
        <v>119</v>
      </c>
      <c r="C50" s="17">
        <v>5.5843552831072903E-2</v>
      </c>
      <c r="D50" s="17">
        <v>7.5521711678212894E-2</v>
      </c>
      <c r="E50" s="17">
        <v>3.6155492927922001E-2</v>
      </c>
      <c r="F50" s="17"/>
      <c r="G50" s="17">
        <v>9.4987099958715002E-2</v>
      </c>
      <c r="H50" s="17">
        <v>7.0461059993488798E-2</v>
      </c>
      <c r="I50" s="17">
        <v>5.9169477267251497E-2</v>
      </c>
      <c r="J50" s="17">
        <v>4.0736485063862897E-2</v>
      </c>
      <c r="K50" s="17">
        <v>3.6461177224414699E-2</v>
      </c>
      <c r="L50" s="17">
        <v>3.9672047821021197E-2</v>
      </c>
      <c r="M50" s="17"/>
      <c r="N50" s="17">
        <v>7.62021236867962E-2</v>
      </c>
      <c r="O50" s="17">
        <v>5.5089075352523102E-2</v>
      </c>
      <c r="P50" s="17">
        <v>3.41265816501597E-2</v>
      </c>
      <c r="Q50" s="17">
        <v>5.4069552965080502E-2</v>
      </c>
      <c r="R50" s="17"/>
      <c r="S50" s="17">
        <v>4.81973105891376E-2</v>
      </c>
      <c r="T50" s="17">
        <v>7.03406366775787E-2</v>
      </c>
      <c r="U50" s="17">
        <v>6.0985866104110803E-2</v>
      </c>
      <c r="V50" s="17">
        <v>6.1041499656350598E-2</v>
      </c>
      <c r="W50" s="17">
        <v>5.7171792547348901E-2</v>
      </c>
      <c r="X50" s="17">
        <v>3.7403379458886499E-2</v>
      </c>
      <c r="Y50" s="17">
        <v>5.20520635785615E-2</v>
      </c>
      <c r="Z50" s="17">
        <v>4.2502480445405798E-2</v>
      </c>
      <c r="AA50" s="17">
        <v>6.0223516030081303E-2</v>
      </c>
      <c r="AB50" s="17"/>
      <c r="AC50" s="17">
        <v>7.1354315013347699E-2</v>
      </c>
      <c r="AD50" s="17">
        <v>5.2236689162595898E-2</v>
      </c>
      <c r="AE50" s="17">
        <v>5.8816115761860001E-2</v>
      </c>
      <c r="AF50" s="17">
        <v>4.9387645472458198E-2</v>
      </c>
      <c r="AG50" s="17">
        <v>4.41121398582607E-2</v>
      </c>
      <c r="AH50" s="17">
        <v>3.6091956843046301E-2</v>
      </c>
      <c r="AI50" s="17"/>
      <c r="AJ50" s="17">
        <v>4.6072063595597498E-2</v>
      </c>
      <c r="AK50" s="17">
        <v>5.7044639118942503E-2</v>
      </c>
      <c r="AL50" s="17">
        <v>8.1692007292905697E-2</v>
      </c>
      <c r="AM50" s="17">
        <v>6.1897044949821199E-2</v>
      </c>
      <c r="AN50" s="17">
        <v>5.5000911552408202E-2</v>
      </c>
      <c r="AO50" s="17">
        <v>7.3686944519403705E-2</v>
      </c>
      <c r="AP50" s="17"/>
      <c r="AQ50" s="17">
        <v>7.0195419813017801E-2</v>
      </c>
      <c r="AR50" s="17">
        <v>5.4673661185072997E-2</v>
      </c>
      <c r="AS50" s="17"/>
      <c r="AT50" s="17">
        <v>5.89429733871304E-2</v>
      </c>
      <c r="AU50" s="17">
        <v>4.3629393868540797E-2</v>
      </c>
      <c r="AV50" s="17"/>
      <c r="AW50" s="17">
        <v>5.7862243912940002E-2</v>
      </c>
      <c r="AX50" s="17" t="s">
        <v>87</v>
      </c>
      <c r="AY50" s="17">
        <v>4.6072063595597498E-2</v>
      </c>
      <c r="AZ50" s="17"/>
      <c r="BA50" s="17">
        <v>6.1685977681255701E-2</v>
      </c>
      <c r="BB50" s="17">
        <v>5.2602302145202597E-2</v>
      </c>
      <c r="BC50" s="17"/>
      <c r="BD50" s="17">
        <v>6.8970228885348997E-2</v>
      </c>
      <c r="BE50" s="17">
        <v>5.2529555507990502E-2</v>
      </c>
      <c r="BF50" s="17"/>
      <c r="BG50" s="17">
        <v>8.5509028139394497E-2</v>
      </c>
      <c r="BH50" s="17">
        <v>3.2637722983292997E-2</v>
      </c>
      <c r="BI50" s="17">
        <v>4.82360961140837E-2</v>
      </c>
      <c r="BJ50" s="17">
        <v>6.4586704726717903E-2</v>
      </c>
    </row>
    <row r="51" spans="2:62">
      <c r="B51" t="s">
        <v>120</v>
      </c>
      <c r="C51" s="17">
        <v>5.5515870300337201E-2</v>
      </c>
      <c r="D51" s="17">
        <v>5.57653570882366E-2</v>
      </c>
      <c r="E51" s="17">
        <v>5.5709164708373698E-2</v>
      </c>
      <c r="F51" s="17"/>
      <c r="G51" s="17">
        <v>8.0082305896272896E-2</v>
      </c>
      <c r="H51" s="17">
        <v>4.0176832773481802E-2</v>
      </c>
      <c r="I51" s="17">
        <v>5.8657189185313402E-2</v>
      </c>
      <c r="J51" s="17">
        <v>4.72279721855716E-2</v>
      </c>
      <c r="K51" s="17">
        <v>4.6970445040662702E-2</v>
      </c>
      <c r="L51" s="17">
        <v>6.2733195105020095E-2</v>
      </c>
      <c r="M51" s="17"/>
      <c r="N51" s="17">
        <v>5.2531485627040499E-2</v>
      </c>
      <c r="O51" s="17">
        <v>4.2738616100859203E-2</v>
      </c>
      <c r="P51" s="17">
        <v>7.4374101264044701E-2</v>
      </c>
      <c r="Q51" s="17">
        <v>5.5751179450593803E-2</v>
      </c>
      <c r="R51" s="17"/>
      <c r="S51" s="17">
        <v>6.4101234784778305E-2</v>
      </c>
      <c r="T51" s="17">
        <v>9.1490561008095106E-2</v>
      </c>
      <c r="U51" s="17">
        <v>8.2232895692969293E-2</v>
      </c>
      <c r="V51" s="17">
        <v>5.0355689338579097E-2</v>
      </c>
      <c r="W51" s="17">
        <v>1.4519328715111701E-2</v>
      </c>
      <c r="X51" s="17">
        <v>5.6998940630315603E-2</v>
      </c>
      <c r="Y51" s="17">
        <v>4.8775057555842098E-2</v>
      </c>
      <c r="Z51" s="17">
        <v>2.2850636111188101E-2</v>
      </c>
      <c r="AA51" s="17">
        <v>2.6772927892020699E-2</v>
      </c>
      <c r="AB51" s="17"/>
      <c r="AC51" s="17">
        <v>6.1118148387538297E-2</v>
      </c>
      <c r="AD51" s="17">
        <v>4.3098428009248797E-2</v>
      </c>
      <c r="AE51" s="17">
        <v>5.7639799937999101E-2</v>
      </c>
      <c r="AF51" s="17">
        <v>5.1446898236760803E-2</v>
      </c>
      <c r="AG51" s="17">
        <v>7.8895851077042597E-2</v>
      </c>
      <c r="AH51" s="17">
        <v>6.2663031118395607E-2</v>
      </c>
      <c r="AI51" s="17"/>
      <c r="AJ51" s="17">
        <v>5.6704143237936197E-2</v>
      </c>
      <c r="AK51" s="17">
        <v>5.9873603525079998E-2</v>
      </c>
      <c r="AL51" s="17">
        <v>4.1657318515813002E-2</v>
      </c>
      <c r="AM51" s="17">
        <v>5.4693949158394303E-2</v>
      </c>
      <c r="AN51" s="17">
        <v>5.19108982493173E-2</v>
      </c>
      <c r="AO51" s="17">
        <v>5.1387979178962602E-2</v>
      </c>
      <c r="AP51" s="17"/>
      <c r="AQ51" s="17">
        <v>5.3642457155101901E-2</v>
      </c>
      <c r="AR51" s="17">
        <v>6.37766263356907E-2</v>
      </c>
      <c r="AS51" s="17"/>
      <c r="AT51" s="17">
        <v>5.7209265767163897E-2</v>
      </c>
      <c r="AU51" s="17">
        <v>5.0818587565969998E-2</v>
      </c>
      <c r="AV51" s="17"/>
      <c r="AW51" s="17">
        <v>5.5729792962837699E-2</v>
      </c>
      <c r="AX51" s="17" t="s">
        <v>87</v>
      </c>
      <c r="AY51" s="17">
        <v>5.6704143237936197E-2</v>
      </c>
      <c r="AZ51" s="17"/>
      <c r="BA51" s="17">
        <v>8.4940496804351895E-2</v>
      </c>
      <c r="BB51" s="17">
        <v>3.9191725226458897E-2</v>
      </c>
      <c r="BC51" s="17"/>
      <c r="BD51" s="17">
        <v>5.6005165304093503E-2</v>
      </c>
      <c r="BE51" s="17">
        <v>5.4805525892695599E-2</v>
      </c>
      <c r="BF51" s="17"/>
      <c r="BG51" s="17">
        <v>5.9753411105797703E-2</v>
      </c>
      <c r="BH51" s="17">
        <v>4.0218821314996801E-2</v>
      </c>
      <c r="BI51" s="17">
        <v>5.0987436619725601E-2</v>
      </c>
      <c r="BJ51" s="17">
        <v>7.2789454954189606E-2</v>
      </c>
    </row>
    <row r="52" spans="2:62">
      <c r="B52" t="s">
        <v>121</v>
      </c>
      <c r="C52" s="17">
        <v>2.8393391492022899E-2</v>
      </c>
      <c r="D52" s="17">
        <v>3.5770570655537501E-2</v>
      </c>
      <c r="E52" s="17">
        <v>2.1399236518040699E-2</v>
      </c>
      <c r="F52" s="17"/>
      <c r="G52" s="17">
        <v>5.3755506857400499E-2</v>
      </c>
      <c r="H52" s="17">
        <v>4.3305693936000297E-2</v>
      </c>
      <c r="I52" s="17">
        <v>4.1577551487390403E-2</v>
      </c>
      <c r="J52" s="17">
        <v>1.7295090410313099E-2</v>
      </c>
      <c r="K52" s="17">
        <v>1.6123617702586499E-2</v>
      </c>
      <c r="L52" s="17">
        <v>6.6236701415549404E-3</v>
      </c>
      <c r="M52" s="17"/>
      <c r="N52" s="17">
        <v>4.5975539666246297E-2</v>
      </c>
      <c r="O52" s="17">
        <v>3.14965896180609E-2</v>
      </c>
      <c r="P52" s="17">
        <v>6.9788773156260198E-3</v>
      </c>
      <c r="Q52" s="17">
        <v>2.5180963515729501E-2</v>
      </c>
      <c r="R52" s="17"/>
      <c r="S52" s="17">
        <v>4.0256780969879898E-2</v>
      </c>
      <c r="T52" s="17">
        <v>1.55332262734798E-2</v>
      </c>
      <c r="U52" s="17">
        <v>3.62758630866424E-2</v>
      </c>
      <c r="V52" s="17">
        <v>3.5557913570353698E-2</v>
      </c>
      <c r="W52" s="17">
        <v>3.54083966306259E-2</v>
      </c>
      <c r="X52" s="17">
        <v>3.2592663312091603E-2</v>
      </c>
      <c r="Y52" s="17">
        <v>2.11520403494374E-2</v>
      </c>
      <c r="Z52" s="17">
        <v>9.8591281327799398E-3</v>
      </c>
      <c r="AA52" s="17">
        <v>2.2245310949104299E-2</v>
      </c>
      <c r="AB52" s="17"/>
      <c r="AC52" s="17">
        <v>3.7070362051343002E-2</v>
      </c>
      <c r="AD52" s="17">
        <v>2.16719324709857E-2</v>
      </c>
      <c r="AE52" s="17">
        <v>5.6049778770710199E-2</v>
      </c>
      <c r="AF52" s="17">
        <v>1.8074924396140699E-2</v>
      </c>
      <c r="AG52" s="17">
        <v>1.5232537330158001E-2</v>
      </c>
      <c r="AH52" s="17">
        <v>1.12169968747537E-2</v>
      </c>
      <c r="AI52" s="17"/>
      <c r="AJ52" s="17">
        <v>1.48060906776829E-2</v>
      </c>
      <c r="AK52" s="17">
        <v>4.6595971054601899E-2</v>
      </c>
      <c r="AL52" s="17">
        <v>2.71840813982719E-2</v>
      </c>
      <c r="AM52" s="17">
        <v>2.7357340916593701E-2</v>
      </c>
      <c r="AN52" s="17">
        <v>3.9911216558114297E-2</v>
      </c>
      <c r="AO52" s="17">
        <v>0</v>
      </c>
      <c r="AP52" s="17"/>
      <c r="AQ52" s="17">
        <v>3.29745285587024E-2</v>
      </c>
      <c r="AR52" s="17">
        <v>2.7340096292050298E-2</v>
      </c>
      <c r="AS52" s="17"/>
      <c r="AT52" s="17">
        <v>2.5926830180585499E-2</v>
      </c>
      <c r="AU52" s="17">
        <v>3.85673459846071E-2</v>
      </c>
      <c r="AV52" s="17"/>
      <c r="AW52" s="17">
        <v>3.0370523016520198E-2</v>
      </c>
      <c r="AX52" s="17" t="s">
        <v>87</v>
      </c>
      <c r="AY52" s="17">
        <v>1.48060906776829E-2</v>
      </c>
      <c r="AZ52" s="17"/>
      <c r="BA52" s="17">
        <v>4.0929372227612601E-2</v>
      </c>
      <c r="BB52" s="17">
        <v>2.1438701068231501E-2</v>
      </c>
      <c r="BC52" s="17"/>
      <c r="BD52" s="17">
        <v>4.0507620502750898E-2</v>
      </c>
      <c r="BE52" s="17">
        <v>2.5683342883590501E-2</v>
      </c>
      <c r="BF52" s="17"/>
      <c r="BG52" s="17">
        <v>4.94346675575442E-2</v>
      </c>
      <c r="BH52" s="17">
        <v>1.09178034670334E-2</v>
      </c>
      <c r="BI52" s="17">
        <v>4.76313458733989E-2</v>
      </c>
      <c r="BJ52" s="17">
        <v>2.2920425047800601E-2</v>
      </c>
    </row>
    <row r="53" spans="2:62">
      <c r="B53" t="s">
        <v>122</v>
      </c>
      <c r="C53" s="17">
        <v>3.1898107639097902E-2</v>
      </c>
      <c r="D53" s="17">
        <v>3.37822871623083E-2</v>
      </c>
      <c r="E53" s="17">
        <v>2.8403204195506699E-2</v>
      </c>
      <c r="F53" s="17"/>
      <c r="G53" s="17">
        <v>1.99346252319819E-2</v>
      </c>
      <c r="H53" s="17">
        <v>3.1540610373768797E-2</v>
      </c>
      <c r="I53" s="17">
        <v>3.8843878882910597E-2</v>
      </c>
      <c r="J53" s="17">
        <v>2.55049595244096E-2</v>
      </c>
      <c r="K53" s="17">
        <v>2.30416992018182E-2</v>
      </c>
      <c r="L53" s="17">
        <v>4.16119801229052E-2</v>
      </c>
      <c r="M53" s="17"/>
      <c r="N53" s="17">
        <v>2.5832362609844801E-2</v>
      </c>
      <c r="O53" s="17">
        <v>3.8027101813384097E-2</v>
      </c>
      <c r="P53" s="17">
        <v>3.2418212442335503E-2</v>
      </c>
      <c r="Q53" s="17">
        <v>3.1817768151712299E-2</v>
      </c>
      <c r="R53" s="17"/>
      <c r="S53" s="17">
        <v>3.8730540312864901E-2</v>
      </c>
      <c r="T53" s="17">
        <v>2.3830062278695101E-2</v>
      </c>
      <c r="U53" s="17">
        <v>1.69847403420419E-2</v>
      </c>
      <c r="V53" s="17">
        <v>4.4476054988217099E-2</v>
      </c>
      <c r="W53" s="17">
        <v>5.1754129299514E-2</v>
      </c>
      <c r="X53" s="17">
        <v>2.4250222820525E-2</v>
      </c>
      <c r="Y53" s="17">
        <v>2.9651325079548499E-2</v>
      </c>
      <c r="Z53" s="17">
        <v>0</v>
      </c>
      <c r="AA53" s="17">
        <v>4.1219708630108702E-2</v>
      </c>
      <c r="AB53" s="17"/>
      <c r="AC53" s="17">
        <v>3.91352003238351E-2</v>
      </c>
      <c r="AD53" s="17">
        <v>2.2452440500213802E-2</v>
      </c>
      <c r="AE53" s="17">
        <v>3.5318089631965602E-2</v>
      </c>
      <c r="AF53" s="17">
        <v>1.8590368752688401E-2</v>
      </c>
      <c r="AG53" s="17">
        <v>4.0273033726650601E-2</v>
      </c>
      <c r="AH53" s="17">
        <v>8.2259869848748293E-2</v>
      </c>
      <c r="AI53" s="17"/>
      <c r="AJ53" s="17">
        <v>3.3445017441128003E-2</v>
      </c>
      <c r="AK53" s="17">
        <v>1.94769508945048E-2</v>
      </c>
      <c r="AL53" s="17">
        <v>2.64832440932933E-2</v>
      </c>
      <c r="AM53" s="17">
        <v>2.5395105067324099E-2</v>
      </c>
      <c r="AN53" s="17">
        <v>4.19316757522721E-2</v>
      </c>
      <c r="AO53" s="17">
        <v>5.8370358581330897E-2</v>
      </c>
      <c r="AP53" s="17"/>
      <c r="AQ53" s="17">
        <v>3.94845783185526E-2</v>
      </c>
      <c r="AR53" s="17">
        <v>2.30825669486605E-2</v>
      </c>
      <c r="AS53" s="17"/>
      <c r="AT53" s="17">
        <v>2.89650034835413E-2</v>
      </c>
      <c r="AU53" s="17">
        <v>4.1687981595907003E-2</v>
      </c>
      <c r="AV53" s="17"/>
      <c r="AW53" s="17">
        <v>3.0761339278678999E-2</v>
      </c>
      <c r="AX53" s="17" t="s">
        <v>87</v>
      </c>
      <c r="AY53" s="17">
        <v>3.3445017441128003E-2</v>
      </c>
      <c r="AZ53" s="17"/>
      <c r="BA53" s="17">
        <v>9.07014840953781E-3</v>
      </c>
      <c r="BB53" s="17">
        <v>4.4562564676575399E-2</v>
      </c>
      <c r="BC53" s="17"/>
      <c r="BD53" s="17">
        <v>2.5013456234659399E-2</v>
      </c>
      <c r="BE53" s="17">
        <v>3.3363638386876303E-2</v>
      </c>
      <c r="BF53" s="17"/>
      <c r="BG53" s="17">
        <v>3.5234198939584301E-2</v>
      </c>
      <c r="BH53" s="17">
        <v>3.8723151028001099E-2</v>
      </c>
      <c r="BI53" s="17">
        <v>1.04634080025225E-2</v>
      </c>
      <c r="BJ53" s="17">
        <v>3.8047931122833598E-2</v>
      </c>
    </row>
    <row r="54" spans="2:62">
      <c r="B54" t="s">
        <v>123</v>
      </c>
      <c r="C54" s="17">
        <v>2.2872613154758799E-2</v>
      </c>
      <c r="D54" s="17">
        <v>1.8047040349463001E-2</v>
      </c>
      <c r="E54" s="17">
        <v>2.7774177187389899E-2</v>
      </c>
      <c r="F54" s="17"/>
      <c r="G54" s="17">
        <v>2.6914080791753E-2</v>
      </c>
      <c r="H54" s="17">
        <v>2.1044302266092701E-2</v>
      </c>
      <c r="I54" s="17">
        <v>2.1433337399498101E-2</v>
      </c>
      <c r="J54" s="17">
        <v>3.4416391330985299E-2</v>
      </c>
      <c r="K54" s="17">
        <v>1.2935852362129401E-2</v>
      </c>
      <c r="L54" s="17">
        <v>2.05936540303997E-2</v>
      </c>
      <c r="M54" s="17"/>
      <c r="N54" s="17">
        <v>7.1769679126849097E-3</v>
      </c>
      <c r="O54" s="17">
        <v>1.97121048812407E-2</v>
      </c>
      <c r="P54" s="17">
        <v>2.1367138104895499E-2</v>
      </c>
      <c r="Q54" s="17">
        <v>4.4596112409812497E-2</v>
      </c>
      <c r="R54" s="17"/>
      <c r="S54" s="17">
        <v>1.0861754108293299E-2</v>
      </c>
      <c r="T54" s="17">
        <v>2.1105828034249902E-2</v>
      </c>
      <c r="U54" s="17">
        <v>3.1947861892927601E-2</v>
      </c>
      <c r="V54" s="17">
        <v>1.65491046958763E-2</v>
      </c>
      <c r="W54" s="17">
        <v>3.9206003762098901E-2</v>
      </c>
      <c r="X54" s="17">
        <v>4.5497045696631003E-2</v>
      </c>
      <c r="Y54" s="17">
        <v>0</v>
      </c>
      <c r="Z54" s="17">
        <v>3.40948129405369E-2</v>
      </c>
      <c r="AA54" s="17">
        <v>2.17502388720461E-2</v>
      </c>
      <c r="AB54" s="17"/>
      <c r="AC54" s="17">
        <v>1.94695006189151E-2</v>
      </c>
      <c r="AD54" s="17">
        <v>1.7170290710375301E-2</v>
      </c>
      <c r="AE54" s="17">
        <v>1.45732173212427E-2</v>
      </c>
      <c r="AF54" s="17">
        <v>3.7081528555694403E-2</v>
      </c>
      <c r="AG54" s="17">
        <v>3.2803636415533799E-2</v>
      </c>
      <c r="AH54" s="17">
        <v>2.4520691643506301E-2</v>
      </c>
      <c r="AI54" s="17"/>
      <c r="AJ54" s="17">
        <v>1.26171938927865E-2</v>
      </c>
      <c r="AK54" s="17">
        <v>2.6348052038120798E-2</v>
      </c>
      <c r="AL54" s="17">
        <v>4.8999916128093499E-2</v>
      </c>
      <c r="AM54" s="17">
        <v>3.7954964065451999E-2</v>
      </c>
      <c r="AN54" s="17">
        <v>2.2369947642492598E-2</v>
      </c>
      <c r="AO54" s="17">
        <v>1.75496233424964E-2</v>
      </c>
      <c r="AP54" s="17"/>
      <c r="AQ54" s="17">
        <v>1.43034735492876E-2</v>
      </c>
      <c r="AR54" s="17">
        <v>2.01609269820501E-2</v>
      </c>
      <c r="AS54" s="17"/>
      <c r="AT54" s="17">
        <v>2.0159825509552799E-2</v>
      </c>
      <c r="AU54" s="17">
        <v>3.3807382482114699E-2</v>
      </c>
      <c r="AV54" s="17"/>
      <c r="AW54" s="17">
        <v>2.40265239888902E-2</v>
      </c>
      <c r="AX54" s="17" t="s">
        <v>87</v>
      </c>
      <c r="AY54" s="17">
        <v>1.26171938927865E-2</v>
      </c>
      <c r="AZ54" s="17"/>
      <c r="BA54" s="17">
        <v>7.0463200306329198E-3</v>
      </c>
      <c r="BB54" s="17">
        <v>3.1652697581818802E-2</v>
      </c>
      <c r="BC54" s="17"/>
      <c r="BD54" s="17">
        <v>1.3754319489418699E-2</v>
      </c>
      <c r="BE54" s="17">
        <v>2.0933399757129399E-2</v>
      </c>
      <c r="BF54" s="17"/>
      <c r="BG54" s="17">
        <v>7.2271930959069801E-3</v>
      </c>
      <c r="BH54" s="17">
        <v>4.0948642272242902E-2</v>
      </c>
      <c r="BI54" s="17">
        <v>2.5283367635800902E-3</v>
      </c>
      <c r="BJ54" s="17">
        <v>1.3686315924774499E-2</v>
      </c>
    </row>
    <row r="55" spans="2:62">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row>
    <row r="56" spans="2:62">
      <c r="B56" s="6" t="s">
        <v>124</v>
      </c>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row>
    <row r="57" spans="2:62">
      <c r="B57" s="24" t="s">
        <v>15</v>
      </c>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row>
    <row r="58" spans="2:62">
      <c r="B58" t="s">
        <v>125</v>
      </c>
      <c r="C58" s="17">
        <v>0.13617074192047399</v>
      </c>
      <c r="D58" s="17">
        <v>0.16007599033942299</v>
      </c>
      <c r="E58" s="17">
        <v>0.113019570111429</v>
      </c>
      <c r="F58" s="17"/>
      <c r="G58" s="17">
        <v>0.17565791485156099</v>
      </c>
      <c r="H58" s="17">
        <v>0.16702812442617301</v>
      </c>
      <c r="I58" s="17">
        <v>0.138962427747053</v>
      </c>
      <c r="J58" s="17">
        <v>9.9790755367684003E-2</v>
      </c>
      <c r="K58" s="17">
        <v>0.11187053323306299</v>
      </c>
      <c r="L58" s="17">
        <v>0.12922523602397001</v>
      </c>
      <c r="M58" s="17"/>
      <c r="N58" s="17">
        <v>0.15000915155807201</v>
      </c>
      <c r="O58" s="17">
        <v>0.118942077255889</v>
      </c>
      <c r="P58" s="17">
        <v>0.15168534406158399</v>
      </c>
      <c r="Q58" s="17">
        <v>0.124345555516319</v>
      </c>
      <c r="R58" s="17"/>
      <c r="S58" s="17">
        <v>0.12721565326031001</v>
      </c>
      <c r="T58" s="17">
        <v>0.10996410562811799</v>
      </c>
      <c r="U58" s="17">
        <v>0.164487816291121</v>
      </c>
      <c r="V58" s="17">
        <v>0.15808779919259899</v>
      </c>
      <c r="W58" s="17">
        <v>0.124214272966824</v>
      </c>
      <c r="X58" s="17">
        <v>0.14677741545907499</v>
      </c>
      <c r="Y58" s="17">
        <v>0.10995064585231</v>
      </c>
      <c r="Z58" s="17">
        <v>0.22099271139531701</v>
      </c>
      <c r="AA58" s="17">
        <v>0.12677208166131401</v>
      </c>
      <c r="AB58" s="17"/>
      <c r="AC58" s="17">
        <v>0.15494001243332001</v>
      </c>
      <c r="AD58" s="17">
        <v>0.102561581326945</v>
      </c>
      <c r="AE58" s="17">
        <v>0.107014342794662</v>
      </c>
      <c r="AF58" s="17">
        <v>0.13206728722198099</v>
      </c>
      <c r="AG58" s="17">
        <v>0.18081148596974</v>
      </c>
      <c r="AH58" s="17">
        <v>0.26687642874711598</v>
      </c>
      <c r="AI58" s="17"/>
      <c r="AJ58" s="17">
        <v>0.13241646972915799</v>
      </c>
      <c r="AK58" s="17">
        <v>0.126918381209115</v>
      </c>
      <c r="AL58" s="17">
        <v>0.11975528580964701</v>
      </c>
      <c r="AM58" s="17">
        <v>0.156253750763165</v>
      </c>
      <c r="AN58" s="17">
        <v>0.144748426904624</v>
      </c>
      <c r="AO58" s="17">
        <v>0.211340729923192</v>
      </c>
      <c r="AP58" s="17"/>
      <c r="AQ58" s="17">
        <v>0.17882122412399401</v>
      </c>
      <c r="AR58" s="17">
        <v>0.124453387129593</v>
      </c>
      <c r="AS58" s="17"/>
      <c r="AT58" s="17">
        <v>0.132689241835272</v>
      </c>
      <c r="AU58" s="17">
        <v>0.14860778235696001</v>
      </c>
      <c r="AV58" s="17"/>
      <c r="AW58" s="17">
        <v>0.143563005475949</v>
      </c>
      <c r="AX58" s="17" t="s">
        <v>87</v>
      </c>
      <c r="AY58" s="17">
        <v>0.13241646972915799</v>
      </c>
      <c r="AZ58" s="17"/>
      <c r="BA58" s="17">
        <v>0.13634870001069899</v>
      </c>
      <c r="BB58" s="17">
        <v>0.13607201462884599</v>
      </c>
      <c r="BC58" s="17"/>
      <c r="BD58" s="17">
        <v>0.17362907268258601</v>
      </c>
      <c r="BE58" s="17">
        <v>0.12909906880279801</v>
      </c>
      <c r="BF58" s="17"/>
      <c r="BG58" s="17">
        <v>0.16932061749531199</v>
      </c>
      <c r="BH58" s="17">
        <v>0.116141274111198</v>
      </c>
      <c r="BI58" s="17">
        <v>0.14316151183998099</v>
      </c>
      <c r="BJ58" s="17">
        <v>0.155767627993807</v>
      </c>
    </row>
    <row r="59" spans="2:62">
      <c r="B59" t="s">
        <v>126</v>
      </c>
      <c r="C59" s="17">
        <v>0.44412421347111303</v>
      </c>
      <c r="D59" s="17">
        <v>0.43924681983506297</v>
      </c>
      <c r="E59" s="17">
        <v>0.44942794269240599</v>
      </c>
      <c r="F59" s="17"/>
      <c r="G59" s="17">
        <v>0.42237610261782998</v>
      </c>
      <c r="H59" s="17">
        <v>0.44654664344193501</v>
      </c>
      <c r="I59" s="17">
        <v>0.45517087862884098</v>
      </c>
      <c r="J59" s="17">
        <v>0.39543053505728099</v>
      </c>
      <c r="K59" s="17">
        <v>0.43607582525474797</v>
      </c>
      <c r="L59" s="17">
        <v>0.493797005004663</v>
      </c>
      <c r="M59" s="17"/>
      <c r="N59" s="17">
        <v>0.45940334883832301</v>
      </c>
      <c r="O59" s="17">
        <v>0.44969980872184001</v>
      </c>
      <c r="P59" s="17">
        <v>0.46132008479369502</v>
      </c>
      <c r="Q59" s="17">
        <v>0.40526302997982699</v>
      </c>
      <c r="R59" s="17"/>
      <c r="S59" s="17">
        <v>0.379423904966046</v>
      </c>
      <c r="T59" s="17">
        <v>0.46643423283368202</v>
      </c>
      <c r="U59" s="17">
        <v>0.52236543972962901</v>
      </c>
      <c r="V59" s="17">
        <v>0.45579340394960599</v>
      </c>
      <c r="W59" s="17">
        <v>0.48509103867120201</v>
      </c>
      <c r="X59" s="17">
        <v>0.40610528097656701</v>
      </c>
      <c r="Y59" s="17">
        <v>0.45775056912967299</v>
      </c>
      <c r="Z59" s="17">
        <v>0.42822446383699497</v>
      </c>
      <c r="AA59" s="17">
        <v>0.422257993401287</v>
      </c>
      <c r="AB59" s="17"/>
      <c r="AC59" s="17">
        <v>0.374069753768561</v>
      </c>
      <c r="AD59" s="17">
        <v>0.43214368986524798</v>
      </c>
      <c r="AE59" s="17">
        <v>0.42690372936177101</v>
      </c>
      <c r="AF59" s="17">
        <v>0.47960480870403099</v>
      </c>
      <c r="AG59" s="17">
        <v>0.56518089834334095</v>
      </c>
      <c r="AH59" s="17">
        <v>0.54935134333314195</v>
      </c>
      <c r="AI59" s="17"/>
      <c r="AJ59" s="17">
        <v>0.45582982752397999</v>
      </c>
      <c r="AK59" s="17">
        <v>0.46510710929815402</v>
      </c>
      <c r="AL59" s="17">
        <v>0.34632265284118302</v>
      </c>
      <c r="AM59" s="17">
        <v>0.45231533218272602</v>
      </c>
      <c r="AN59" s="17">
        <v>0.45931799385127298</v>
      </c>
      <c r="AO59" s="17">
        <v>0.25436254478835502</v>
      </c>
      <c r="AP59" s="17"/>
      <c r="AQ59" s="17">
        <v>0.47814437189122999</v>
      </c>
      <c r="AR59" s="17">
        <v>0.42800445311463198</v>
      </c>
      <c r="AS59" s="17"/>
      <c r="AT59" s="17">
        <v>0.448503595975631</v>
      </c>
      <c r="AU59" s="17">
        <v>0.427285066648661</v>
      </c>
      <c r="AV59" s="17"/>
      <c r="AW59" s="17">
        <v>0.433257466901947</v>
      </c>
      <c r="AX59" s="17" t="s">
        <v>87</v>
      </c>
      <c r="AY59" s="17">
        <v>0.45582982752397999</v>
      </c>
      <c r="AZ59" s="17"/>
      <c r="BA59" s="17">
        <v>0.44143589223026503</v>
      </c>
      <c r="BB59" s="17">
        <v>0.44561563583240699</v>
      </c>
      <c r="BC59" s="17"/>
      <c r="BD59" s="17">
        <v>0.43626391819314497</v>
      </c>
      <c r="BE59" s="17">
        <v>0.44419575660837401</v>
      </c>
      <c r="BF59" s="17"/>
      <c r="BG59" s="17">
        <v>0.45644836878672701</v>
      </c>
      <c r="BH59" s="17">
        <v>0.39922540869103701</v>
      </c>
      <c r="BI59" s="17">
        <v>0.44875104790224601</v>
      </c>
      <c r="BJ59" s="17">
        <v>0.47025756373965</v>
      </c>
    </row>
    <row r="60" spans="2:62">
      <c r="B60" t="s">
        <v>127</v>
      </c>
      <c r="C60" s="17">
        <v>0.23124501788524801</v>
      </c>
      <c r="D60" s="17">
        <v>0.235797937213965</v>
      </c>
      <c r="E60" s="17">
        <v>0.22670423387251901</v>
      </c>
      <c r="F60" s="17"/>
      <c r="G60" s="17">
        <v>0.195573620389527</v>
      </c>
      <c r="H60" s="17">
        <v>0.21741147883213399</v>
      </c>
      <c r="I60" s="17">
        <v>0.215270493604661</v>
      </c>
      <c r="J60" s="17">
        <v>0.28296319799240199</v>
      </c>
      <c r="K60" s="17">
        <v>0.25706470448226498</v>
      </c>
      <c r="L60" s="17">
        <v>0.21943480791553599</v>
      </c>
      <c r="M60" s="17"/>
      <c r="N60" s="17">
        <v>0.23086286775286899</v>
      </c>
      <c r="O60" s="17">
        <v>0.24320422761739799</v>
      </c>
      <c r="P60" s="17">
        <v>0.21311868123205099</v>
      </c>
      <c r="Q60" s="17">
        <v>0.23656693671849299</v>
      </c>
      <c r="R60" s="17"/>
      <c r="S60" s="17">
        <v>0.226137675256469</v>
      </c>
      <c r="T60" s="17">
        <v>0.26458756984425003</v>
      </c>
      <c r="U60" s="17">
        <v>0.170822260727341</v>
      </c>
      <c r="V60" s="17">
        <v>0.23044928172881901</v>
      </c>
      <c r="W60" s="17">
        <v>0.226445232412399</v>
      </c>
      <c r="X60" s="17">
        <v>0.23178934059136599</v>
      </c>
      <c r="Y60" s="17">
        <v>0.223368686737653</v>
      </c>
      <c r="Z60" s="17">
        <v>0.189815549138517</v>
      </c>
      <c r="AA60" s="17">
        <v>0.26735917417590199</v>
      </c>
      <c r="AB60" s="17"/>
      <c r="AC60" s="17">
        <v>0.23362913367390201</v>
      </c>
      <c r="AD60" s="17">
        <v>0.26318856951924602</v>
      </c>
      <c r="AE60" s="17">
        <v>0.245570157586051</v>
      </c>
      <c r="AF60" s="17">
        <v>0.22772698714863801</v>
      </c>
      <c r="AG60" s="17">
        <v>0.17328704555118701</v>
      </c>
      <c r="AH60" s="17">
        <v>0.100902562417705</v>
      </c>
      <c r="AI60" s="17"/>
      <c r="AJ60" s="17">
        <v>0.23061572506925501</v>
      </c>
      <c r="AK60" s="17">
        <v>0.23537022725777701</v>
      </c>
      <c r="AL60" s="17">
        <v>0.264737384525638</v>
      </c>
      <c r="AM60" s="17">
        <v>0.20853241736421799</v>
      </c>
      <c r="AN60" s="17">
        <v>0.216415069844761</v>
      </c>
      <c r="AO60" s="17">
        <v>0.306654417168647</v>
      </c>
      <c r="AP60" s="17"/>
      <c r="AQ60" s="17">
        <v>0.17968388139837499</v>
      </c>
      <c r="AR60" s="17">
        <v>0.25749920244713898</v>
      </c>
      <c r="AS60" s="17"/>
      <c r="AT60" s="17">
        <v>0.23951928110181001</v>
      </c>
      <c r="AU60" s="17">
        <v>0.20208813550643701</v>
      </c>
      <c r="AV60" s="17"/>
      <c r="AW60" s="17">
        <v>0.23359629615747601</v>
      </c>
      <c r="AX60" s="17" t="s">
        <v>87</v>
      </c>
      <c r="AY60" s="17">
        <v>0.23061572506925501</v>
      </c>
      <c r="AZ60" s="17"/>
      <c r="BA60" s="17">
        <v>0.22726310935253199</v>
      </c>
      <c r="BB60" s="17">
        <v>0.233454094440565</v>
      </c>
      <c r="BC60" s="17"/>
      <c r="BD60" s="17">
        <v>0.203484346701369</v>
      </c>
      <c r="BE60" s="17">
        <v>0.23951700672353099</v>
      </c>
      <c r="BF60" s="17"/>
      <c r="BG60" s="17">
        <v>0.22518308860242101</v>
      </c>
      <c r="BH60" s="17">
        <v>0.24570308754713499</v>
      </c>
      <c r="BI60" s="17">
        <v>0.218726290631784</v>
      </c>
      <c r="BJ60" s="17">
        <v>0.20493688229183399</v>
      </c>
    </row>
    <row r="61" spans="2:62">
      <c r="B61" t="s">
        <v>128</v>
      </c>
      <c r="C61" s="17">
        <v>0.12386965786519</v>
      </c>
      <c r="D61" s="17">
        <v>0.11741004471038501</v>
      </c>
      <c r="E61" s="17">
        <v>0.13006528154203301</v>
      </c>
      <c r="F61" s="17"/>
      <c r="G61" s="17">
        <v>0.124446535543019</v>
      </c>
      <c r="H61" s="17">
        <v>0.107662526613688</v>
      </c>
      <c r="I61" s="17">
        <v>0.134726920397964</v>
      </c>
      <c r="J61" s="17">
        <v>0.166445446088549</v>
      </c>
      <c r="K61" s="17">
        <v>0.10439054724940799</v>
      </c>
      <c r="L61" s="17">
        <v>0.10603648321525699</v>
      </c>
      <c r="M61" s="17"/>
      <c r="N61" s="17">
        <v>0.111824113257674</v>
      </c>
      <c r="O61" s="17">
        <v>0.132934607239792</v>
      </c>
      <c r="P61" s="17">
        <v>0.106356284881356</v>
      </c>
      <c r="Q61" s="17">
        <v>0.143634749215104</v>
      </c>
      <c r="R61" s="17"/>
      <c r="S61" s="17">
        <v>0.190642121431396</v>
      </c>
      <c r="T61" s="17">
        <v>0.101631110873042</v>
      </c>
      <c r="U61" s="17">
        <v>6.1609481729607E-2</v>
      </c>
      <c r="V61" s="17">
        <v>9.3659398254714504E-2</v>
      </c>
      <c r="W61" s="17">
        <v>0.102395562606026</v>
      </c>
      <c r="X61" s="17">
        <v>0.14972758425625299</v>
      </c>
      <c r="Y61" s="17">
        <v>0.14636220701775199</v>
      </c>
      <c r="Z61" s="17">
        <v>9.4609040876324699E-2</v>
      </c>
      <c r="AA61" s="17">
        <v>0.13292967212714299</v>
      </c>
      <c r="AB61" s="17"/>
      <c r="AC61" s="17">
        <v>0.16309636645839301</v>
      </c>
      <c r="AD61" s="17">
        <v>0.131927748190767</v>
      </c>
      <c r="AE61" s="17">
        <v>0.14824491900738601</v>
      </c>
      <c r="AF61" s="17">
        <v>0.10875345719412099</v>
      </c>
      <c r="AG61" s="17">
        <v>3.6579715932354803E-2</v>
      </c>
      <c r="AH61" s="17">
        <v>3.4834906515164903E-2</v>
      </c>
      <c r="AI61" s="17"/>
      <c r="AJ61" s="17">
        <v>0.12076401715110199</v>
      </c>
      <c r="AK61" s="17">
        <v>0.118745335756108</v>
      </c>
      <c r="AL61" s="17">
        <v>0.151628578335885</v>
      </c>
      <c r="AM61" s="17">
        <v>0.110479945354802</v>
      </c>
      <c r="AN61" s="17">
        <v>0.124877808227705</v>
      </c>
      <c r="AO61" s="17">
        <v>0.108386841967526</v>
      </c>
      <c r="AP61" s="17"/>
      <c r="AQ61" s="17">
        <v>0.11082246679584699</v>
      </c>
      <c r="AR61" s="17">
        <v>0.127668673655913</v>
      </c>
      <c r="AS61" s="17"/>
      <c r="AT61" s="17">
        <v>0.11715193705056</v>
      </c>
      <c r="AU61" s="17">
        <v>0.15077695206872299</v>
      </c>
      <c r="AV61" s="17"/>
      <c r="AW61" s="17">
        <v>0.124160970611086</v>
      </c>
      <c r="AX61" s="17" t="s">
        <v>87</v>
      </c>
      <c r="AY61" s="17">
        <v>0.12076401715110199</v>
      </c>
      <c r="AZ61" s="17"/>
      <c r="BA61" s="17">
        <v>0.13803553194135601</v>
      </c>
      <c r="BB61" s="17">
        <v>0.116010737940206</v>
      </c>
      <c r="BC61" s="17"/>
      <c r="BD61" s="17">
        <v>0.13169257557660499</v>
      </c>
      <c r="BE61" s="17">
        <v>0.12163146986650999</v>
      </c>
      <c r="BF61" s="17"/>
      <c r="BG61" s="17">
        <v>0.110349869859516</v>
      </c>
      <c r="BH61" s="17">
        <v>0.146274792989457</v>
      </c>
      <c r="BI61" s="17">
        <v>0.13785070288192799</v>
      </c>
      <c r="BJ61" s="17">
        <v>0.112045022583199</v>
      </c>
    </row>
    <row r="62" spans="2:62">
      <c r="B62" t="s">
        <v>129</v>
      </c>
      <c r="C62" s="17">
        <v>2.9196234210434002E-2</v>
      </c>
      <c r="D62" s="17">
        <v>2.4376370421448801E-2</v>
      </c>
      <c r="E62" s="17">
        <v>3.4142034465830098E-2</v>
      </c>
      <c r="F62" s="17"/>
      <c r="G62" s="17">
        <v>2.9960536106694101E-2</v>
      </c>
      <c r="H62" s="17">
        <v>4.2745249237096203E-2</v>
      </c>
      <c r="I62" s="17">
        <v>2.5162235938734501E-2</v>
      </c>
      <c r="J62" s="17">
        <v>2.3726241565991499E-2</v>
      </c>
      <c r="K62" s="17">
        <v>4.5647735331900002E-2</v>
      </c>
      <c r="L62" s="17">
        <v>1.49023564727656E-2</v>
      </c>
      <c r="M62" s="17"/>
      <c r="N62" s="17">
        <v>2.4092831410173699E-2</v>
      </c>
      <c r="O62" s="17">
        <v>2.84913258404891E-2</v>
      </c>
      <c r="P62" s="17">
        <v>2.86160003134571E-2</v>
      </c>
      <c r="Q62" s="17">
        <v>3.6133710392968602E-2</v>
      </c>
      <c r="R62" s="17"/>
      <c r="S62" s="17">
        <v>6.00848116021164E-2</v>
      </c>
      <c r="T62" s="17">
        <v>2.80516096955837E-2</v>
      </c>
      <c r="U62" s="17">
        <v>1.04954906603475E-2</v>
      </c>
      <c r="V62" s="17">
        <v>2.2608048377223501E-2</v>
      </c>
      <c r="W62" s="17">
        <v>1.5369896273994901E-2</v>
      </c>
      <c r="X62" s="17">
        <v>2.1285876291123398E-2</v>
      </c>
      <c r="Y62" s="17">
        <v>3.3826857377299298E-2</v>
      </c>
      <c r="Z62" s="17">
        <v>1.8951524670897599E-2</v>
      </c>
      <c r="AA62" s="17">
        <v>2.9518228217683601E-2</v>
      </c>
      <c r="AB62" s="17"/>
      <c r="AC62" s="17">
        <v>5.2273002403938097E-2</v>
      </c>
      <c r="AD62" s="17">
        <v>2.7033074885323399E-2</v>
      </c>
      <c r="AE62" s="17">
        <v>3.10175247497585E-2</v>
      </c>
      <c r="AF62" s="17">
        <v>1.1043521384961201E-2</v>
      </c>
      <c r="AG62" s="17">
        <v>1.6081894672674998E-2</v>
      </c>
      <c r="AH62" s="17">
        <v>1.1933415980328601E-2</v>
      </c>
      <c r="AI62" s="17"/>
      <c r="AJ62" s="17">
        <v>2.1853728462008299E-2</v>
      </c>
      <c r="AK62" s="17">
        <v>3.0377202799424401E-2</v>
      </c>
      <c r="AL62" s="17">
        <v>5.6474236717383199E-2</v>
      </c>
      <c r="AM62" s="17">
        <v>1.91980152839188E-2</v>
      </c>
      <c r="AN62" s="17">
        <v>3.5441538511648503E-2</v>
      </c>
      <c r="AO62" s="17">
        <v>4.4049783303255902E-2</v>
      </c>
      <c r="AP62" s="17"/>
      <c r="AQ62" s="17">
        <v>2.31425770778423E-2</v>
      </c>
      <c r="AR62" s="17">
        <v>3.5447840141640499E-2</v>
      </c>
      <c r="AS62" s="17"/>
      <c r="AT62" s="17">
        <v>2.4547004639465402E-2</v>
      </c>
      <c r="AU62" s="17">
        <v>4.56228813840132E-2</v>
      </c>
      <c r="AV62" s="17"/>
      <c r="AW62" s="17">
        <v>3.5224356345548297E-2</v>
      </c>
      <c r="AX62" s="17" t="s">
        <v>87</v>
      </c>
      <c r="AY62" s="17">
        <v>2.1853728462008299E-2</v>
      </c>
      <c r="AZ62" s="17"/>
      <c r="BA62" s="17">
        <v>3.5432217698414398E-2</v>
      </c>
      <c r="BB62" s="17">
        <v>2.5736645721784399E-2</v>
      </c>
      <c r="BC62" s="17"/>
      <c r="BD62" s="17">
        <v>4.00212242460357E-2</v>
      </c>
      <c r="BE62" s="17">
        <v>2.6742825839725599E-2</v>
      </c>
      <c r="BF62" s="17"/>
      <c r="BG62" s="17">
        <v>2.7887375054150201E-2</v>
      </c>
      <c r="BH62" s="17">
        <v>3.9796808408435101E-2</v>
      </c>
      <c r="BI62" s="17">
        <v>3.4604654874868301E-2</v>
      </c>
      <c r="BJ62" s="17">
        <v>1.9897029279781601E-2</v>
      </c>
    </row>
    <row r="63" spans="2:62">
      <c r="B63" t="s">
        <v>101</v>
      </c>
      <c r="C63" s="17">
        <v>3.53941346475398E-2</v>
      </c>
      <c r="D63" s="17">
        <v>2.30928374797147E-2</v>
      </c>
      <c r="E63" s="17">
        <v>4.6640937315783199E-2</v>
      </c>
      <c r="F63" s="17"/>
      <c r="G63" s="17">
        <v>5.1985290491368699E-2</v>
      </c>
      <c r="H63" s="17">
        <v>1.8605977448973899E-2</v>
      </c>
      <c r="I63" s="17">
        <v>3.0707043682745599E-2</v>
      </c>
      <c r="J63" s="17">
        <v>3.1643823928092403E-2</v>
      </c>
      <c r="K63" s="17">
        <v>4.4950654448615401E-2</v>
      </c>
      <c r="L63" s="17">
        <v>3.6604111367807397E-2</v>
      </c>
      <c r="M63" s="17"/>
      <c r="N63" s="17">
        <v>2.3807687182889E-2</v>
      </c>
      <c r="O63" s="17">
        <v>2.6727953324592699E-2</v>
      </c>
      <c r="P63" s="17">
        <v>3.8903604717856997E-2</v>
      </c>
      <c r="Q63" s="17">
        <v>5.4056018177288202E-2</v>
      </c>
      <c r="R63" s="17"/>
      <c r="S63" s="17">
        <v>1.6495833483662601E-2</v>
      </c>
      <c r="T63" s="17">
        <v>2.9331371125323899E-2</v>
      </c>
      <c r="U63" s="17">
        <v>7.0219510861954798E-2</v>
      </c>
      <c r="V63" s="17">
        <v>3.94020684970387E-2</v>
      </c>
      <c r="W63" s="17">
        <v>4.6483997069554799E-2</v>
      </c>
      <c r="X63" s="17">
        <v>4.4314502425615E-2</v>
      </c>
      <c r="Y63" s="17">
        <v>2.8741033885312201E-2</v>
      </c>
      <c r="Z63" s="17">
        <v>4.7406710081949202E-2</v>
      </c>
      <c r="AA63" s="17">
        <v>2.11628504166704E-2</v>
      </c>
      <c r="AB63" s="17"/>
      <c r="AC63" s="17">
        <v>2.1991731261886902E-2</v>
      </c>
      <c r="AD63" s="17">
        <v>4.31453362124712E-2</v>
      </c>
      <c r="AE63" s="17">
        <v>4.1249326500370803E-2</v>
      </c>
      <c r="AF63" s="17">
        <v>4.0803938346267499E-2</v>
      </c>
      <c r="AG63" s="17">
        <v>2.8058959530701699E-2</v>
      </c>
      <c r="AH63" s="17">
        <v>3.6101343006544002E-2</v>
      </c>
      <c r="AI63" s="17"/>
      <c r="AJ63" s="17">
        <v>3.8520232064495799E-2</v>
      </c>
      <c r="AK63" s="17">
        <v>2.3481743679421001E-2</v>
      </c>
      <c r="AL63" s="17">
        <v>6.10818617702635E-2</v>
      </c>
      <c r="AM63" s="17">
        <v>5.3220539051169198E-2</v>
      </c>
      <c r="AN63" s="17">
        <v>1.9199162659988299E-2</v>
      </c>
      <c r="AO63" s="17">
        <v>7.5205682849024097E-2</v>
      </c>
      <c r="AP63" s="17"/>
      <c r="AQ63" s="17">
        <v>2.9385478712711299E-2</v>
      </c>
      <c r="AR63" s="17">
        <v>2.6926443511082102E-2</v>
      </c>
      <c r="AS63" s="17"/>
      <c r="AT63" s="17">
        <v>3.7588939397261302E-2</v>
      </c>
      <c r="AU63" s="17">
        <v>2.5619182035204999E-2</v>
      </c>
      <c r="AV63" s="17"/>
      <c r="AW63" s="17">
        <v>3.0197904507993499E-2</v>
      </c>
      <c r="AX63" s="17" t="s">
        <v>87</v>
      </c>
      <c r="AY63" s="17">
        <v>3.8520232064495799E-2</v>
      </c>
      <c r="AZ63" s="17"/>
      <c r="BA63" s="17">
        <v>2.1484548766733801E-2</v>
      </c>
      <c r="BB63" s="17">
        <v>4.3110871436190801E-2</v>
      </c>
      <c r="BC63" s="17"/>
      <c r="BD63" s="17">
        <v>1.49088626002592E-2</v>
      </c>
      <c r="BE63" s="17">
        <v>3.8813872159061902E-2</v>
      </c>
      <c r="BF63" s="17"/>
      <c r="BG63" s="17">
        <v>1.08106802018749E-2</v>
      </c>
      <c r="BH63" s="17">
        <v>5.2858628252737502E-2</v>
      </c>
      <c r="BI63" s="17">
        <v>1.6905791869192902E-2</v>
      </c>
      <c r="BJ63" s="17">
        <v>3.70958741117293E-2</v>
      </c>
    </row>
    <row r="64" spans="2:62">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row>
    <row r="65" spans="2:62">
      <c r="B65" s="6" t="s">
        <v>130</v>
      </c>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row>
    <row r="66" spans="2:62">
      <c r="B66" s="24" t="s">
        <v>15</v>
      </c>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row>
    <row r="67" spans="2:62">
      <c r="B67" t="s">
        <v>125</v>
      </c>
      <c r="C67" s="17">
        <v>7.9748843508339703E-2</v>
      </c>
      <c r="D67" s="17">
        <v>9.7973610742474904E-2</v>
      </c>
      <c r="E67" s="17">
        <v>6.25459845382378E-2</v>
      </c>
      <c r="F67" s="17"/>
      <c r="G67" s="17">
        <v>0.117000644986393</v>
      </c>
      <c r="H67" s="17">
        <v>0.112465886018178</v>
      </c>
      <c r="I67" s="17">
        <v>0.109852614843944</v>
      </c>
      <c r="J67" s="17">
        <v>6.8021532236490906E-2</v>
      </c>
      <c r="K67" s="17">
        <v>5.2271217490855601E-2</v>
      </c>
      <c r="L67" s="17">
        <v>3.3627289131070603E-2</v>
      </c>
      <c r="M67" s="17"/>
      <c r="N67" s="17">
        <v>9.1614263785463307E-2</v>
      </c>
      <c r="O67" s="17">
        <v>8.2094432069847706E-2</v>
      </c>
      <c r="P67" s="17">
        <v>7.6539195114675204E-2</v>
      </c>
      <c r="Q67" s="17">
        <v>6.7779836193219506E-2</v>
      </c>
      <c r="R67" s="17"/>
      <c r="S67" s="17">
        <v>0.108065735925642</v>
      </c>
      <c r="T67" s="17">
        <v>6.7328882131346399E-2</v>
      </c>
      <c r="U67" s="17">
        <v>0.10587465949317799</v>
      </c>
      <c r="V67" s="17">
        <v>6.0756892564577003E-2</v>
      </c>
      <c r="W67" s="17">
        <v>7.7031436141597395E-2</v>
      </c>
      <c r="X67" s="17">
        <v>7.6939698080647698E-2</v>
      </c>
      <c r="Y67" s="17">
        <v>4.9178358161141002E-2</v>
      </c>
      <c r="Z67" s="17">
        <v>0.12775447105426599</v>
      </c>
      <c r="AA67" s="17">
        <v>6.6262561805131501E-2</v>
      </c>
      <c r="AB67" s="17"/>
      <c r="AC67" s="17">
        <v>0.113239977095664</v>
      </c>
      <c r="AD67" s="17">
        <v>5.3312933932878399E-2</v>
      </c>
      <c r="AE67" s="17">
        <v>7.8652179355129095E-2</v>
      </c>
      <c r="AF67" s="17">
        <v>6.8422272652894897E-2</v>
      </c>
      <c r="AG67" s="17">
        <v>7.6837339036068902E-2</v>
      </c>
      <c r="AH67" s="17">
        <v>0.128522986181827</v>
      </c>
      <c r="AI67" s="17"/>
      <c r="AJ67" s="17">
        <v>6.19791851435159E-2</v>
      </c>
      <c r="AK67" s="17">
        <v>7.0428329370135906E-2</v>
      </c>
      <c r="AL67" s="17">
        <v>9.6981985784534999E-2</v>
      </c>
      <c r="AM67" s="17">
        <v>9.0464546095967394E-2</v>
      </c>
      <c r="AN67" s="17">
        <v>0.115470972747703</v>
      </c>
      <c r="AO67" s="17">
        <v>9.2578404665902697E-2</v>
      </c>
      <c r="AP67" s="17"/>
      <c r="AQ67" s="17">
        <v>0.117831877653676</v>
      </c>
      <c r="AR67" s="17">
        <v>6.70269340023711E-2</v>
      </c>
      <c r="AS67" s="17"/>
      <c r="AT67" s="17">
        <v>7.0371146902406506E-2</v>
      </c>
      <c r="AU67" s="17">
        <v>0.11756947647518599</v>
      </c>
      <c r="AV67" s="17"/>
      <c r="AW67" s="17">
        <v>9.0303098077738897E-2</v>
      </c>
      <c r="AX67" s="17" t="s">
        <v>87</v>
      </c>
      <c r="AY67" s="17">
        <v>6.19791851435159E-2</v>
      </c>
      <c r="AZ67" s="17"/>
      <c r="BA67" s="17">
        <v>9.2864035466655198E-2</v>
      </c>
      <c r="BB67" s="17">
        <v>7.24728192512403E-2</v>
      </c>
      <c r="BC67" s="17"/>
      <c r="BD67" s="17">
        <v>0.13693645948748701</v>
      </c>
      <c r="BE67" s="17">
        <v>6.5104144666456906E-2</v>
      </c>
      <c r="BF67" s="17"/>
      <c r="BG67" s="17">
        <v>0.134452775208486</v>
      </c>
      <c r="BH67" s="17">
        <v>6.7944377866425307E-2</v>
      </c>
      <c r="BI67" s="17">
        <v>9.0931643358822006E-2</v>
      </c>
      <c r="BJ67" s="17">
        <v>7.1268943693518993E-2</v>
      </c>
    </row>
    <row r="68" spans="2:62">
      <c r="B68" t="s">
        <v>126</v>
      </c>
      <c r="C68" s="17">
        <v>0.34609996697915901</v>
      </c>
      <c r="D68" s="17">
        <v>0.353675932046768</v>
      </c>
      <c r="E68" s="17">
        <v>0.34053958082389302</v>
      </c>
      <c r="F68" s="17"/>
      <c r="G68" s="17">
        <v>0.379901424375376</v>
      </c>
      <c r="H68" s="17">
        <v>0.339633936185539</v>
      </c>
      <c r="I68" s="17">
        <v>0.37728949406595602</v>
      </c>
      <c r="J68" s="17">
        <v>0.31689855735173</v>
      </c>
      <c r="K68" s="17">
        <v>0.34836988037900901</v>
      </c>
      <c r="L68" s="17">
        <v>0.33035426089695702</v>
      </c>
      <c r="M68" s="17"/>
      <c r="N68" s="17">
        <v>0.36725805385150601</v>
      </c>
      <c r="O68" s="17">
        <v>0.34805653621058902</v>
      </c>
      <c r="P68" s="17">
        <v>0.34531716952377001</v>
      </c>
      <c r="Q68" s="17">
        <v>0.32021623465938298</v>
      </c>
      <c r="R68" s="17"/>
      <c r="S68" s="17">
        <v>0.29223732064421398</v>
      </c>
      <c r="T68" s="17">
        <v>0.29684963363270001</v>
      </c>
      <c r="U68" s="17">
        <v>0.34406983876108299</v>
      </c>
      <c r="V68" s="17">
        <v>0.43226424199353902</v>
      </c>
      <c r="W68" s="17">
        <v>0.39094963277838801</v>
      </c>
      <c r="X68" s="17">
        <v>0.33516369973912702</v>
      </c>
      <c r="Y68" s="17">
        <v>0.37238950878601801</v>
      </c>
      <c r="Z68" s="17">
        <v>0.36030051555109499</v>
      </c>
      <c r="AA68" s="17">
        <v>0.35515482308823998</v>
      </c>
      <c r="AB68" s="17"/>
      <c r="AC68" s="17">
        <v>0.321636748909361</v>
      </c>
      <c r="AD68" s="17">
        <v>0.34182112595424402</v>
      </c>
      <c r="AE68" s="17">
        <v>0.33227819929382302</v>
      </c>
      <c r="AF68" s="17">
        <v>0.36155557751625</v>
      </c>
      <c r="AG68" s="17">
        <v>0.397010663693314</v>
      </c>
      <c r="AH68" s="17">
        <v>0.37401210460513901</v>
      </c>
      <c r="AI68" s="17"/>
      <c r="AJ68" s="17">
        <v>0.34862631061661198</v>
      </c>
      <c r="AK68" s="17">
        <v>0.38963001217979198</v>
      </c>
      <c r="AL68" s="17">
        <v>0.28423276272743703</v>
      </c>
      <c r="AM68" s="17">
        <v>0.37072272616624202</v>
      </c>
      <c r="AN68" s="17">
        <v>0.32687061909884801</v>
      </c>
      <c r="AO68" s="17">
        <v>0.25778873481778702</v>
      </c>
      <c r="AP68" s="17"/>
      <c r="AQ68" s="17">
        <v>0.38980232902972201</v>
      </c>
      <c r="AR68" s="17">
        <v>0.335407960046961</v>
      </c>
      <c r="AS68" s="17"/>
      <c r="AT68" s="17">
        <v>0.34944538622716698</v>
      </c>
      <c r="AU68" s="17">
        <v>0.33505622046240002</v>
      </c>
      <c r="AV68" s="17"/>
      <c r="AW68" s="17">
        <v>0.34624076479326699</v>
      </c>
      <c r="AX68" s="17" t="s">
        <v>87</v>
      </c>
      <c r="AY68" s="17">
        <v>0.34862631061661198</v>
      </c>
      <c r="AZ68" s="17"/>
      <c r="BA68" s="17">
        <v>0.30221720794373602</v>
      </c>
      <c r="BB68" s="17">
        <v>0.37044517063496601</v>
      </c>
      <c r="BC68" s="17"/>
      <c r="BD68" s="17">
        <v>0.37573964875014099</v>
      </c>
      <c r="BE68" s="17">
        <v>0.33804940282891899</v>
      </c>
      <c r="BF68" s="17"/>
      <c r="BG68" s="17">
        <v>0.35523603538986998</v>
      </c>
      <c r="BH68" s="17">
        <v>0.303937740973791</v>
      </c>
      <c r="BI68" s="17">
        <v>0.368051031861584</v>
      </c>
      <c r="BJ68" s="17">
        <v>0.39269995876008701</v>
      </c>
    </row>
    <row r="69" spans="2:62">
      <c r="B69" t="s">
        <v>127</v>
      </c>
      <c r="C69" s="17">
        <v>0.28381344729153801</v>
      </c>
      <c r="D69" s="17">
        <v>0.29125537012400998</v>
      </c>
      <c r="E69" s="17">
        <v>0.27499196764046002</v>
      </c>
      <c r="F69" s="17"/>
      <c r="G69" s="17">
        <v>0.231028202827948</v>
      </c>
      <c r="H69" s="17">
        <v>0.30183832097913599</v>
      </c>
      <c r="I69" s="17">
        <v>0.25910881367334898</v>
      </c>
      <c r="J69" s="17">
        <v>0.30806284738735601</v>
      </c>
      <c r="K69" s="17">
        <v>0.29988557337522997</v>
      </c>
      <c r="L69" s="17">
        <v>0.28988227806491201</v>
      </c>
      <c r="M69" s="17"/>
      <c r="N69" s="17">
        <v>0.29175598334918001</v>
      </c>
      <c r="O69" s="17">
        <v>0.30194399881322198</v>
      </c>
      <c r="P69" s="17">
        <v>0.27108872643537402</v>
      </c>
      <c r="Q69" s="17">
        <v>0.26702773195134899</v>
      </c>
      <c r="R69" s="17"/>
      <c r="S69" s="17">
        <v>0.28756253345274102</v>
      </c>
      <c r="T69" s="17">
        <v>0.30403481678646699</v>
      </c>
      <c r="U69" s="17">
        <v>0.26947318497995298</v>
      </c>
      <c r="V69" s="17">
        <v>0.268852425074528</v>
      </c>
      <c r="W69" s="17">
        <v>0.31318906737162899</v>
      </c>
      <c r="X69" s="17">
        <v>0.270481721268862</v>
      </c>
      <c r="Y69" s="17">
        <v>0.281824797101764</v>
      </c>
      <c r="Z69" s="17">
        <v>0.21758536681810101</v>
      </c>
      <c r="AA69" s="17">
        <v>0.29510508496476201</v>
      </c>
      <c r="AB69" s="17"/>
      <c r="AC69" s="17">
        <v>0.27865292779781098</v>
      </c>
      <c r="AD69" s="17">
        <v>0.29092430719433998</v>
      </c>
      <c r="AE69" s="17">
        <v>0.303055227990978</v>
      </c>
      <c r="AF69" s="17">
        <v>0.26984035597266298</v>
      </c>
      <c r="AG69" s="17">
        <v>0.265026462946724</v>
      </c>
      <c r="AH69" s="17">
        <v>0.30912765639927098</v>
      </c>
      <c r="AI69" s="17"/>
      <c r="AJ69" s="17">
        <v>0.29217286158935102</v>
      </c>
      <c r="AK69" s="17">
        <v>0.27524580014264899</v>
      </c>
      <c r="AL69" s="17">
        <v>0.30419065332713402</v>
      </c>
      <c r="AM69" s="17">
        <v>0.23725658954120801</v>
      </c>
      <c r="AN69" s="17">
        <v>0.27360403944522799</v>
      </c>
      <c r="AO69" s="17">
        <v>0.41441295096223302</v>
      </c>
      <c r="AP69" s="17"/>
      <c r="AQ69" s="17">
        <v>0.27863547423746399</v>
      </c>
      <c r="AR69" s="17">
        <v>0.27947346997105099</v>
      </c>
      <c r="AS69" s="17"/>
      <c r="AT69" s="17">
        <v>0.28711831818302502</v>
      </c>
      <c r="AU69" s="17">
        <v>0.275126423343732</v>
      </c>
      <c r="AV69" s="17"/>
      <c r="AW69" s="17">
        <v>0.27623914689711399</v>
      </c>
      <c r="AX69" s="17" t="s">
        <v>87</v>
      </c>
      <c r="AY69" s="17">
        <v>0.29217286158935102</v>
      </c>
      <c r="AZ69" s="17"/>
      <c r="BA69" s="17">
        <v>0.27953497419080597</v>
      </c>
      <c r="BB69" s="17">
        <v>0.28618705144184098</v>
      </c>
      <c r="BC69" s="17"/>
      <c r="BD69" s="17">
        <v>0.29186260602133202</v>
      </c>
      <c r="BE69" s="17">
        <v>0.28067317906820599</v>
      </c>
      <c r="BF69" s="17"/>
      <c r="BG69" s="17">
        <v>0.27708750112855601</v>
      </c>
      <c r="BH69" s="17">
        <v>0.28587265398276002</v>
      </c>
      <c r="BI69" s="17">
        <v>0.29675669584738901</v>
      </c>
      <c r="BJ69" s="17">
        <v>0.26922975086378997</v>
      </c>
    </row>
    <row r="70" spans="2:62">
      <c r="B70" t="s">
        <v>128</v>
      </c>
      <c r="C70" s="17">
        <v>0.134117758505544</v>
      </c>
      <c r="D70" s="17">
        <v>0.13182753062533101</v>
      </c>
      <c r="E70" s="17">
        <v>0.136314782677004</v>
      </c>
      <c r="F70" s="17"/>
      <c r="G70" s="17">
        <v>0.128697101602786</v>
      </c>
      <c r="H70" s="17">
        <v>0.15064567029036799</v>
      </c>
      <c r="I70" s="17">
        <v>0.114045294045121</v>
      </c>
      <c r="J70" s="17">
        <v>0.13698675480973099</v>
      </c>
      <c r="K70" s="17">
        <v>0.12714310645777699</v>
      </c>
      <c r="L70" s="17">
        <v>0.14283160137078499</v>
      </c>
      <c r="M70" s="17"/>
      <c r="N70" s="17">
        <v>0.13148175203455501</v>
      </c>
      <c r="O70" s="17">
        <v>0.123859341350242</v>
      </c>
      <c r="P70" s="17">
        <v>0.146232833700809</v>
      </c>
      <c r="Q70" s="17">
        <v>0.137764904939849</v>
      </c>
      <c r="R70" s="17"/>
      <c r="S70" s="17">
        <v>0.129088490405324</v>
      </c>
      <c r="T70" s="17">
        <v>0.149343071448541</v>
      </c>
      <c r="U70" s="17">
        <v>0.136169016139984</v>
      </c>
      <c r="V70" s="17">
        <v>0.107213820267322</v>
      </c>
      <c r="W70" s="17">
        <v>0.110185684200083</v>
      </c>
      <c r="X70" s="17">
        <v>0.12596478212308901</v>
      </c>
      <c r="Y70" s="17">
        <v>0.154188849425027</v>
      </c>
      <c r="Z70" s="17">
        <v>0.16478439478377499</v>
      </c>
      <c r="AA70" s="17">
        <v>0.13838482027046101</v>
      </c>
      <c r="AB70" s="17"/>
      <c r="AC70" s="17">
        <v>0.157168996024073</v>
      </c>
      <c r="AD70" s="17">
        <v>0.13290363812037601</v>
      </c>
      <c r="AE70" s="17">
        <v>0.12595390125597</v>
      </c>
      <c r="AF70" s="17">
        <v>0.124824594342898</v>
      </c>
      <c r="AG70" s="17">
        <v>0.12117303495666799</v>
      </c>
      <c r="AH70" s="17">
        <v>0.1038817996694</v>
      </c>
      <c r="AI70" s="17"/>
      <c r="AJ70" s="17">
        <v>0.13688063521799201</v>
      </c>
      <c r="AK70" s="17">
        <v>0.124863342333202</v>
      </c>
      <c r="AL70" s="17">
        <v>8.2071771875042193E-2</v>
      </c>
      <c r="AM70" s="17">
        <v>0.13652014630044801</v>
      </c>
      <c r="AN70" s="17">
        <v>0.14818940802659999</v>
      </c>
      <c r="AO70" s="17">
        <v>0.142298174287837</v>
      </c>
      <c r="AP70" s="17"/>
      <c r="AQ70" s="17">
        <v>0.104904122572525</v>
      </c>
      <c r="AR70" s="17">
        <v>0.15463139175236701</v>
      </c>
      <c r="AS70" s="17"/>
      <c r="AT70" s="17">
        <v>0.139827300868691</v>
      </c>
      <c r="AU70" s="17">
        <v>0.114440936200218</v>
      </c>
      <c r="AV70" s="17"/>
      <c r="AW70" s="17">
        <v>0.13528134224267799</v>
      </c>
      <c r="AX70" s="17" t="s">
        <v>87</v>
      </c>
      <c r="AY70" s="17">
        <v>0.13688063521799201</v>
      </c>
      <c r="AZ70" s="17"/>
      <c r="BA70" s="17">
        <v>0.19814555193870301</v>
      </c>
      <c r="BB70" s="17">
        <v>9.8596526362781003E-2</v>
      </c>
      <c r="BC70" s="17"/>
      <c r="BD70" s="17">
        <v>9.77206477046908E-2</v>
      </c>
      <c r="BE70" s="17">
        <v>0.145261673710911</v>
      </c>
      <c r="BF70" s="17"/>
      <c r="BG70" s="17">
        <v>0.14504165973658401</v>
      </c>
      <c r="BH70" s="17">
        <v>0.122361965247553</v>
      </c>
      <c r="BI70" s="17">
        <v>0.15305985382891399</v>
      </c>
      <c r="BJ70" s="17">
        <v>0.111480042316509</v>
      </c>
    </row>
    <row r="71" spans="2:62">
      <c r="B71" t="s">
        <v>129</v>
      </c>
      <c r="C71" s="17">
        <v>4.0329429460226197E-2</v>
      </c>
      <c r="D71" s="17">
        <v>2.7410399109836E-2</v>
      </c>
      <c r="E71" s="17">
        <v>5.2227813247632801E-2</v>
      </c>
      <c r="F71" s="17"/>
      <c r="G71" s="17">
        <v>3.8740169155934701E-2</v>
      </c>
      <c r="H71" s="17">
        <v>3.8202151231815501E-2</v>
      </c>
      <c r="I71" s="17">
        <v>3.38093352970869E-2</v>
      </c>
      <c r="J71" s="17">
        <v>4.0866039861164202E-2</v>
      </c>
      <c r="K71" s="17">
        <v>3.66547362659796E-2</v>
      </c>
      <c r="L71" s="17">
        <v>4.8650475091823499E-2</v>
      </c>
      <c r="M71" s="17"/>
      <c r="N71" s="17">
        <v>2.9061500567015501E-2</v>
      </c>
      <c r="O71" s="17">
        <v>3.4708810541480901E-2</v>
      </c>
      <c r="P71" s="17">
        <v>3.9883588775872399E-2</v>
      </c>
      <c r="Q71" s="17">
        <v>5.8993112808059002E-2</v>
      </c>
      <c r="R71" s="17"/>
      <c r="S71" s="17">
        <v>3.7681033170882901E-2</v>
      </c>
      <c r="T71" s="17">
        <v>5.6338312635705698E-2</v>
      </c>
      <c r="U71" s="17">
        <v>2.6440694684634801E-2</v>
      </c>
      <c r="V71" s="17">
        <v>4.2325650219315898E-2</v>
      </c>
      <c r="W71" s="17">
        <v>3.5402624502881501E-2</v>
      </c>
      <c r="X71" s="17">
        <v>6.1051599310456103E-2</v>
      </c>
      <c r="Y71" s="17">
        <v>3.4841034719313997E-2</v>
      </c>
      <c r="Z71" s="17">
        <v>1.44119913200772E-2</v>
      </c>
      <c r="AA71" s="17">
        <v>3.28441154032462E-2</v>
      </c>
      <c r="AB71" s="17"/>
      <c r="AC71" s="17">
        <v>3.8879721988973798E-2</v>
      </c>
      <c r="AD71" s="17">
        <v>4.0831688901971898E-2</v>
      </c>
      <c r="AE71" s="17">
        <v>4.5395805235367702E-2</v>
      </c>
      <c r="AF71" s="17">
        <v>3.52072647281714E-2</v>
      </c>
      <c r="AG71" s="17">
        <v>5.0470933892256702E-2</v>
      </c>
      <c r="AH71" s="17">
        <v>2.5388039270303201E-2</v>
      </c>
      <c r="AI71" s="17"/>
      <c r="AJ71" s="17">
        <v>2.6985053293019898E-2</v>
      </c>
      <c r="AK71" s="17">
        <v>3.6945944015917498E-2</v>
      </c>
      <c r="AL71" s="17">
        <v>7.9337036858907001E-2</v>
      </c>
      <c r="AM71" s="17">
        <v>6.16802246989459E-2</v>
      </c>
      <c r="AN71" s="17">
        <v>4.7116561610048298E-2</v>
      </c>
      <c r="AO71" s="17">
        <v>3.4446099108855897E-2</v>
      </c>
      <c r="AP71" s="17"/>
      <c r="AQ71" s="17">
        <v>3.1894329178721703E-2</v>
      </c>
      <c r="AR71" s="17">
        <v>4.42515337328609E-2</v>
      </c>
      <c r="AS71" s="17"/>
      <c r="AT71" s="17">
        <v>3.7941451874945201E-2</v>
      </c>
      <c r="AU71" s="17">
        <v>4.8562339335927601E-2</v>
      </c>
      <c r="AV71" s="17"/>
      <c r="AW71" s="17">
        <v>5.0035503865142397E-2</v>
      </c>
      <c r="AX71" s="17" t="s">
        <v>87</v>
      </c>
      <c r="AY71" s="17">
        <v>2.6985053293019898E-2</v>
      </c>
      <c r="AZ71" s="17"/>
      <c r="BA71" s="17">
        <v>6.5495599479963806E-2</v>
      </c>
      <c r="BB71" s="17">
        <v>2.6367783751655102E-2</v>
      </c>
      <c r="BC71" s="17"/>
      <c r="BD71" s="17">
        <v>2.87185787386421E-2</v>
      </c>
      <c r="BE71" s="17">
        <v>4.3635075232231903E-2</v>
      </c>
      <c r="BF71" s="17"/>
      <c r="BG71" s="17">
        <v>3.7631867960569297E-2</v>
      </c>
      <c r="BH71" s="17">
        <v>7.6892004119771498E-2</v>
      </c>
      <c r="BI71" s="17">
        <v>2.8800645673065201E-2</v>
      </c>
      <c r="BJ71" s="17">
        <v>3.9103524821249798E-2</v>
      </c>
    </row>
    <row r="72" spans="2:62">
      <c r="B72" t="s">
        <v>101</v>
      </c>
      <c r="C72" s="17">
        <v>0.115890554255193</v>
      </c>
      <c r="D72" s="17">
        <v>9.7857157351581001E-2</v>
      </c>
      <c r="E72" s="17">
        <v>0.13337987107277199</v>
      </c>
      <c r="F72" s="17"/>
      <c r="G72" s="17">
        <v>0.104632457051563</v>
      </c>
      <c r="H72" s="17">
        <v>5.72140352949633E-2</v>
      </c>
      <c r="I72" s="17">
        <v>0.105894448074543</v>
      </c>
      <c r="J72" s="17">
        <v>0.12916426835352801</v>
      </c>
      <c r="K72" s="17">
        <v>0.13567548603114901</v>
      </c>
      <c r="L72" s="17">
        <v>0.15465409544445199</v>
      </c>
      <c r="M72" s="17"/>
      <c r="N72" s="17">
        <v>8.8828446412279397E-2</v>
      </c>
      <c r="O72" s="17">
        <v>0.109336881014619</v>
      </c>
      <c r="P72" s="17">
        <v>0.1209384864495</v>
      </c>
      <c r="Q72" s="17">
        <v>0.14821817944814</v>
      </c>
      <c r="R72" s="17"/>
      <c r="S72" s="17">
        <v>0.14536488640119599</v>
      </c>
      <c r="T72" s="17">
        <v>0.12610528336523999</v>
      </c>
      <c r="U72" s="17">
        <v>0.117972605941167</v>
      </c>
      <c r="V72" s="17">
        <v>8.8586969880717403E-2</v>
      </c>
      <c r="W72" s="17">
        <v>7.3241555005421302E-2</v>
      </c>
      <c r="X72" s="17">
        <v>0.13039849947781801</v>
      </c>
      <c r="Y72" s="17">
        <v>0.107577451806736</v>
      </c>
      <c r="Z72" s="17">
        <v>0.11516326047268501</v>
      </c>
      <c r="AA72" s="17">
        <v>0.11224859446816</v>
      </c>
      <c r="AB72" s="17"/>
      <c r="AC72" s="17">
        <v>9.0421628184118599E-2</v>
      </c>
      <c r="AD72" s="17">
        <v>0.14020630589618999</v>
      </c>
      <c r="AE72" s="17">
        <v>0.114664686868732</v>
      </c>
      <c r="AF72" s="17">
        <v>0.14014993478712301</v>
      </c>
      <c r="AG72" s="17">
        <v>8.9481565474969105E-2</v>
      </c>
      <c r="AH72" s="17">
        <v>5.9067413874060302E-2</v>
      </c>
      <c r="AI72" s="17"/>
      <c r="AJ72" s="17">
        <v>0.13335595413951001</v>
      </c>
      <c r="AK72" s="17">
        <v>0.102886571958303</v>
      </c>
      <c r="AL72" s="17">
        <v>0.153185789426944</v>
      </c>
      <c r="AM72" s="17">
        <v>0.103355767197188</v>
      </c>
      <c r="AN72" s="17">
        <v>8.8748399071572601E-2</v>
      </c>
      <c r="AO72" s="17">
        <v>5.8475636157383701E-2</v>
      </c>
      <c r="AP72" s="17"/>
      <c r="AQ72" s="17">
        <v>7.6931867327891104E-2</v>
      </c>
      <c r="AR72" s="17">
        <v>0.11920871049439</v>
      </c>
      <c r="AS72" s="17"/>
      <c r="AT72" s="17">
        <v>0.11529639594376501</v>
      </c>
      <c r="AU72" s="17">
        <v>0.10924460418253699</v>
      </c>
      <c r="AV72" s="17"/>
      <c r="AW72" s="17">
        <v>0.10190014412406</v>
      </c>
      <c r="AX72" s="17" t="s">
        <v>87</v>
      </c>
      <c r="AY72" s="17">
        <v>0.13335595413951001</v>
      </c>
      <c r="AZ72" s="17"/>
      <c r="BA72" s="17">
        <v>6.1742630980136499E-2</v>
      </c>
      <c r="BB72" s="17">
        <v>0.145930648557516</v>
      </c>
      <c r="BC72" s="17"/>
      <c r="BD72" s="17">
        <v>6.9022059297707203E-2</v>
      </c>
      <c r="BE72" s="17">
        <v>0.12727652449327601</v>
      </c>
      <c r="BF72" s="17"/>
      <c r="BG72" s="17">
        <v>5.0550160575934602E-2</v>
      </c>
      <c r="BH72" s="17">
        <v>0.14299125780969901</v>
      </c>
      <c r="BI72" s="17">
        <v>6.2400129430225798E-2</v>
      </c>
      <c r="BJ72" s="17">
        <v>0.116217779544844</v>
      </c>
    </row>
    <row r="73" spans="2:62">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row>
    <row r="74" spans="2:62">
      <c r="B74" s="6" t="s">
        <v>131</v>
      </c>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7"/>
    </row>
    <row r="75" spans="2:62">
      <c r="B75" s="24" t="s">
        <v>15</v>
      </c>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row>
    <row r="76" spans="2:62">
      <c r="B76" t="s">
        <v>125</v>
      </c>
      <c r="C76" s="17">
        <v>8.7693978585421203E-2</v>
      </c>
      <c r="D76" s="17">
        <v>0.104545104281476</v>
      </c>
      <c r="E76" s="17">
        <v>7.18976927188089E-2</v>
      </c>
      <c r="F76" s="17"/>
      <c r="G76" s="17">
        <v>8.9274362122671605E-2</v>
      </c>
      <c r="H76" s="17">
        <v>0.103485764839699</v>
      </c>
      <c r="I76" s="17">
        <v>0.113936584102921</v>
      </c>
      <c r="J76" s="17">
        <v>8.4549864707227806E-2</v>
      </c>
      <c r="K76" s="17">
        <v>5.84405285482721E-2</v>
      </c>
      <c r="L76" s="17">
        <v>7.6386317459079797E-2</v>
      </c>
      <c r="M76" s="17"/>
      <c r="N76" s="17">
        <v>8.7306090282031901E-2</v>
      </c>
      <c r="O76" s="17">
        <v>9.9674765111988806E-2</v>
      </c>
      <c r="P76" s="17">
        <v>9.5106774088666302E-2</v>
      </c>
      <c r="Q76" s="17">
        <v>6.9650784572434496E-2</v>
      </c>
      <c r="R76" s="17"/>
      <c r="S76" s="17">
        <v>9.4961673684182998E-2</v>
      </c>
      <c r="T76" s="17">
        <v>5.8587740455883497E-2</v>
      </c>
      <c r="U76" s="17">
        <v>8.9764996113817899E-2</v>
      </c>
      <c r="V76" s="17">
        <v>8.46847697575734E-2</v>
      </c>
      <c r="W76" s="17">
        <v>0.11117389994850201</v>
      </c>
      <c r="X76" s="17">
        <v>8.9332719973259297E-2</v>
      </c>
      <c r="Y76" s="17">
        <v>5.9119486156313801E-2</v>
      </c>
      <c r="Z76" s="17">
        <v>0.163668014148734</v>
      </c>
      <c r="AA76" s="17">
        <v>9.2839107248504693E-2</v>
      </c>
      <c r="AB76" s="17"/>
      <c r="AC76" s="17">
        <v>0.11872576946737699</v>
      </c>
      <c r="AD76" s="17">
        <v>8.58278366224689E-2</v>
      </c>
      <c r="AE76" s="17">
        <v>8.0974903879087207E-2</v>
      </c>
      <c r="AF76" s="17">
        <v>6.8750591673434697E-2</v>
      </c>
      <c r="AG76" s="17">
        <v>6.2648014435406296E-2</v>
      </c>
      <c r="AH76" s="17">
        <v>8.2236860795795799E-2</v>
      </c>
      <c r="AI76" s="17"/>
      <c r="AJ76" s="17">
        <v>8.2082330883630206E-2</v>
      </c>
      <c r="AK76" s="17">
        <v>7.4707648381102595E-2</v>
      </c>
      <c r="AL76" s="17">
        <v>7.3376336891289098E-2</v>
      </c>
      <c r="AM76" s="17">
        <v>0.100295075432859</v>
      </c>
      <c r="AN76" s="17">
        <v>0.10961603943814199</v>
      </c>
      <c r="AO76" s="17">
        <v>0.13930966471926901</v>
      </c>
      <c r="AP76" s="17"/>
      <c r="AQ76" s="17">
        <v>0.11521590464198</v>
      </c>
      <c r="AR76" s="17">
        <v>7.9130498653657594E-2</v>
      </c>
      <c r="AS76" s="17"/>
      <c r="AT76" s="17">
        <v>8.3505271724371E-2</v>
      </c>
      <c r="AU76" s="17">
        <v>0.106175269841496</v>
      </c>
      <c r="AV76" s="17"/>
      <c r="AW76" s="17">
        <v>9.2356551301447598E-2</v>
      </c>
      <c r="AX76" s="17" t="s">
        <v>87</v>
      </c>
      <c r="AY76" s="17">
        <v>8.2082330883630206E-2</v>
      </c>
      <c r="AZ76" s="17"/>
      <c r="BA76" s="17">
        <v>5.8787966144131697E-2</v>
      </c>
      <c r="BB76" s="17">
        <v>0.103730407817057</v>
      </c>
      <c r="BC76" s="17"/>
      <c r="BD76" s="17">
        <v>0.11012116287606399</v>
      </c>
      <c r="BE76" s="17">
        <v>8.33578826710695E-2</v>
      </c>
      <c r="BF76" s="17"/>
      <c r="BG76" s="17">
        <v>0.11610049063271299</v>
      </c>
      <c r="BH76" s="17">
        <v>9.4278236666128501E-2</v>
      </c>
      <c r="BI76" s="17">
        <v>9.3767331729580294E-2</v>
      </c>
      <c r="BJ76" s="17">
        <v>9.0681354658528002E-2</v>
      </c>
    </row>
    <row r="77" spans="2:62">
      <c r="B77" t="s">
        <v>126</v>
      </c>
      <c r="C77" s="17">
        <v>0.43115130273811703</v>
      </c>
      <c r="D77" s="17">
        <v>0.45765520518015801</v>
      </c>
      <c r="E77" s="17">
        <v>0.403939321032867</v>
      </c>
      <c r="F77" s="17"/>
      <c r="G77" s="17">
        <v>0.48123935137649998</v>
      </c>
      <c r="H77" s="17">
        <v>0.46002111726051298</v>
      </c>
      <c r="I77" s="17">
        <v>0.45455890438499802</v>
      </c>
      <c r="J77" s="17">
        <v>0.34786813362740199</v>
      </c>
      <c r="K77" s="17">
        <v>0.41799933325095401</v>
      </c>
      <c r="L77" s="17">
        <v>0.42902213903219399</v>
      </c>
      <c r="M77" s="17"/>
      <c r="N77" s="17">
        <v>0.48067857083855497</v>
      </c>
      <c r="O77" s="17">
        <v>0.44115954199742102</v>
      </c>
      <c r="P77" s="17">
        <v>0.38369816559994502</v>
      </c>
      <c r="Q77" s="17">
        <v>0.40750152082248298</v>
      </c>
      <c r="R77" s="17"/>
      <c r="S77" s="17">
        <v>0.42478449010529101</v>
      </c>
      <c r="T77" s="17">
        <v>0.35643065710104999</v>
      </c>
      <c r="U77" s="17">
        <v>0.47327803774955102</v>
      </c>
      <c r="V77" s="17">
        <v>0.44586718380951101</v>
      </c>
      <c r="W77" s="17">
        <v>0.41493866993550999</v>
      </c>
      <c r="X77" s="17">
        <v>0.35839060654659799</v>
      </c>
      <c r="Y77" s="17">
        <v>0.49876130590454398</v>
      </c>
      <c r="Z77" s="17">
        <v>0.45988612538740697</v>
      </c>
      <c r="AA77" s="17">
        <v>0.49509195104131598</v>
      </c>
      <c r="AB77" s="17"/>
      <c r="AC77" s="17">
        <v>0.42687461824650402</v>
      </c>
      <c r="AD77" s="17">
        <v>0.428037519888818</v>
      </c>
      <c r="AE77" s="17">
        <v>0.41679414985296398</v>
      </c>
      <c r="AF77" s="17">
        <v>0.44449287403321802</v>
      </c>
      <c r="AG77" s="17">
        <v>0.44367661941845299</v>
      </c>
      <c r="AH77" s="17">
        <v>0.436763935074516</v>
      </c>
      <c r="AI77" s="17"/>
      <c r="AJ77" s="17">
        <v>0.44166986354565102</v>
      </c>
      <c r="AK77" s="17">
        <v>0.43162997970795203</v>
      </c>
      <c r="AL77" s="17">
        <v>0.42168279852729801</v>
      </c>
      <c r="AM77" s="17">
        <v>0.39945909075598601</v>
      </c>
      <c r="AN77" s="17">
        <v>0.45209233721689801</v>
      </c>
      <c r="AO77" s="17">
        <v>0.320148441635703</v>
      </c>
      <c r="AP77" s="17"/>
      <c r="AQ77" s="17">
        <v>0.497342309169784</v>
      </c>
      <c r="AR77" s="17">
        <v>0.41334980555552803</v>
      </c>
      <c r="AS77" s="17"/>
      <c r="AT77" s="17">
        <v>0.42483040658374199</v>
      </c>
      <c r="AU77" s="17">
        <v>0.44460960649441</v>
      </c>
      <c r="AV77" s="17"/>
      <c r="AW77" s="17">
        <v>0.41128863197742599</v>
      </c>
      <c r="AX77" s="17" t="s">
        <v>87</v>
      </c>
      <c r="AY77" s="17">
        <v>0.44166986354565102</v>
      </c>
      <c r="AZ77" s="17"/>
      <c r="BA77" s="17">
        <v>0.37647719814495001</v>
      </c>
      <c r="BB77" s="17">
        <v>0.46148331103196799</v>
      </c>
      <c r="BC77" s="17"/>
      <c r="BD77" s="17">
        <v>0.45464674665048299</v>
      </c>
      <c r="BE77" s="17">
        <v>0.42567946710121901</v>
      </c>
      <c r="BF77" s="17"/>
      <c r="BG77" s="17">
        <v>0.48871470831689201</v>
      </c>
      <c r="BH77" s="17">
        <v>0.35856378232638703</v>
      </c>
      <c r="BI77" s="17">
        <v>0.45316032705173498</v>
      </c>
      <c r="BJ77" s="17">
        <v>0.43956697959568503</v>
      </c>
    </row>
    <row r="78" spans="2:62">
      <c r="B78" t="s">
        <v>127</v>
      </c>
      <c r="C78" s="17">
        <v>0.24874581288356401</v>
      </c>
      <c r="D78" s="17">
        <v>0.24926515413962</v>
      </c>
      <c r="E78" s="17">
        <v>0.249164268362982</v>
      </c>
      <c r="F78" s="17"/>
      <c r="G78" s="17">
        <v>0.21929142005701799</v>
      </c>
      <c r="H78" s="17">
        <v>0.262764427216231</v>
      </c>
      <c r="I78" s="17">
        <v>0.207315965130423</v>
      </c>
      <c r="J78" s="17">
        <v>0.28728109600801399</v>
      </c>
      <c r="K78" s="17">
        <v>0.26488009715819399</v>
      </c>
      <c r="L78" s="17">
        <v>0.25054934578563798</v>
      </c>
      <c r="M78" s="17"/>
      <c r="N78" s="17">
        <v>0.23568620534462201</v>
      </c>
      <c r="O78" s="17">
        <v>0.24030300557103401</v>
      </c>
      <c r="P78" s="17">
        <v>0.25675198147598499</v>
      </c>
      <c r="Q78" s="17">
        <v>0.26608084166655599</v>
      </c>
      <c r="R78" s="17"/>
      <c r="S78" s="17">
        <v>0.23971881416518001</v>
      </c>
      <c r="T78" s="17">
        <v>0.30108442479390701</v>
      </c>
      <c r="U78" s="17">
        <v>0.18231001867517099</v>
      </c>
      <c r="V78" s="17">
        <v>0.22847882588287799</v>
      </c>
      <c r="W78" s="17">
        <v>0.23566399160224599</v>
      </c>
      <c r="X78" s="17">
        <v>0.29827202339761799</v>
      </c>
      <c r="Y78" s="17">
        <v>0.26221612109013598</v>
      </c>
      <c r="Z78" s="17">
        <v>0.231554349998885</v>
      </c>
      <c r="AA78" s="17">
        <v>0.22806964394387</v>
      </c>
      <c r="AB78" s="17"/>
      <c r="AC78" s="17">
        <v>0.24091122433461701</v>
      </c>
      <c r="AD78" s="17">
        <v>0.26820784057820302</v>
      </c>
      <c r="AE78" s="17">
        <v>0.29967642522715499</v>
      </c>
      <c r="AF78" s="17">
        <v>0.206118929311672</v>
      </c>
      <c r="AG78" s="17">
        <v>0.230136147852078</v>
      </c>
      <c r="AH78" s="17">
        <v>0.221279902579882</v>
      </c>
      <c r="AI78" s="17"/>
      <c r="AJ78" s="17">
        <v>0.25132818872899998</v>
      </c>
      <c r="AK78" s="17">
        <v>0.26765261581486099</v>
      </c>
      <c r="AL78" s="17">
        <v>0.22287840533386699</v>
      </c>
      <c r="AM78" s="17">
        <v>0.248414827327647</v>
      </c>
      <c r="AN78" s="17">
        <v>0.232183411089527</v>
      </c>
      <c r="AO78" s="17">
        <v>0.25015350185077501</v>
      </c>
      <c r="AP78" s="17"/>
      <c r="AQ78" s="17">
        <v>0.20909835600291601</v>
      </c>
      <c r="AR78" s="17">
        <v>0.26507603294202398</v>
      </c>
      <c r="AS78" s="17"/>
      <c r="AT78" s="17">
        <v>0.25621236231630601</v>
      </c>
      <c r="AU78" s="17">
        <v>0.228155368049938</v>
      </c>
      <c r="AV78" s="17"/>
      <c r="AW78" s="17">
        <v>0.24569139171125501</v>
      </c>
      <c r="AX78" s="17" t="s">
        <v>87</v>
      </c>
      <c r="AY78" s="17">
        <v>0.25132818872899998</v>
      </c>
      <c r="AZ78" s="17"/>
      <c r="BA78" s="17">
        <v>0.265848544566261</v>
      </c>
      <c r="BB78" s="17">
        <v>0.23925758800805499</v>
      </c>
      <c r="BC78" s="17"/>
      <c r="BD78" s="17">
        <v>0.231605915607525</v>
      </c>
      <c r="BE78" s="17">
        <v>0.248378385939103</v>
      </c>
      <c r="BF78" s="17"/>
      <c r="BG78" s="17">
        <v>0.23082469772407699</v>
      </c>
      <c r="BH78" s="17">
        <v>0.24904079699355799</v>
      </c>
      <c r="BI78" s="17">
        <v>0.25603399367752899</v>
      </c>
      <c r="BJ78" s="17">
        <v>0.246498799524412</v>
      </c>
    </row>
    <row r="79" spans="2:62">
      <c r="B79" t="s">
        <v>128</v>
      </c>
      <c r="C79" s="17">
        <v>0.12175164409962699</v>
      </c>
      <c r="D79" s="17">
        <v>0.11194602666405599</v>
      </c>
      <c r="E79" s="17">
        <v>0.131204322967402</v>
      </c>
      <c r="F79" s="17"/>
      <c r="G79" s="17">
        <v>0.10171564270991799</v>
      </c>
      <c r="H79" s="17">
        <v>9.14440151590592E-2</v>
      </c>
      <c r="I79" s="17">
        <v>0.12895075078335899</v>
      </c>
      <c r="J79" s="17">
        <v>0.154556634807162</v>
      </c>
      <c r="K79" s="17">
        <v>0.13093836402613801</v>
      </c>
      <c r="L79" s="17">
        <v>0.120585386205445</v>
      </c>
      <c r="M79" s="17"/>
      <c r="N79" s="17">
        <v>0.10491801451081401</v>
      </c>
      <c r="O79" s="17">
        <v>0.11465943860986</v>
      </c>
      <c r="P79" s="17">
        <v>0.147813188297274</v>
      </c>
      <c r="Q79" s="17">
        <v>0.125104941952913</v>
      </c>
      <c r="R79" s="17"/>
      <c r="S79" s="17">
        <v>0.114742624847987</v>
      </c>
      <c r="T79" s="17">
        <v>0.12868802285373299</v>
      </c>
      <c r="U79" s="17">
        <v>0.14116418332272901</v>
      </c>
      <c r="V79" s="17">
        <v>0.16464292119144899</v>
      </c>
      <c r="W79" s="17">
        <v>0.14694346314076501</v>
      </c>
      <c r="X79" s="17">
        <v>0.13284137179298999</v>
      </c>
      <c r="Y79" s="17">
        <v>9.3538543901895893E-2</v>
      </c>
      <c r="Z79" s="17">
        <v>5.6392573786081999E-2</v>
      </c>
      <c r="AA79" s="17">
        <v>8.9630475295303602E-2</v>
      </c>
      <c r="AB79" s="17"/>
      <c r="AC79" s="17">
        <v>0.113257746492907</v>
      </c>
      <c r="AD79" s="17">
        <v>0.101665822142715</v>
      </c>
      <c r="AE79" s="17">
        <v>0.112000853723044</v>
      </c>
      <c r="AF79" s="17">
        <v>0.14877197887774801</v>
      </c>
      <c r="AG79" s="17">
        <v>0.148628807423894</v>
      </c>
      <c r="AH79" s="17">
        <v>0.16365698155182201</v>
      </c>
      <c r="AI79" s="17"/>
      <c r="AJ79" s="17">
        <v>0.116009306781046</v>
      </c>
      <c r="AK79" s="17">
        <v>0.12855753249370699</v>
      </c>
      <c r="AL79" s="17">
        <v>0.13170393791701199</v>
      </c>
      <c r="AM79" s="17">
        <v>0.14305062818363101</v>
      </c>
      <c r="AN79" s="17">
        <v>0.10459712762086799</v>
      </c>
      <c r="AO79" s="17">
        <v>0.130008161456062</v>
      </c>
      <c r="AP79" s="17"/>
      <c r="AQ79" s="17">
        <v>9.4747507381672702E-2</v>
      </c>
      <c r="AR79" s="17">
        <v>0.13187626277532299</v>
      </c>
      <c r="AS79" s="17"/>
      <c r="AT79" s="17">
        <v>0.124480922898337</v>
      </c>
      <c r="AU79" s="17">
        <v>0.115165251494471</v>
      </c>
      <c r="AV79" s="17"/>
      <c r="AW79" s="17">
        <v>0.13493890874682801</v>
      </c>
      <c r="AX79" s="17" t="s">
        <v>87</v>
      </c>
      <c r="AY79" s="17">
        <v>0.116009306781046</v>
      </c>
      <c r="AZ79" s="17"/>
      <c r="BA79" s="17">
        <v>0.20322854284026501</v>
      </c>
      <c r="BB79" s="17">
        <v>7.6550026501170806E-2</v>
      </c>
      <c r="BC79" s="17"/>
      <c r="BD79" s="17">
        <v>0.122790506751789</v>
      </c>
      <c r="BE79" s="17">
        <v>0.125434814060565</v>
      </c>
      <c r="BF79" s="17"/>
      <c r="BG79" s="17">
        <v>0.105665364687114</v>
      </c>
      <c r="BH79" s="17">
        <v>0.137618015468776</v>
      </c>
      <c r="BI79" s="17">
        <v>0.11215057155244899</v>
      </c>
      <c r="BJ79" s="17">
        <v>0.13393641019637101</v>
      </c>
    </row>
    <row r="80" spans="2:62">
      <c r="B80" t="s">
        <v>129</v>
      </c>
      <c r="C80" s="17">
        <v>2.8297879395802802E-2</v>
      </c>
      <c r="D80" s="17">
        <v>2.4078724449686999E-2</v>
      </c>
      <c r="E80" s="17">
        <v>3.2648866126895701E-2</v>
      </c>
      <c r="F80" s="17"/>
      <c r="G80" s="17">
        <v>1.8070381142526699E-2</v>
      </c>
      <c r="H80" s="17">
        <v>3.03520601428631E-2</v>
      </c>
      <c r="I80" s="17">
        <v>1.2739103542885301E-2</v>
      </c>
      <c r="J80" s="17">
        <v>4.31264365689117E-2</v>
      </c>
      <c r="K80" s="17">
        <v>3.5642123722876597E-2</v>
      </c>
      <c r="L80" s="17">
        <v>2.9577186761282501E-2</v>
      </c>
      <c r="M80" s="17"/>
      <c r="N80" s="17">
        <v>2.1998109460161699E-2</v>
      </c>
      <c r="O80" s="17">
        <v>2.03392262163203E-2</v>
      </c>
      <c r="P80" s="17">
        <v>3.6987841141267401E-2</v>
      </c>
      <c r="Q80" s="17">
        <v>3.5901638924241697E-2</v>
      </c>
      <c r="R80" s="17"/>
      <c r="S80" s="17">
        <v>2.3123207250083499E-2</v>
      </c>
      <c r="T80" s="17">
        <v>5.9259818926266403E-2</v>
      </c>
      <c r="U80" s="17">
        <v>2.0829770592461699E-2</v>
      </c>
      <c r="V80" s="17">
        <v>1.7461585539937399E-2</v>
      </c>
      <c r="W80" s="17">
        <v>2.7817234842047098E-2</v>
      </c>
      <c r="X80" s="17">
        <v>2.45154147862814E-2</v>
      </c>
      <c r="Y80" s="17">
        <v>3.1350091614330403E-2</v>
      </c>
      <c r="Z80" s="17">
        <v>0</v>
      </c>
      <c r="AA80" s="17">
        <v>2.23085721236655E-2</v>
      </c>
      <c r="AB80" s="17"/>
      <c r="AC80" s="17">
        <v>3.23111045760376E-2</v>
      </c>
      <c r="AD80" s="17">
        <v>2.58116291641813E-2</v>
      </c>
      <c r="AE80" s="17">
        <v>1.49320610293467E-2</v>
      </c>
      <c r="AF80" s="17">
        <v>2.4872031934789599E-2</v>
      </c>
      <c r="AG80" s="17">
        <v>4.6475849765852298E-2</v>
      </c>
      <c r="AH80" s="17">
        <v>3.52118160289017E-2</v>
      </c>
      <c r="AI80" s="17"/>
      <c r="AJ80" s="17">
        <v>2.0492534536013001E-2</v>
      </c>
      <c r="AK80" s="17">
        <v>2.9878801744191399E-2</v>
      </c>
      <c r="AL80" s="17">
        <v>3.9206630417146601E-2</v>
      </c>
      <c r="AM80" s="17">
        <v>4.1898554007906499E-2</v>
      </c>
      <c r="AN80" s="17">
        <v>2.9802111392749402E-2</v>
      </c>
      <c r="AO80" s="17">
        <v>5.1196558196938399E-2</v>
      </c>
      <c r="AP80" s="17"/>
      <c r="AQ80" s="17">
        <v>2.2630217717411201E-2</v>
      </c>
      <c r="AR80" s="17">
        <v>3.14433020689939E-2</v>
      </c>
      <c r="AS80" s="17"/>
      <c r="AT80" s="17">
        <v>2.7715770644057201E-2</v>
      </c>
      <c r="AU80" s="17">
        <v>2.7128106448506901E-2</v>
      </c>
      <c r="AV80" s="17"/>
      <c r="AW80" s="17">
        <v>3.7941431675071399E-2</v>
      </c>
      <c r="AX80" s="17" t="s">
        <v>87</v>
      </c>
      <c r="AY80" s="17">
        <v>2.0492534536013001E-2</v>
      </c>
      <c r="AZ80" s="17"/>
      <c r="BA80" s="17">
        <v>4.7030303405418299E-2</v>
      </c>
      <c r="BB80" s="17">
        <v>1.7905536537121399E-2</v>
      </c>
      <c r="BC80" s="17"/>
      <c r="BD80" s="17">
        <v>2.57283519189845E-2</v>
      </c>
      <c r="BE80" s="17">
        <v>3.04872050720357E-2</v>
      </c>
      <c r="BF80" s="17"/>
      <c r="BG80" s="17">
        <v>2.229404379025E-2</v>
      </c>
      <c r="BH80" s="17">
        <v>6.10780114457685E-2</v>
      </c>
      <c r="BI80" s="17">
        <v>3.6719931914969701E-2</v>
      </c>
      <c r="BJ80" s="17">
        <v>1.8952773028756101E-2</v>
      </c>
    </row>
    <row r="81" spans="2:62">
      <c r="B81" t="s">
        <v>101</v>
      </c>
      <c r="C81" s="17">
        <v>8.2359382297468406E-2</v>
      </c>
      <c r="D81" s="17">
        <v>5.2509785285002997E-2</v>
      </c>
      <c r="E81" s="17">
        <v>0.111145528791045</v>
      </c>
      <c r="F81" s="17"/>
      <c r="G81" s="17">
        <v>9.0408842591366695E-2</v>
      </c>
      <c r="H81" s="17">
        <v>5.1932615381634899E-2</v>
      </c>
      <c r="I81" s="17">
        <v>8.2498692055414102E-2</v>
      </c>
      <c r="J81" s="17">
        <v>8.2617834281282998E-2</v>
      </c>
      <c r="K81" s="17">
        <v>9.2099553293565395E-2</v>
      </c>
      <c r="L81" s="17">
        <v>9.3879624756360497E-2</v>
      </c>
      <c r="M81" s="17"/>
      <c r="N81" s="17">
        <v>6.9413009563815298E-2</v>
      </c>
      <c r="O81" s="17">
        <v>8.3864022493376003E-2</v>
      </c>
      <c r="P81" s="17">
        <v>7.9642049396861897E-2</v>
      </c>
      <c r="Q81" s="17">
        <v>9.5760272061371901E-2</v>
      </c>
      <c r="R81" s="17"/>
      <c r="S81" s="17">
        <v>0.102669189947276</v>
      </c>
      <c r="T81" s="17">
        <v>9.5949335869160907E-2</v>
      </c>
      <c r="U81" s="17">
        <v>9.2652993546269796E-2</v>
      </c>
      <c r="V81" s="17">
        <v>5.8864713818651E-2</v>
      </c>
      <c r="W81" s="17">
        <v>6.3462740530929596E-2</v>
      </c>
      <c r="X81" s="17">
        <v>9.6647863503253398E-2</v>
      </c>
      <c r="Y81" s="17">
        <v>5.5014451332780101E-2</v>
      </c>
      <c r="Z81" s="17">
        <v>8.8498936678892304E-2</v>
      </c>
      <c r="AA81" s="17">
        <v>7.2060250347340093E-2</v>
      </c>
      <c r="AB81" s="17"/>
      <c r="AC81" s="17">
        <v>6.7919536882557502E-2</v>
      </c>
      <c r="AD81" s="17">
        <v>9.0449351603614406E-2</v>
      </c>
      <c r="AE81" s="17">
        <v>7.5621606288403406E-2</v>
      </c>
      <c r="AF81" s="17">
        <v>0.10699359416913801</v>
      </c>
      <c r="AG81" s="17">
        <v>6.8434561104316505E-2</v>
      </c>
      <c r="AH81" s="17">
        <v>6.08505039690828E-2</v>
      </c>
      <c r="AI81" s="17"/>
      <c r="AJ81" s="17">
        <v>8.84177755246605E-2</v>
      </c>
      <c r="AK81" s="17">
        <v>6.7573421858185906E-2</v>
      </c>
      <c r="AL81" s="17">
        <v>0.11115189091338699</v>
      </c>
      <c r="AM81" s="17">
        <v>6.6881824291969705E-2</v>
      </c>
      <c r="AN81" s="17">
        <v>7.1708973241816507E-2</v>
      </c>
      <c r="AO81" s="17">
        <v>0.10918367214125201</v>
      </c>
      <c r="AP81" s="17"/>
      <c r="AQ81" s="17">
        <v>6.0965705086235798E-2</v>
      </c>
      <c r="AR81" s="17">
        <v>7.9124098004472801E-2</v>
      </c>
      <c r="AS81" s="17"/>
      <c r="AT81" s="17">
        <v>8.3255265833187098E-2</v>
      </c>
      <c r="AU81" s="17">
        <v>7.8766397671178101E-2</v>
      </c>
      <c r="AV81" s="17"/>
      <c r="AW81" s="17">
        <v>7.7783084587971493E-2</v>
      </c>
      <c r="AX81" s="17" t="s">
        <v>87</v>
      </c>
      <c r="AY81" s="17">
        <v>8.84177755246605E-2</v>
      </c>
      <c r="AZ81" s="17"/>
      <c r="BA81" s="17">
        <v>4.8627444898974401E-2</v>
      </c>
      <c r="BB81" s="17">
        <v>0.101073130104628</v>
      </c>
      <c r="BC81" s="17"/>
      <c r="BD81" s="17">
        <v>5.5107316195154903E-2</v>
      </c>
      <c r="BE81" s="17">
        <v>8.6662245156007303E-2</v>
      </c>
      <c r="BF81" s="17"/>
      <c r="BG81" s="17">
        <v>3.6400694848954397E-2</v>
      </c>
      <c r="BH81" s="17">
        <v>9.9421157099382804E-2</v>
      </c>
      <c r="BI81" s="17">
        <v>4.8167844073737101E-2</v>
      </c>
      <c r="BJ81" s="17">
        <v>7.0363682996248594E-2</v>
      </c>
    </row>
    <row r="82" spans="2:62">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c r="BE82" s="17"/>
      <c r="BF82" s="17"/>
      <c r="BG82" s="17"/>
      <c r="BH82" s="17"/>
      <c r="BI82" s="17"/>
      <c r="BJ82" s="17"/>
    </row>
    <row r="83" spans="2:62">
      <c r="B83" s="6" t="s">
        <v>132</v>
      </c>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7"/>
    </row>
    <row r="84" spans="2:62">
      <c r="B84" s="24" t="s">
        <v>15</v>
      </c>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E84" s="17"/>
      <c r="BF84" s="17"/>
      <c r="BG84" s="17"/>
      <c r="BH84" s="17"/>
      <c r="BI84" s="17"/>
      <c r="BJ84" s="17"/>
    </row>
    <row r="85" spans="2:62">
      <c r="B85" t="s">
        <v>125</v>
      </c>
      <c r="C85" s="17">
        <v>9.4616044928851006E-2</v>
      </c>
      <c r="D85" s="17">
        <v>0.12317004937324701</v>
      </c>
      <c r="E85" s="17">
        <v>6.7424158113342597E-2</v>
      </c>
      <c r="F85" s="17"/>
      <c r="G85" s="17">
        <v>0.100005910054418</v>
      </c>
      <c r="H85" s="17">
        <v>0.119125550927154</v>
      </c>
      <c r="I85" s="17">
        <v>0.105356471915121</v>
      </c>
      <c r="J85" s="17">
        <v>0.102274705258024</v>
      </c>
      <c r="K85" s="17">
        <v>7.3450525250700296E-2</v>
      </c>
      <c r="L85" s="17">
        <v>7.2223753329661203E-2</v>
      </c>
      <c r="M85" s="17"/>
      <c r="N85" s="17">
        <v>0.105520345725164</v>
      </c>
      <c r="O85" s="17">
        <v>0.102601786646027</v>
      </c>
      <c r="P85" s="17">
        <v>8.9611759030893703E-2</v>
      </c>
      <c r="Q85" s="17">
        <v>7.9491321740589094E-2</v>
      </c>
      <c r="R85" s="17"/>
      <c r="S85" s="17">
        <v>0.10753140624334701</v>
      </c>
      <c r="T85" s="17">
        <v>6.5201901247447097E-2</v>
      </c>
      <c r="U85" s="17">
        <v>8.1714843188806299E-2</v>
      </c>
      <c r="V85" s="17">
        <v>0.107399307314454</v>
      </c>
      <c r="W85" s="17">
        <v>9.3575788119779194E-2</v>
      </c>
      <c r="X85" s="17">
        <v>8.9219741387976198E-2</v>
      </c>
      <c r="Y85" s="17">
        <v>6.5727651914613799E-2</v>
      </c>
      <c r="Z85" s="17">
        <v>0.164381073187954</v>
      </c>
      <c r="AA85" s="17">
        <v>0.11605968270320299</v>
      </c>
      <c r="AB85" s="17"/>
      <c r="AC85" s="17">
        <v>0.11932142526037599</v>
      </c>
      <c r="AD85" s="17">
        <v>8.1899531719297106E-2</v>
      </c>
      <c r="AE85" s="17">
        <v>9.3972414030521201E-2</v>
      </c>
      <c r="AF85" s="17">
        <v>9.28600337736884E-2</v>
      </c>
      <c r="AG85" s="17">
        <v>5.65389398904107E-2</v>
      </c>
      <c r="AH85" s="17">
        <v>0.14335322363415801</v>
      </c>
      <c r="AI85" s="17"/>
      <c r="AJ85" s="17">
        <v>8.8725024347611606E-2</v>
      </c>
      <c r="AK85" s="17">
        <v>7.4781314000247304E-2</v>
      </c>
      <c r="AL85" s="17">
        <v>6.9057808283329594E-2</v>
      </c>
      <c r="AM85" s="17">
        <v>9.9361131134991704E-2</v>
      </c>
      <c r="AN85" s="17">
        <v>0.136903094931907</v>
      </c>
      <c r="AO85" s="17">
        <v>0.115934182831147</v>
      </c>
      <c r="AP85" s="17"/>
      <c r="AQ85" s="17">
        <v>0.13149798178495001</v>
      </c>
      <c r="AR85" s="17">
        <v>8.3525826390316998E-2</v>
      </c>
      <c r="AS85" s="17"/>
      <c r="AT85" s="17">
        <v>9.3795390974732204E-2</v>
      </c>
      <c r="AU85" s="17">
        <v>0.100598447152926</v>
      </c>
      <c r="AV85" s="17"/>
      <c r="AW85" s="17">
        <v>9.4700529007003403E-2</v>
      </c>
      <c r="AX85" s="17" t="s">
        <v>87</v>
      </c>
      <c r="AY85" s="17">
        <v>8.8725024347611606E-2</v>
      </c>
      <c r="AZ85" s="17"/>
      <c r="BA85" s="17">
        <v>6.8561094054034294E-2</v>
      </c>
      <c r="BB85" s="17">
        <v>0.109070766993556</v>
      </c>
      <c r="BC85" s="17"/>
      <c r="BD85" s="17">
        <v>0.14569834567373199</v>
      </c>
      <c r="BE85" s="17">
        <v>8.2231511611868202E-2</v>
      </c>
      <c r="BF85" s="17"/>
      <c r="BG85" s="17">
        <v>0.144077624778115</v>
      </c>
      <c r="BH85" s="17">
        <v>8.1996387450680594E-2</v>
      </c>
      <c r="BI85" s="17">
        <v>9.0206646295602794E-2</v>
      </c>
      <c r="BJ85" s="17">
        <v>0.10468520021196299</v>
      </c>
    </row>
    <row r="86" spans="2:62">
      <c r="B86" t="s">
        <v>126</v>
      </c>
      <c r="C86" s="17">
        <v>0.412721933971818</v>
      </c>
      <c r="D86" s="17">
        <v>0.43232206765665598</v>
      </c>
      <c r="E86" s="17">
        <v>0.39502185904634801</v>
      </c>
      <c r="F86" s="17"/>
      <c r="G86" s="17">
        <v>0.42831198712184798</v>
      </c>
      <c r="H86" s="17">
        <v>0.42658938199144802</v>
      </c>
      <c r="I86" s="17">
        <v>0.41695861171500798</v>
      </c>
      <c r="J86" s="17">
        <v>0.34054622929113998</v>
      </c>
      <c r="K86" s="17">
        <v>0.41117175023207397</v>
      </c>
      <c r="L86" s="17">
        <v>0.45096133142120498</v>
      </c>
      <c r="M86" s="17"/>
      <c r="N86" s="17">
        <v>0.43782144278014201</v>
      </c>
      <c r="O86" s="17">
        <v>0.44742700441034</v>
      </c>
      <c r="P86" s="17">
        <v>0.38320084794644599</v>
      </c>
      <c r="Q86" s="17">
        <v>0.37390927253115203</v>
      </c>
      <c r="R86" s="17"/>
      <c r="S86" s="17">
        <v>0.40975118093134899</v>
      </c>
      <c r="T86" s="17">
        <v>0.354533601413832</v>
      </c>
      <c r="U86" s="17">
        <v>0.40228646829406101</v>
      </c>
      <c r="V86" s="17">
        <v>0.39243563799265102</v>
      </c>
      <c r="W86" s="17">
        <v>0.455867700827087</v>
      </c>
      <c r="X86" s="17">
        <v>0.45461690814065098</v>
      </c>
      <c r="Y86" s="17">
        <v>0.44870045698233701</v>
      </c>
      <c r="Z86" s="17">
        <v>0.42415480849890103</v>
      </c>
      <c r="AA86" s="17">
        <v>0.42093724834212298</v>
      </c>
      <c r="AB86" s="17"/>
      <c r="AC86" s="17">
        <v>0.39534318890387798</v>
      </c>
      <c r="AD86" s="17">
        <v>0.42726082103690599</v>
      </c>
      <c r="AE86" s="17">
        <v>0.38958462506970698</v>
      </c>
      <c r="AF86" s="17">
        <v>0.40590659648198302</v>
      </c>
      <c r="AG86" s="17">
        <v>0.46323491560783697</v>
      </c>
      <c r="AH86" s="17">
        <v>0.39157293496035001</v>
      </c>
      <c r="AI86" s="17"/>
      <c r="AJ86" s="17">
        <v>0.43235620711685102</v>
      </c>
      <c r="AK86" s="17">
        <v>0.43812158199144702</v>
      </c>
      <c r="AL86" s="17">
        <v>0.35753556051719998</v>
      </c>
      <c r="AM86" s="17">
        <v>0.35701076519056302</v>
      </c>
      <c r="AN86" s="17">
        <v>0.40546792057790298</v>
      </c>
      <c r="AO86" s="17">
        <v>0.34649098292138603</v>
      </c>
      <c r="AP86" s="17"/>
      <c r="AQ86" s="17">
        <v>0.44548357752274798</v>
      </c>
      <c r="AR86" s="17">
        <v>0.40923063301150098</v>
      </c>
      <c r="AS86" s="17"/>
      <c r="AT86" s="17">
        <v>0.40534330458968199</v>
      </c>
      <c r="AU86" s="17">
        <v>0.43734307024055002</v>
      </c>
      <c r="AV86" s="17"/>
      <c r="AW86" s="17">
        <v>0.39756185783039</v>
      </c>
      <c r="AX86" s="17" t="s">
        <v>87</v>
      </c>
      <c r="AY86" s="17">
        <v>0.43235620711685102</v>
      </c>
      <c r="AZ86" s="17"/>
      <c r="BA86" s="17">
        <v>0.370694104404375</v>
      </c>
      <c r="BB86" s="17">
        <v>0.43603806296008402</v>
      </c>
      <c r="BC86" s="17"/>
      <c r="BD86" s="17">
        <v>0.41745200727545401</v>
      </c>
      <c r="BE86" s="17">
        <v>0.41258458512454699</v>
      </c>
      <c r="BF86" s="17"/>
      <c r="BG86" s="17">
        <v>0.40986484422202102</v>
      </c>
      <c r="BH86" s="17">
        <v>0.36404534293746099</v>
      </c>
      <c r="BI86" s="17">
        <v>0.43057314501955501</v>
      </c>
      <c r="BJ86" s="17">
        <v>0.44739530935532701</v>
      </c>
    </row>
    <row r="87" spans="2:62">
      <c r="B87" t="s">
        <v>127</v>
      </c>
      <c r="C87" s="17">
        <v>0.25572319742563498</v>
      </c>
      <c r="D87" s="17">
        <v>0.24910905424500401</v>
      </c>
      <c r="E87" s="17">
        <v>0.26218168616983001</v>
      </c>
      <c r="F87" s="17"/>
      <c r="G87" s="17">
        <v>0.22683683962477999</v>
      </c>
      <c r="H87" s="17">
        <v>0.252983028952177</v>
      </c>
      <c r="I87" s="17">
        <v>0.25544202571051899</v>
      </c>
      <c r="J87" s="17">
        <v>0.291042452318587</v>
      </c>
      <c r="K87" s="17">
        <v>0.27905017490652101</v>
      </c>
      <c r="L87" s="17">
        <v>0.23284656855909999</v>
      </c>
      <c r="M87" s="17"/>
      <c r="N87" s="17">
        <v>0.24163150932886099</v>
      </c>
      <c r="O87" s="17">
        <v>0.25190911412314299</v>
      </c>
      <c r="P87" s="17">
        <v>0.26638738793021199</v>
      </c>
      <c r="Q87" s="17">
        <v>0.267062316890044</v>
      </c>
      <c r="R87" s="17"/>
      <c r="S87" s="17">
        <v>0.25019679860468902</v>
      </c>
      <c r="T87" s="17">
        <v>0.27664263404920297</v>
      </c>
      <c r="U87" s="17">
        <v>0.24218469541930199</v>
      </c>
      <c r="V87" s="17">
        <v>0.29280978914386602</v>
      </c>
      <c r="W87" s="17">
        <v>0.25541225982858601</v>
      </c>
      <c r="X87" s="17">
        <v>0.22619291925482701</v>
      </c>
      <c r="Y87" s="17">
        <v>0.24532252632137899</v>
      </c>
      <c r="Z87" s="17">
        <v>0.20035384035425999</v>
      </c>
      <c r="AA87" s="17">
        <v>0.26752141504877303</v>
      </c>
      <c r="AB87" s="17"/>
      <c r="AC87" s="17">
        <v>0.26828234689909097</v>
      </c>
      <c r="AD87" s="17">
        <v>0.24765375268371201</v>
      </c>
      <c r="AE87" s="17">
        <v>0.28219117574362901</v>
      </c>
      <c r="AF87" s="17">
        <v>0.24137419304031801</v>
      </c>
      <c r="AG87" s="17">
        <v>0.27286528272645599</v>
      </c>
      <c r="AH87" s="17">
        <v>0.16921763911839899</v>
      </c>
      <c r="AI87" s="17"/>
      <c r="AJ87" s="17">
        <v>0.25784149732165701</v>
      </c>
      <c r="AK87" s="17">
        <v>0.25197290053327598</v>
      </c>
      <c r="AL87" s="17">
        <v>0.24846273058357701</v>
      </c>
      <c r="AM87" s="17">
        <v>0.30296516408807</v>
      </c>
      <c r="AN87" s="17">
        <v>0.232400200517419</v>
      </c>
      <c r="AO87" s="17">
        <v>0.28794156005259702</v>
      </c>
      <c r="AP87" s="17"/>
      <c r="AQ87" s="17">
        <v>0.23081298563442099</v>
      </c>
      <c r="AR87" s="17">
        <v>0.26079197443996299</v>
      </c>
      <c r="AS87" s="17"/>
      <c r="AT87" s="17">
        <v>0.25860623817183997</v>
      </c>
      <c r="AU87" s="17">
        <v>0.24777136117860199</v>
      </c>
      <c r="AV87" s="17"/>
      <c r="AW87" s="17">
        <v>0.26045283359203703</v>
      </c>
      <c r="AX87" s="17" t="s">
        <v>87</v>
      </c>
      <c r="AY87" s="17">
        <v>0.25784149732165701</v>
      </c>
      <c r="AZ87" s="17"/>
      <c r="BA87" s="17">
        <v>0.29070505524545798</v>
      </c>
      <c r="BB87" s="17">
        <v>0.236316020857849</v>
      </c>
      <c r="BC87" s="17"/>
      <c r="BD87" s="17">
        <v>0.26766148686868402</v>
      </c>
      <c r="BE87" s="17">
        <v>0.25202995156767699</v>
      </c>
      <c r="BF87" s="17"/>
      <c r="BG87" s="17">
        <v>0.25815465807074001</v>
      </c>
      <c r="BH87" s="17">
        <v>0.25857903971171098</v>
      </c>
      <c r="BI87" s="17">
        <v>0.28033555166582202</v>
      </c>
      <c r="BJ87" s="17">
        <v>0.22626898733808201</v>
      </c>
    </row>
    <row r="88" spans="2:62">
      <c r="B88" t="s">
        <v>128</v>
      </c>
      <c r="C88" s="17">
        <v>0.11130855213700599</v>
      </c>
      <c r="D88" s="17">
        <v>9.9658142413362197E-2</v>
      </c>
      <c r="E88" s="17">
        <v>0.123584321365238</v>
      </c>
      <c r="F88" s="17"/>
      <c r="G88" s="17">
        <v>0.115087819420943</v>
      </c>
      <c r="H88" s="17">
        <v>0.102834323181238</v>
      </c>
      <c r="I88" s="17">
        <v>0.114768316089471</v>
      </c>
      <c r="J88" s="17">
        <v>0.113376285343327</v>
      </c>
      <c r="K88" s="17">
        <v>0.11381538094567201</v>
      </c>
      <c r="L88" s="17">
        <v>0.11163494845944</v>
      </c>
      <c r="M88" s="17"/>
      <c r="N88" s="17">
        <v>0.107119834755736</v>
      </c>
      <c r="O88" s="17">
        <v>8.4738298692737496E-2</v>
      </c>
      <c r="P88" s="17">
        <v>0.12581569123689201</v>
      </c>
      <c r="Q88" s="17">
        <v>0.13135262339331599</v>
      </c>
      <c r="R88" s="17"/>
      <c r="S88" s="17">
        <v>0.10078017827371</v>
      </c>
      <c r="T88" s="17">
        <v>0.15061500761586799</v>
      </c>
      <c r="U88" s="17">
        <v>0.11640381416132101</v>
      </c>
      <c r="V88" s="17">
        <v>9.7831925796085295E-2</v>
      </c>
      <c r="W88" s="17">
        <v>7.5330999563820999E-2</v>
      </c>
      <c r="X88" s="17">
        <v>0.12345901997608399</v>
      </c>
      <c r="Y88" s="17">
        <v>0.134417080630303</v>
      </c>
      <c r="Z88" s="17">
        <v>8.4699169822359394E-2</v>
      </c>
      <c r="AA88" s="17">
        <v>8.8752704914573904E-2</v>
      </c>
      <c r="AB88" s="17"/>
      <c r="AC88" s="17">
        <v>0.118484425559512</v>
      </c>
      <c r="AD88" s="17">
        <v>9.7894884902096094E-2</v>
      </c>
      <c r="AE88" s="17">
        <v>0.134727738709431</v>
      </c>
      <c r="AF88" s="17">
        <v>0.113412709979981</v>
      </c>
      <c r="AG88" s="17">
        <v>8.3116291345244106E-2</v>
      </c>
      <c r="AH88" s="17">
        <v>0.149337661701058</v>
      </c>
      <c r="AI88" s="17"/>
      <c r="AJ88" s="17">
        <v>9.58869289140242E-2</v>
      </c>
      <c r="AK88" s="17">
        <v>0.14057646861143899</v>
      </c>
      <c r="AL88" s="17">
        <v>0.122299169079795</v>
      </c>
      <c r="AM88" s="17">
        <v>0.112430141753981</v>
      </c>
      <c r="AN88" s="17">
        <v>0.106829662126078</v>
      </c>
      <c r="AO88" s="17">
        <v>0.107014845573783</v>
      </c>
      <c r="AP88" s="17"/>
      <c r="AQ88" s="17">
        <v>9.1693001212616407E-2</v>
      </c>
      <c r="AR88" s="17">
        <v>0.116442352575427</v>
      </c>
      <c r="AS88" s="17"/>
      <c r="AT88" s="17">
        <v>0.118197996028338</v>
      </c>
      <c r="AU88" s="17">
        <v>8.8704498130003306E-2</v>
      </c>
      <c r="AV88" s="17"/>
      <c r="AW88" s="17">
        <v>0.122856198972218</v>
      </c>
      <c r="AX88" s="17" t="s">
        <v>87</v>
      </c>
      <c r="AY88" s="17">
        <v>9.58869289140242E-2</v>
      </c>
      <c r="AZ88" s="17"/>
      <c r="BA88" s="17">
        <v>0.14795258123256699</v>
      </c>
      <c r="BB88" s="17">
        <v>9.0979238969147905E-2</v>
      </c>
      <c r="BC88" s="17"/>
      <c r="BD88" s="17">
        <v>8.9929185472902601E-2</v>
      </c>
      <c r="BE88" s="17">
        <v>0.119407860126186</v>
      </c>
      <c r="BF88" s="17"/>
      <c r="BG88" s="17">
        <v>9.7345436335940699E-2</v>
      </c>
      <c r="BH88" s="17">
        <v>0.117781374782086</v>
      </c>
      <c r="BI88" s="17">
        <v>0.115340662688349</v>
      </c>
      <c r="BJ88" s="17">
        <v>0.126912196774253</v>
      </c>
    </row>
    <row r="89" spans="2:62">
      <c r="B89" t="s">
        <v>129</v>
      </c>
      <c r="C89" s="17">
        <v>3.6640919484533498E-2</v>
      </c>
      <c r="D89" s="17">
        <v>3.7741431043131102E-2</v>
      </c>
      <c r="E89" s="17">
        <v>3.4752440969584998E-2</v>
      </c>
      <c r="F89" s="17"/>
      <c r="G89" s="17">
        <v>2.4225419693024799E-2</v>
      </c>
      <c r="H89" s="17">
        <v>4.01235073003543E-2</v>
      </c>
      <c r="I89" s="17">
        <v>2.79625806752615E-2</v>
      </c>
      <c r="J89" s="17">
        <v>5.5191476412096603E-2</v>
      </c>
      <c r="K89" s="17">
        <v>4.1406106965232697E-2</v>
      </c>
      <c r="L89" s="17">
        <v>2.8829928616246399E-2</v>
      </c>
      <c r="M89" s="17"/>
      <c r="N89" s="17">
        <v>3.25979870751072E-2</v>
      </c>
      <c r="O89" s="17">
        <v>2.99688278921846E-2</v>
      </c>
      <c r="P89" s="17">
        <v>4.52677892925476E-2</v>
      </c>
      <c r="Q89" s="17">
        <v>4.0571493176441598E-2</v>
      </c>
      <c r="R89" s="17"/>
      <c r="S89" s="17">
        <v>4.2135199109707297E-2</v>
      </c>
      <c r="T89" s="17">
        <v>7.1459015653187394E-2</v>
      </c>
      <c r="U89" s="17">
        <v>2.05040694166293E-2</v>
      </c>
      <c r="V89" s="17">
        <v>3.8737481551177899E-2</v>
      </c>
      <c r="W89" s="17">
        <v>3.4088686871667703E-2</v>
      </c>
      <c r="X89" s="17">
        <v>1.5124379224257E-2</v>
      </c>
      <c r="Y89" s="17">
        <v>2.6505254608301498E-2</v>
      </c>
      <c r="Z89" s="17">
        <v>0</v>
      </c>
      <c r="AA89" s="17">
        <v>3.7423345590179402E-2</v>
      </c>
      <c r="AB89" s="17"/>
      <c r="AC89" s="17">
        <v>4.09218488713044E-2</v>
      </c>
      <c r="AD89" s="17">
        <v>4.24445176147525E-2</v>
      </c>
      <c r="AE89" s="17">
        <v>2.2605006979273701E-2</v>
      </c>
      <c r="AF89" s="17">
        <v>2.1512973095818899E-2</v>
      </c>
      <c r="AG89" s="17">
        <v>4.52016869861381E-2</v>
      </c>
      <c r="AH89" s="17">
        <v>6.0261277758701097E-2</v>
      </c>
      <c r="AI89" s="17"/>
      <c r="AJ89" s="17">
        <v>2.8382981826348401E-2</v>
      </c>
      <c r="AK89" s="17">
        <v>3.1071139281300598E-2</v>
      </c>
      <c r="AL89" s="17">
        <v>7.5289579265965301E-2</v>
      </c>
      <c r="AM89" s="17">
        <v>3.5384836791103998E-2</v>
      </c>
      <c r="AN89" s="17">
        <v>4.4758797592784602E-2</v>
      </c>
      <c r="AO89" s="17">
        <v>5.35755053670448E-2</v>
      </c>
      <c r="AP89" s="17"/>
      <c r="AQ89" s="17">
        <v>3.3924789857110803E-2</v>
      </c>
      <c r="AR89" s="17">
        <v>4.2080122232230198E-2</v>
      </c>
      <c r="AS89" s="17"/>
      <c r="AT89" s="17">
        <v>3.5120886461504401E-2</v>
      </c>
      <c r="AU89" s="17">
        <v>4.1485986075367597E-2</v>
      </c>
      <c r="AV89" s="17"/>
      <c r="AW89" s="17">
        <v>4.4506584030481799E-2</v>
      </c>
      <c r="AX89" s="17" t="s">
        <v>87</v>
      </c>
      <c r="AY89" s="17">
        <v>2.8382981826348401E-2</v>
      </c>
      <c r="AZ89" s="17"/>
      <c r="BA89" s="17">
        <v>5.9763065724344998E-2</v>
      </c>
      <c r="BB89" s="17">
        <v>2.3813253869589698E-2</v>
      </c>
      <c r="BC89" s="17"/>
      <c r="BD89" s="17">
        <v>2.59190663006807E-2</v>
      </c>
      <c r="BE89" s="17">
        <v>4.0998024457766798E-2</v>
      </c>
      <c r="BF89" s="17"/>
      <c r="BG89" s="17">
        <v>3.7699684444133498E-2</v>
      </c>
      <c r="BH89" s="17">
        <v>7.0131506441552499E-2</v>
      </c>
      <c r="BI89" s="17">
        <v>4.08211150280142E-2</v>
      </c>
      <c r="BJ89" s="17">
        <v>2.3372954537476499E-2</v>
      </c>
    </row>
    <row r="90" spans="2:62">
      <c r="B90" t="s">
        <v>101</v>
      </c>
      <c r="C90" s="17">
        <v>8.8989352052157203E-2</v>
      </c>
      <c r="D90" s="17">
        <v>5.79992552685996E-2</v>
      </c>
      <c r="E90" s="17">
        <v>0.117035534335657</v>
      </c>
      <c r="F90" s="17"/>
      <c r="G90" s="17">
        <v>0.10553202408498499</v>
      </c>
      <c r="H90" s="17">
        <v>5.8344207647628397E-2</v>
      </c>
      <c r="I90" s="17">
        <v>7.9511993894619201E-2</v>
      </c>
      <c r="J90" s="17">
        <v>9.7568851376826193E-2</v>
      </c>
      <c r="K90" s="17">
        <v>8.1106061699798795E-2</v>
      </c>
      <c r="L90" s="17">
        <v>0.103503469614347</v>
      </c>
      <c r="M90" s="17"/>
      <c r="N90" s="17">
        <v>7.5308880334990405E-2</v>
      </c>
      <c r="O90" s="17">
        <v>8.3354968235567997E-2</v>
      </c>
      <c r="P90" s="17">
        <v>8.9716524563009006E-2</v>
      </c>
      <c r="Q90" s="17">
        <v>0.10761297226845699</v>
      </c>
      <c r="R90" s="17"/>
      <c r="S90" s="17">
        <v>8.9605236837197205E-2</v>
      </c>
      <c r="T90" s="17">
        <v>8.15478400204626E-2</v>
      </c>
      <c r="U90" s="17">
        <v>0.136906109519881</v>
      </c>
      <c r="V90" s="17">
        <v>7.0785858201766097E-2</v>
      </c>
      <c r="W90" s="17">
        <v>8.5724564789059404E-2</v>
      </c>
      <c r="X90" s="17">
        <v>9.1387032016205197E-2</v>
      </c>
      <c r="Y90" s="17">
        <v>7.9327029543065794E-2</v>
      </c>
      <c r="Z90" s="17">
        <v>0.12641110813652501</v>
      </c>
      <c r="AA90" s="17">
        <v>6.9305603401148094E-2</v>
      </c>
      <c r="AB90" s="17"/>
      <c r="AC90" s="17">
        <v>5.7646764505838798E-2</v>
      </c>
      <c r="AD90" s="17">
        <v>0.102846492043236</v>
      </c>
      <c r="AE90" s="17">
        <v>7.6919039467438E-2</v>
      </c>
      <c r="AF90" s="17">
        <v>0.12493349362821</v>
      </c>
      <c r="AG90" s="17">
        <v>7.90428834439139E-2</v>
      </c>
      <c r="AH90" s="17">
        <v>8.6257262827333897E-2</v>
      </c>
      <c r="AI90" s="17"/>
      <c r="AJ90" s="17">
        <v>9.68073604735082E-2</v>
      </c>
      <c r="AK90" s="17">
        <v>6.3476595582290199E-2</v>
      </c>
      <c r="AL90" s="17">
        <v>0.127355152270133</v>
      </c>
      <c r="AM90" s="17">
        <v>9.28479610412902E-2</v>
      </c>
      <c r="AN90" s="17">
        <v>7.3640324253907999E-2</v>
      </c>
      <c r="AO90" s="17">
        <v>8.9042923254043796E-2</v>
      </c>
      <c r="AP90" s="17"/>
      <c r="AQ90" s="17">
        <v>6.6587663988153606E-2</v>
      </c>
      <c r="AR90" s="17">
        <v>8.7929091350561497E-2</v>
      </c>
      <c r="AS90" s="17"/>
      <c r="AT90" s="17">
        <v>8.8936183773902305E-2</v>
      </c>
      <c r="AU90" s="17">
        <v>8.4096637222552298E-2</v>
      </c>
      <c r="AV90" s="17"/>
      <c r="AW90" s="17">
        <v>7.9921996567870399E-2</v>
      </c>
      <c r="AX90" s="17" t="s">
        <v>87</v>
      </c>
      <c r="AY90" s="17">
        <v>9.68073604735082E-2</v>
      </c>
      <c r="AZ90" s="17"/>
      <c r="BA90" s="17">
        <v>6.2324099339220299E-2</v>
      </c>
      <c r="BB90" s="17">
        <v>0.103782656349774</v>
      </c>
      <c r="BC90" s="17"/>
      <c r="BD90" s="17">
        <v>5.3339908408546001E-2</v>
      </c>
      <c r="BE90" s="17">
        <v>9.2748067111954602E-2</v>
      </c>
      <c r="BF90" s="17"/>
      <c r="BG90" s="17">
        <v>5.2857752149049503E-2</v>
      </c>
      <c r="BH90" s="17">
        <v>0.10746634867651</v>
      </c>
      <c r="BI90" s="17">
        <v>4.2722879302657703E-2</v>
      </c>
      <c r="BJ90" s="17">
        <v>7.1365351782898601E-2</v>
      </c>
    </row>
    <row r="91" spans="2:62">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row>
    <row r="92" spans="2:62">
      <c r="B92" s="6" t="s">
        <v>133</v>
      </c>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row>
    <row r="93" spans="2:62">
      <c r="B93" s="24" t="s">
        <v>15</v>
      </c>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G93" s="17"/>
      <c r="BH93" s="17"/>
      <c r="BI93" s="17"/>
      <c r="BJ93" s="17"/>
    </row>
    <row r="94" spans="2:62">
      <c r="B94" t="s">
        <v>125</v>
      </c>
      <c r="C94" s="17">
        <v>7.8203702530572003E-2</v>
      </c>
      <c r="D94" s="17">
        <v>9.8332402467174798E-2</v>
      </c>
      <c r="E94" s="17">
        <v>5.8290813884428999E-2</v>
      </c>
      <c r="F94" s="17"/>
      <c r="G94" s="17">
        <v>0.112468948243304</v>
      </c>
      <c r="H94" s="17">
        <v>0.149617339856562</v>
      </c>
      <c r="I94" s="17">
        <v>0.115981838404871</v>
      </c>
      <c r="J94" s="17">
        <v>5.8713425444133403E-2</v>
      </c>
      <c r="K94" s="17">
        <v>2.5240166170952899E-2</v>
      </c>
      <c r="L94" s="17">
        <v>1.7781780263842899E-2</v>
      </c>
      <c r="M94" s="17"/>
      <c r="N94" s="17">
        <v>0.11049165983324601</v>
      </c>
      <c r="O94" s="17">
        <v>7.0605363143668706E-2</v>
      </c>
      <c r="P94" s="17">
        <v>7.00204587340722E-2</v>
      </c>
      <c r="Q94" s="17">
        <v>5.88579189046015E-2</v>
      </c>
      <c r="R94" s="17"/>
      <c r="S94" s="17">
        <v>0.16743981341869599</v>
      </c>
      <c r="T94" s="17">
        <v>5.3439782437343299E-2</v>
      </c>
      <c r="U94" s="17">
        <v>4.0368677122625499E-2</v>
      </c>
      <c r="V94" s="17">
        <v>6.8297829306708094E-2</v>
      </c>
      <c r="W94" s="17">
        <v>8.1057490693922998E-2</v>
      </c>
      <c r="X94" s="17">
        <v>8.3537028889397597E-2</v>
      </c>
      <c r="Y94" s="17">
        <v>5.2573471708249497E-2</v>
      </c>
      <c r="Z94" s="17">
        <v>9.2296219498676293E-2</v>
      </c>
      <c r="AA94" s="17">
        <v>4.7689042256698302E-2</v>
      </c>
      <c r="AB94" s="17"/>
      <c r="AC94" s="17">
        <v>0.14981377583816899</v>
      </c>
      <c r="AD94" s="17">
        <v>7.5005647228075303E-2</v>
      </c>
      <c r="AE94" s="17">
        <v>5.99435354855445E-2</v>
      </c>
      <c r="AF94" s="17">
        <v>3.1126917083730499E-2</v>
      </c>
      <c r="AG94" s="17">
        <v>1.9006814550609898E-2</v>
      </c>
      <c r="AH94" s="17">
        <v>8.5164231144768801E-2</v>
      </c>
      <c r="AI94" s="17"/>
      <c r="AJ94" s="17">
        <v>4.97701144633323E-2</v>
      </c>
      <c r="AK94" s="17">
        <v>7.5407772747589905E-2</v>
      </c>
      <c r="AL94" s="17">
        <v>4.8376713159343603E-2</v>
      </c>
      <c r="AM94" s="17">
        <v>0.11626138659810201</v>
      </c>
      <c r="AN94" s="17">
        <v>0.134981562621179</v>
      </c>
      <c r="AO94" s="17">
        <v>7.0096329114206601E-2</v>
      </c>
      <c r="AP94" s="17"/>
      <c r="AQ94" s="17">
        <v>0.13374786084284301</v>
      </c>
      <c r="AR94" s="17">
        <v>5.8543715171318303E-2</v>
      </c>
      <c r="AS94" s="17"/>
      <c r="AT94" s="17">
        <v>6.3221815660596106E-2</v>
      </c>
      <c r="AU94" s="17">
        <v>0.13712569649727999</v>
      </c>
      <c r="AV94" s="17"/>
      <c r="AW94" s="17">
        <v>8.4953334649816206E-2</v>
      </c>
      <c r="AX94" s="17" t="s">
        <v>87</v>
      </c>
      <c r="AY94" s="17">
        <v>4.97701144633323E-2</v>
      </c>
      <c r="AZ94" s="17"/>
      <c r="BA94" s="17">
        <v>6.1185503400357201E-2</v>
      </c>
      <c r="BB94" s="17">
        <v>8.7645030578011193E-2</v>
      </c>
      <c r="BC94" s="17"/>
      <c r="BD94" s="17">
        <v>0.14546939312646301</v>
      </c>
      <c r="BE94" s="17">
        <v>5.88934535741387E-2</v>
      </c>
      <c r="BF94" s="17"/>
      <c r="BG94" s="17">
        <v>0.15008547745536399</v>
      </c>
      <c r="BH94" s="17">
        <v>5.9932467511754003E-2</v>
      </c>
      <c r="BI94" s="17">
        <v>8.1930999231575805E-2</v>
      </c>
      <c r="BJ94" s="17">
        <v>6.9234816094127696E-2</v>
      </c>
    </row>
    <row r="95" spans="2:62">
      <c r="B95" t="s">
        <v>126</v>
      </c>
      <c r="C95" s="17">
        <v>0.30893318808321302</v>
      </c>
      <c r="D95" s="17">
        <v>0.32489721199205002</v>
      </c>
      <c r="E95" s="17">
        <v>0.29296496653171999</v>
      </c>
      <c r="F95" s="17"/>
      <c r="G95" s="17">
        <v>0.39355992774017101</v>
      </c>
      <c r="H95" s="17">
        <v>0.427506549329843</v>
      </c>
      <c r="I95" s="17">
        <v>0.36919050540369902</v>
      </c>
      <c r="J95" s="17">
        <v>0.26514028965532399</v>
      </c>
      <c r="K95" s="17">
        <v>0.25231094516283098</v>
      </c>
      <c r="L95" s="17">
        <v>0.18057155743286399</v>
      </c>
      <c r="M95" s="17"/>
      <c r="N95" s="17">
        <v>0.37131499853788502</v>
      </c>
      <c r="O95" s="17">
        <v>0.33635055224094101</v>
      </c>
      <c r="P95" s="17">
        <v>0.25397845993904</v>
      </c>
      <c r="Q95" s="17">
        <v>0.26095718282320002</v>
      </c>
      <c r="R95" s="17"/>
      <c r="S95" s="17">
        <v>0.39377861598442399</v>
      </c>
      <c r="T95" s="17">
        <v>0.24306823160195301</v>
      </c>
      <c r="U95" s="17">
        <v>0.29517227669396401</v>
      </c>
      <c r="V95" s="17">
        <v>0.30169449466501003</v>
      </c>
      <c r="W95" s="17">
        <v>0.34879700040498901</v>
      </c>
      <c r="X95" s="17">
        <v>0.27899141006699901</v>
      </c>
      <c r="Y95" s="17">
        <v>0.29028270439347098</v>
      </c>
      <c r="Z95" s="17">
        <v>0.31107050311796403</v>
      </c>
      <c r="AA95" s="17">
        <v>0.31721252214482598</v>
      </c>
      <c r="AB95" s="17"/>
      <c r="AC95" s="17">
        <v>0.40505687698609</v>
      </c>
      <c r="AD95" s="17">
        <v>0.28651213147179799</v>
      </c>
      <c r="AE95" s="17">
        <v>0.31979899730184402</v>
      </c>
      <c r="AF95" s="17">
        <v>0.280285911066328</v>
      </c>
      <c r="AG95" s="17">
        <v>0.23236548151181799</v>
      </c>
      <c r="AH95" s="17">
        <v>0.17191969684553199</v>
      </c>
      <c r="AI95" s="17"/>
      <c r="AJ95" s="17">
        <v>0.25745979577889899</v>
      </c>
      <c r="AK95" s="17">
        <v>0.31008668533154099</v>
      </c>
      <c r="AL95" s="17">
        <v>0.42036273988092998</v>
      </c>
      <c r="AM95" s="17">
        <v>0.27454930837383901</v>
      </c>
      <c r="AN95" s="17">
        <v>0.40012414888234898</v>
      </c>
      <c r="AO95" s="17">
        <v>0.200529466398364</v>
      </c>
      <c r="AP95" s="17"/>
      <c r="AQ95" s="17">
        <v>0.38126234879155502</v>
      </c>
      <c r="AR95" s="17">
        <v>0.28631852435974697</v>
      </c>
      <c r="AS95" s="17"/>
      <c r="AT95" s="17">
        <v>0.29216131315183402</v>
      </c>
      <c r="AU95" s="17">
        <v>0.36474812873083301</v>
      </c>
      <c r="AV95" s="17"/>
      <c r="AW95" s="17">
        <v>0.31856762820974099</v>
      </c>
      <c r="AX95" s="17" t="s">
        <v>87</v>
      </c>
      <c r="AY95" s="17">
        <v>0.25745979577889899</v>
      </c>
      <c r="AZ95" s="17"/>
      <c r="BA95" s="17">
        <v>0.288564355698959</v>
      </c>
      <c r="BB95" s="17">
        <v>0.32023337484278702</v>
      </c>
      <c r="BC95" s="17"/>
      <c r="BD95" s="17">
        <v>0.344307072826817</v>
      </c>
      <c r="BE95" s="17">
        <v>0.29605539744723303</v>
      </c>
      <c r="BF95" s="17"/>
      <c r="BG95" s="17">
        <v>0.42374712433024198</v>
      </c>
      <c r="BH95" s="17">
        <v>0.28784907893943401</v>
      </c>
      <c r="BI95" s="17">
        <v>0.30822964521421398</v>
      </c>
      <c r="BJ95" s="17">
        <v>0.30032133554491097</v>
      </c>
    </row>
    <row r="96" spans="2:62">
      <c r="B96" t="s">
        <v>127</v>
      </c>
      <c r="C96" s="17">
        <v>0.24446519759685001</v>
      </c>
      <c r="D96" s="17">
        <v>0.24286246929073099</v>
      </c>
      <c r="E96" s="17">
        <v>0.24585847788389001</v>
      </c>
      <c r="F96" s="17"/>
      <c r="G96" s="17">
        <v>0.19173336551169301</v>
      </c>
      <c r="H96" s="17">
        <v>0.17762418411150799</v>
      </c>
      <c r="I96" s="17">
        <v>0.22468035152813601</v>
      </c>
      <c r="J96" s="17">
        <v>0.235947672985301</v>
      </c>
      <c r="K96" s="17">
        <v>0.27993388747435899</v>
      </c>
      <c r="L96" s="17">
        <v>0.33231509029624101</v>
      </c>
      <c r="M96" s="17"/>
      <c r="N96" s="17">
        <v>0.24020285714168499</v>
      </c>
      <c r="O96" s="17">
        <v>0.22508866668928301</v>
      </c>
      <c r="P96" s="17">
        <v>0.246413093168976</v>
      </c>
      <c r="Q96" s="17">
        <v>0.26896443562191003</v>
      </c>
      <c r="R96" s="17"/>
      <c r="S96" s="17">
        <v>0.22017870652746699</v>
      </c>
      <c r="T96" s="17">
        <v>0.23076423887491401</v>
      </c>
      <c r="U96" s="17">
        <v>0.27028431651226498</v>
      </c>
      <c r="V96" s="17">
        <v>0.24154445403258701</v>
      </c>
      <c r="W96" s="17">
        <v>0.20790307996259899</v>
      </c>
      <c r="X96" s="17">
        <v>0.254191797945794</v>
      </c>
      <c r="Y96" s="17">
        <v>0.30050682370974902</v>
      </c>
      <c r="Z96" s="17">
        <v>0.26376820590708699</v>
      </c>
      <c r="AA96" s="17">
        <v>0.240381629370786</v>
      </c>
      <c r="AB96" s="17"/>
      <c r="AC96" s="17">
        <v>0.19870905090429899</v>
      </c>
      <c r="AD96" s="17">
        <v>0.253827070539972</v>
      </c>
      <c r="AE96" s="17">
        <v>0.27582103593594698</v>
      </c>
      <c r="AF96" s="17">
        <v>0.25431927377380498</v>
      </c>
      <c r="AG96" s="17">
        <v>0.28719277656763298</v>
      </c>
      <c r="AH96" s="17">
        <v>0.19817272343242201</v>
      </c>
      <c r="AI96" s="17"/>
      <c r="AJ96" s="17">
        <v>0.27835615613647602</v>
      </c>
      <c r="AK96" s="17">
        <v>0.240368306044587</v>
      </c>
      <c r="AL96" s="17">
        <v>0.18194228132948101</v>
      </c>
      <c r="AM96" s="17">
        <v>0.25333747604040402</v>
      </c>
      <c r="AN96" s="17">
        <v>0.19108636506364199</v>
      </c>
      <c r="AO96" s="17">
        <v>0.26861810152030602</v>
      </c>
      <c r="AP96" s="17"/>
      <c r="AQ96" s="17">
        <v>0.204408072405935</v>
      </c>
      <c r="AR96" s="17">
        <v>0.25890912643234498</v>
      </c>
      <c r="AS96" s="17"/>
      <c r="AT96" s="17">
        <v>0.24529407668504499</v>
      </c>
      <c r="AU96" s="17">
        <v>0.24646951940665299</v>
      </c>
      <c r="AV96" s="17"/>
      <c r="AW96" s="17">
        <v>0.224375423275748</v>
      </c>
      <c r="AX96" s="17" t="s">
        <v>87</v>
      </c>
      <c r="AY96" s="17">
        <v>0.27835615613647602</v>
      </c>
      <c r="AZ96" s="17"/>
      <c r="BA96" s="17">
        <v>0.24314011160833501</v>
      </c>
      <c r="BB96" s="17">
        <v>0.24520032658511101</v>
      </c>
      <c r="BC96" s="17"/>
      <c r="BD96" s="17">
        <v>0.20960501486601699</v>
      </c>
      <c r="BE96" s="17">
        <v>0.25290572253770299</v>
      </c>
      <c r="BF96" s="17"/>
      <c r="BG96" s="17">
        <v>0.18190020477204899</v>
      </c>
      <c r="BH96" s="17">
        <v>0.25741199456143898</v>
      </c>
      <c r="BI96" s="17">
        <v>0.238647466959299</v>
      </c>
      <c r="BJ96" s="17">
        <v>0.25748910007006898</v>
      </c>
    </row>
    <row r="97" spans="2:62">
      <c r="B97" t="s">
        <v>128</v>
      </c>
      <c r="C97" s="17">
        <v>0.26479599750177601</v>
      </c>
      <c r="D97" s="17">
        <v>0.23327879027335199</v>
      </c>
      <c r="E97" s="17">
        <v>0.29665940903943999</v>
      </c>
      <c r="F97" s="17"/>
      <c r="G97" s="17">
        <v>0.23541623677682699</v>
      </c>
      <c r="H97" s="17">
        <v>0.173888960479333</v>
      </c>
      <c r="I97" s="17">
        <v>0.21640015267555601</v>
      </c>
      <c r="J97" s="17">
        <v>0.31833323607046499</v>
      </c>
      <c r="K97" s="17">
        <v>0.291335972936409</v>
      </c>
      <c r="L97" s="17">
        <v>0.338502026165165</v>
      </c>
      <c r="M97" s="17"/>
      <c r="N97" s="17">
        <v>0.195840902327204</v>
      </c>
      <c r="O97" s="17">
        <v>0.27055959555439602</v>
      </c>
      <c r="P97" s="17">
        <v>0.29804049095230101</v>
      </c>
      <c r="Q97" s="17">
        <v>0.30387966517316001</v>
      </c>
      <c r="R97" s="17"/>
      <c r="S97" s="17">
        <v>0.161593500340836</v>
      </c>
      <c r="T97" s="17">
        <v>0.31323291061436498</v>
      </c>
      <c r="U97" s="17">
        <v>0.29908488998857802</v>
      </c>
      <c r="V97" s="17">
        <v>0.30335444484357998</v>
      </c>
      <c r="W97" s="17">
        <v>0.274687755322369</v>
      </c>
      <c r="X97" s="17">
        <v>0.30816694313422899</v>
      </c>
      <c r="Y97" s="17">
        <v>0.24541784429492999</v>
      </c>
      <c r="Z97" s="17">
        <v>0.24844776845258801</v>
      </c>
      <c r="AA97" s="17">
        <v>0.24779948740433899</v>
      </c>
      <c r="AB97" s="17"/>
      <c r="AC97" s="17">
        <v>0.18276994416335901</v>
      </c>
      <c r="AD97" s="17">
        <v>0.274403817048327</v>
      </c>
      <c r="AE97" s="17">
        <v>0.25176263768040402</v>
      </c>
      <c r="AF97" s="17">
        <v>0.30783447298573502</v>
      </c>
      <c r="AG97" s="17">
        <v>0.32534247585732201</v>
      </c>
      <c r="AH97" s="17">
        <v>0.39340292733054399</v>
      </c>
      <c r="AI97" s="17"/>
      <c r="AJ97" s="17">
        <v>0.30423346017279501</v>
      </c>
      <c r="AK97" s="17">
        <v>0.265182097713691</v>
      </c>
      <c r="AL97" s="17">
        <v>0.224627688665366</v>
      </c>
      <c r="AM97" s="17">
        <v>0.290423708170095</v>
      </c>
      <c r="AN97" s="17">
        <v>0.19265223035090701</v>
      </c>
      <c r="AO97" s="17">
        <v>0.30246337233319598</v>
      </c>
      <c r="AP97" s="17"/>
      <c r="AQ97" s="17">
        <v>0.207557733989953</v>
      </c>
      <c r="AR97" s="17">
        <v>0.286298153310792</v>
      </c>
      <c r="AS97" s="17"/>
      <c r="AT97" s="17">
        <v>0.28164296058295102</v>
      </c>
      <c r="AU97" s="17">
        <v>0.206924761465171</v>
      </c>
      <c r="AV97" s="17"/>
      <c r="AW97" s="17">
        <v>0.26419148838911499</v>
      </c>
      <c r="AX97" s="17" t="s">
        <v>87</v>
      </c>
      <c r="AY97" s="17">
        <v>0.30423346017279501</v>
      </c>
      <c r="AZ97" s="17"/>
      <c r="BA97" s="17">
        <v>0.289308792556151</v>
      </c>
      <c r="BB97" s="17">
        <v>0.2511968300636</v>
      </c>
      <c r="BC97" s="17"/>
      <c r="BD97" s="17">
        <v>0.24096041267125801</v>
      </c>
      <c r="BE97" s="17">
        <v>0.278212715354066</v>
      </c>
      <c r="BF97" s="17"/>
      <c r="BG97" s="17">
        <v>0.176298653838835</v>
      </c>
      <c r="BH97" s="17">
        <v>0.27930241889967999</v>
      </c>
      <c r="BI97" s="17">
        <v>0.27974098888005</v>
      </c>
      <c r="BJ97" s="17">
        <v>0.26860622458352501</v>
      </c>
    </row>
    <row r="98" spans="2:62">
      <c r="B98" t="s">
        <v>129</v>
      </c>
      <c r="C98" s="17">
        <v>9.0162609030987204E-2</v>
      </c>
      <c r="D98" s="17">
        <v>8.9860704884597201E-2</v>
      </c>
      <c r="E98" s="17">
        <v>9.0067940590969606E-2</v>
      </c>
      <c r="F98" s="17"/>
      <c r="G98" s="17">
        <v>4.9986672900972598E-2</v>
      </c>
      <c r="H98" s="17">
        <v>6.52590463956252E-2</v>
      </c>
      <c r="I98" s="17">
        <v>5.5314585044902803E-2</v>
      </c>
      <c r="J98" s="17">
        <v>0.111072408448151</v>
      </c>
      <c r="K98" s="17">
        <v>0.141296254877322</v>
      </c>
      <c r="L98" s="17">
        <v>0.112934605998617</v>
      </c>
      <c r="M98" s="17"/>
      <c r="N98" s="17">
        <v>7.2011572290572701E-2</v>
      </c>
      <c r="O98" s="17">
        <v>8.5534354673516597E-2</v>
      </c>
      <c r="P98" s="17">
        <v>0.12292780592786</v>
      </c>
      <c r="Q98" s="17">
        <v>8.4365665894318598E-2</v>
      </c>
      <c r="R98" s="17"/>
      <c r="S98" s="17">
        <v>4.49501012216049E-2</v>
      </c>
      <c r="T98" s="17">
        <v>0.14167454846497801</v>
      </c>
      <c r="U98" s="17">
        <v>7.9030592386860193E-2</v>
      </c>
      <c r="V98" s="17">
        <v>7.5107475676593594E-2</v>
      </c>
      <c r="W98" s="17">
        <v>7.6147220763620196E-2</v>
      </c>
      <c r="X98" s="17">
        <v>6.5516921958420099E-2</v>
      </c>
      <c r="Y98" s="17">
        <v>0.10126437193570199</v>
      </c>
      <c r="Z98" s="17">
        <v>6.5287733287167998E-2</v>
      </c>
      <c r="AA98" s="17">
        <v>0.13147432932931499</v>
      </c>
      <c r="AB98" s="17"/>
      <c r="AC98" s="17">
        <v>4.9877136476305102E-2</v>
      </c>
      <c r="AD98" s="17">
        <v>9.81214335490911E-2</v>
      </c>
      <c r="AE98" s="17">
        <v>8.4254225843219996E-2</v>
      </c>
      <c r="AF98" s="17">
        <v>0.11242359105210201</v>
      </c>
      <c r="AG98" s="17">
        <v>0.113475624687549</v>
      </c>
      <c r="AH98" s="17">
        <v>0.13963049770132499</v>
      </c>
      <c r="AI98" s="17"/>
      <c r="AJ98" s="17">
        <v>9.68248490673463E-2</v>
      </c>
      <c r="AK98" s="17">
        <v>0.1000520784828</v>
      </c>
      <c r="AL98" s="17">
        <v>0.10396838856735099</v>
      </c>
      <c r="AM98" s="17">
        <v>5.3226262493083501E-2</v>
      </c>
      <c r="AN98" s="17">
        <v>6.8398155609855404E-2</v>
      </c>
      <c r="AO98" s="17">
        <v>0.13645499611112499</v>
      </c>
      <c r="AP98" s="17"/>
      <c r="AQ98" s="17">
        <v>6.0869252168353101E-2</v>
      </c>
      <c r="AR98" s="17">
        <v>0.10198583147599501</v>
      </c>
      <c r="AS98" s="17"/>
      <c r="AT98" s="17">
        <v>0.103592095898057</v>
      </c>
      <c r="AU98" s="17">
        <v>3.5573395865147003E-2</v>
      </c>
      <c r="AV98" s="17"/>
      <c r="AW98" s="17">
        <v>9.5455822184529998E-2</v>
      </c>
      <c r="AX98" s="17" t="s">
        <v>87</v>
      </c>
      <c r="AY98" s="17">
        <v>9.68248490673463E-2</v>
      </c>
      <c r="AZ98" s="17"/>
      <c r="BA98" s="17">
        <v>0.111082702084079</v>
      </c>
      <c r="BB98" s="17">
        <v>7.8556594799639098E-2</v>
      </c>
      <c r="BC98" s="17"/>
      <c r="BD98" s="17">
        <v>5.2838635995361899E-2</v>
      </c>
      <c r="BE98" s="17">
        <v>0.10229270288603599</v>
      </c>
      <c r="BF98" s="17"/>
      <c r="BG98" s="17">
        <v>6.0374793448300303E-2</v>
      </c>
      <c r="BH98" s="17">
        <v>0.102177999713063</v>
      </c>
      <c r="BI98" s="17">
        <v>8.8610235035453594E-2</v>
      </c>
      <c r="BJ98" s="17">
        <v>9.0944574137782702E-2</v>
      </c>
    </row>
    <row r="99" spans="2:62">
      <c r="B99" t="s">
        <v>101</v>
      </c>
      <c r="C99" s="17">
        <v>1.34393052566022E-2</v>
      </c>
      <c r="D99" s="17">
        <v>1.0768421092095E-2</v>
      </c>
      <c r="E99" s="17">
        <v>1.6158392069551698E-2</v>
      </c>
      <c r="F99" s="17"/>
      <c r="G99" s="17">
        <v>1.6834848827033198E-2</v>
      </c>
      <c r="H99" s="17">
        <v>6.10391982712866E-3</v>
      </c>
      <c r="I99" s="17">
        <v>1.84325669428352E-2</v>
      </c>
      <c r="J99" s="17">
        <v>1.07929673966252E-2</v>
      </c>
      <c r="K99" s="17">
        <v>9.8827733781252595E-3</v>
      </c>
      <c r="L99" s="17">
        <v>1.78949398432692E-2</v>
      </c>
      <c r="M99" s="17"/>
      <c r="N99" s="17">
        <v>1.0138009869406699E-2</v>
      </c>
      <c r="O99" s="17">
        <v>1.1861467698194E-2</v>
      </c>
      <c r="P99" s="17">
        <v>8.6196912777507292E-3</v>
      </c>
      <c r="Q99" s="17">
        <v>2.2975131582810799E-2</v>
      </c>
      <c r="R99" s="17"/>
      <c r="S99" s="17">
        <v>1.20592625069726E-2</v>
      </c>
      <c r="T99" s="17">
        <v>1.78202880064471E-2</v>
      </c>
      <c r="U99" s="17">
        <v>1.60592472957066E-2</v>
      </c>
      <c r="V99" s="17">
        <v>1.0001301475521101E-2</v>
      </c>
      <c r="W99" s="17">
        <v>1.14074528525003E-2</v>
      </c>
      <c r="X99" s="17">
        <v>9.5958980051605806E-3</v>
      </c>
      <c r="Y99" s="17">
        <v>9.9547839578981306E-3</v>
      </c>
      <c r="Z99" s="17">
        <v>1.91295697365166E-2</v>
      </c>
      <c r="AA99" s="17">
        <v>1.54429894940356E-2</v>
      </c>
      <c r="AB99" s="17"/>
      <c r="AC99" s="17">
        <v>1.37732156317789E-2</v>
      </c>
      <c r="AD99" s="17">
        <v>1.21299001627367E-2</v>
      </c>
      <c r="AE99" s="17">
        <v>8.4195677530402493E-3</v>
      </c>
      <c r="AF99" s="17">
        <v>1.40098340382988E-2</v>
      </c>
      <c r="AG99" s="17">
        <v>2.2616826825068E-2</v>
      </c>
      <c r="AH99" s="17">
        <v>1.17099235454073E-2</v>
      </c>
      <c r="AI99" s="17"/>
      <c r="AJ99" s="17">
        <v>1.3355624381151799E-2</v>
      </c>
      <c r="AK99" s="17">
        <v>8.9030596797905308E-3</v>
      </c>
      <c r="AL99" s="17">
        <v>2.0722188397528402E-2</v>
      </c>
      <c r="AM99" s="17">
        <v>1.22018583244755E-2</v>
      </c>
      <c r="AN99" s="17">
        <v>1.27575374720683E-2</v>
      </c>
      <c r="AO99" s="17">
        <v>2.1837734522802101E-2</v>
      </c>
      <c r="AP99" s="17"/>
      <c r="AQ99" s="17">
        <v>1.2154731801361601E-2</v>
      </c>
      <c r="AR99" s="17">
        <v>7.9446492498020695E-3</v>
      </c>
      <c r="AS99" s="17"/>
      <c r="AT99" s="17">
        <v>1.4087738021516E-2</v>
      </c>
      <c r="AU99" s="17">
        <v>9.1584980349161006E-3</v>
      </c>
      <c r="AV99" s="17"/>
      <c r="AW99" s="17">
        <v>1.24563032910494E-2</v>
      </c>
      <c r="AX99" s="17" t="s">
        <v>87</v>
      </c>
      <c r="AY99" s="17">
        <v>1.3355624381151799E-2</v>
      </c>
      <c r="AZ99" s="17"/>
      <c r="BA99" s="17">
        <v>6.71853465211859E-3</v>
      </c>
      <c r="BB99" s="17">
        <v>1.71678431308512E-2</v>
      </c>
      <c r="BC99" s="17"/>
      <c r="BD99" s="17">
        <v>6.8194705140821599E-3</v>
      </c>
      <c r="BE99" s="17">
        <v>1.16400082008231E-2</v>
      </c>
      <c r="BF99" s="17"/>
      <c r="BG99" s="17">
        <v>7.5937461552098903E-3</v>
      </c>
      <c r="BH99" s="17">
        <v>1.33260403746298E-2</v>
      </c>
      <c r="BI99" s="17">
        <v>2.8406646794081102E-3</v>
      </c>
      <c r="BJ99" s="17">
        <v>1.34039495695848E-2</v>
      </c>
    </row>
    <row r="100" spans="2:62">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row>
    <row r="101" spans="2:62">
      <c r="B101" s="6" t="s">
        <v>134</v>
      </c>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row>
    <row r="102" spans="2:62">
      <c r="B102" s="24" t="s">
        <v>15</v>
      </c>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c r="BF102" s="17"/>
      <c r="BG102" s="17"/>
      <c r="BH102" s="17"/>
      <c r="BI102" s="17"/>
      <c r="BJ102" s="17"/>
    </row>
    <row r="103" spans="2:62">
      <c r="B103" t="s">
        <v>125</v>
      </c>
      <c r="C103" s="17">
        <v>9.9323432181665797E-2</v>
      </c>
      <c r="D103" s="17">
        <v>0.107525384843133</v>
      </c>
      <c r="E103" s="17">
        <v>9.1246111277794098E-2</v>
      </c>
      <c r="F103" s="17"/>
      <c r="G103" s="17">
        <v>0.103021285207858</v>
      </c>
      <c r="H103" s="17">
        <v>0.11328537562522301</v>
      </c>
      <c r="I103" s="17">
        <v>0.12009639391450901</v>
      </c>
      <c r="J103" s="17">
        <v>7.1051103453536504E-2</v>
      </c>
      <c r="K103" s="17">
        <v>8.9705578241280004E-2</v>
      </c>
      <c r="L103" s="17">
        <v>9.7971332385416998E-2</v>
      </c>
      <c r="M103" s="17"/>
      <c r="N103" s="17">
        <v>8.4829824839775803E-2</v>
      </c>
      <c r="O103" s="17">
        <v>9.9867828775670298E-2</v>
      </c>
      <c r="P103" s="17">
        <v>0.121613748901851</v>
      </c>
      <c r="Q103" s="17">
        <v>9.5393338672375302E-2</v>
      </c>
      <c r="R103" s="17"/>
      <c r="S103" s="17">
        <v>0.10219473528855801</v>
      </c>
      <c r="T103" s="17">
        <v>9.2525732315431305E-2</v>
      </c>
      <c r="U103" s="17">
        <v>0.11969225933591</v>
      </c>
      <c r="V103" s="17">
        <v>0.129474024217029</v>
      </c>
      <c r="W103" s="17">
        <v>9.97257944345597E-2</v>
      </c>
      <c r="X103" s="17">
        <v>0.10929374931607699</v>
      </c>
      <c r="Y103" s="17">
        <v>7.3823359529131299E-2</v>
      </c>
      <c r="Z103" s="17">
        <v>0.106239468378313</v>
      </c>
      <c r="AA103" s="17">
        <v>7.1184007356660903E-2</v>
      </c>
      <c r="AB103" s="17"/>
      <c r="AC103" s="17">
        <v>9.6729598777688899E-2</v>
      </c>
      <c r="AD103" s="17">
        <v>7.0071137736659198E-2</v>
      </c>
      <c r="AE103" s="17">
        <v>8.5849782174554204E-2</v>
      </c>
      <c r="AF103" s="17">
        <v>0.11038621470110301</v>
      </c>
      <c r="AG103" s="17">
        <v>0.14197467259131399</v>
      </c>
      <c r="AH103" s="17">
        <v>0.214333152805112</v>
      </c>
      <c r="AI103" s="17"/>
      <c r="AJ103" s="17">
        <v>0.101108734697854</v>
      </c>
      <c r="AK103" s="17">
        <v>9.7130704673649301E-2</v>
      </c>
      <c r="AL103" s="17">
        <v>7.2142865807270001E-2</v>
      </c>
      <c r="AM103" s="17">
        <v>0.107031488565832</v>
      </c>
      <c r="AN103" s="17">
        <v>9.8515779017097294E-2</v>
      </c>
      <c r="AO103" s="17">
        <v>0.17581124709976501</v>
      </c>
      <c r="AP103" s="17"/>
      <c r="AQ103" s="17">
        <v>0.124496147088576</v>
      </c>
      <c r="AR103" s="17">
        <v>8.7636077659762696E-2</v>
      </c>
      <c r="AS103" s="17"/>
      <c r="AT103" s="17">
        <v>0.10050491176691401</v>
      </c>
      <c r="AU103" s="17">
        <v>9.5650281051796501E-2</v>
      </c>
      <c r="AV103" s="17"/>
      <c r="AW103" s="17">
        <v>0.10754606017262899</v>
      </c>
      <c r="AX103" s="17" t="s">
        <v>87</v>
      </c>
      <c r="AY103" s="17">
        <v>0.101108734697854</v>
      </c>
      <c r="AZ103" s="17"/>
      <c r="BA103" s="17">
        <v>9.0935595422971999E-2</v>
      </c>
      <c r="BB103" s="17">
        <v>0.103976822228477</v>
      </c>
      <c r="BC103" s="17"/>
      <c r="BD103" s="17">
        <v>0.12676206919850699</v>
      </c>
      <c r="BE103" s="17">
        <v>9.4038677611042995E-2</v>
      </c>
      <c r="BF103" s="17"/>
      <c r="BG103" s="17">
        <v>0.108432835023965</v>
      </c>
      <c r="BH103" s="17">
        <v>7.8047615278728E-2</v>
      </c>
      <c r="BI103" s="17">
        <v>0.10819216176449301</v>
      </c>
      <c r="BJ103" s="17">
        <v>0.109454064982421</v>
      </c>
    </row>
    <row r="104" spans="2:62">
      <c r="B104" t="s">
        <v>126</v>
      </c>
      <c r="C104" s="17">
        <v>0.42612790899389402</v>
      </c>
      <c r="D104" s="17">
        <v>0.41955754822468699</v>
      </c>
      <c r="E104" s="17">
        <v>0.43203033444718802</v>
      </c>
      <c r="F104" s="17"/>
      <c r="G104" s="17">
        <v>0.43501635668174599</v>
      </c>
      <c r="H104" s="17">
        <v>0.41843775469411998</v>
      </c>
      <c r="I104" s="17">
        <v>0.41302575914449502</v>
      </c>
      <c r="J104" s="17">
        <v>0.40461276002956897</v>
      </c>
      <c r="K104" s="17">
        <v>0.423630231745455</v>
      </c>
      <c r="L104" s="17">
        <v>0.45504075013641399</v>
      </c>
      <c r="M104" s="17"/>
      <c r="N104" s="17">
        <v>0.43608967517599601</v>
      </c>
      <c r="O104" s="17">
        <v>0.43641880655490101</v>
      </c>
      <c r="P104" s="17">
        <v>0.430439896020756</v>
      </c>
      <c r="Q104" s="17">
        <v>0.39923334795070198</v>
      </c>
      <c r="R104" s="17"/>
      <c r="S104" s="17">
        <v>0.41368305590693699</v>
      </c>
      <c r="T104" s="17">
        <v>0.41794255745840803</v>
      </c>
      <c r="U104" s="17">
        <v>0.48959075954692599</v>
      </c>
      <c r="V104" s="17">
        <v>0.49354080807037698</v>
      </c>
      <c r="W104" s="17">
        <v>0.44883955300660999</v>
      </c>
      <c r="X104" s="17">
        <v>0.35519779225514497</v>
      </c>
      <c r="Y104" s="17">
        <v>0.44222803362547602</v>
      </c>
      <c r="Z104" s="17">
        <v>0.36932561946827303</v>
      </c>
      <c r="AA104" s="17">
        <v>0.39573067716641303</v>
      </c>
      <c r="AB104" s="17"/>
      <c r="AC104" s="17">
        <v>0.425115041965065</v>
      </c>
      <c r="AD104" s="17">
        <v>0.38514145696226898</v>
      </c>
      <c r="AE104" s="17">
        <v>0.38885059593834098</v>
      </c>
      <c r="AF104" s="17">
        <v>0.42795707957207202</v>
      </c>
      <c r="AG104" s="17">
        <v>0.53856591837759904</v>
      </c>
      <c r="AH104" s="17">
        <v>0.55870318367167005</v>
      </c>
      <c r="AI104" s="17"/>
      <c r="AJ104" s="17">
        <v>0.452700504726683</v>
      </c>
      <c r="AK104" s="17">
        <v>0.42537719241427302</v>
      </c>
      <c r="AL104" s="17">
        <v>0.38169522089379998</v>
      </c>
      <c r="AM104" s="17">
        <v>0.43218645945269402</v>
      </c>
      <c r="AN104" s="17">
        <v>0.40802239167362198</v>
      </c>
      <c r="AO104" s="17">
        <v>0.38349251547116803</v>
      </c>
      <c r="AP104" s="17"/>
      <c r="AQ104" s="17">
        <v>0.46096006350079699</v>
      </c>
      <c r="AR104" s="17">
        <v>0.42023398389740202</v>
      </c>
      <c r="AS104" s="17"/>
      <c r="AT104" s="17">
        <v>0.41985055812800798</v>
      </c>
      <c r="AU104" s="17">
        <v>0.44387180893127398</v>
      </c>
      <c r="AV104" s="17"/>
      <c r="AW104" s="17">
        <v>0.40733106447507</v>
      </c>
      <c r="AX104" s="17" t="s">
        <v>87</v>
      </c>
      <c r="AY104" s="17">
        <v>0.452700504726683</v>
      </c>
      <c r="AZ104" s="17"/>
      <c r="BA104" s="17">
        <v>0.453614066007485</v>
      </c>
      <c r="BB104" s="17">
        <v>0.41087918478147201</v>
      </c>
      <c r="BC104" s="17"/>
      <c r="BD104" s="17">
        <v>0.421248027738993</v>
      </c>
      <c r="BE104" s="17">
        <v>0.43322072892492203</v>
      </c>
      <c r="BF104" s="17"/>
      <c r="BG104" s="17">
        <v>0.440150230589615</v>
      </c>
      <c r="BH104" s="17">
        <v>0.38092455455631502</v>
      </c>
      <c r="BI104" s="17">
        <v>0.42378535113416499</v>
      </c>
      <c r="BJ104" s="17">
        <v>0.46007127888013899</v>
      </c>
    </row>
    <row r="105" spans="2:62">
      <c r="B105" t="s">
        <v>127</v>
      </c>
      <c r="C105" s="17">
        <v>0.26159860564294501</v>
      </c>
      <c r="D105" s="17">
        <v>0.278919031115067</v>
      </c>
      <c r="E105" s="17">
        <v>0.24568008439564201</v>
      </c>
      <c r="F105" s="17"/>
      <c r="G105" s="17">
        <v>0.219937188878992</v>
      </c>
      <c r="H105" s="17">
        <v>0.25925478175780298</v>
      </c>
      <c r="I105" s="17">
        <v>0.25144970114235499</v>
      </c>
      <c r="J105" s="17">
        <v>0.287462449666888</v>
      </c>
      <c r="K105" s="17">
        <v>0.29520996742466099</v>
      </c>
      <c r="L105" s="17">
        <v>0.25813121039165898</v>
      </c>
      <c r="M105" s="17"/>
      <c r="N105" s="17">
        <v>0.28520420970635901</v>
      </c>
      <c r="O105" s="17">
        <v>0.243662476051172</v>
      </c>
      <c r="P105" s="17">
        <v>0.25631838184757999</v>
      </c>
      <c r="Q105" s="17">
        <v>0.25912918133998702</v>
      </c>
      <c r="R105" s="17"/>
      <c r="S105" s="17">
        <v>0.26642876148772898</v>
      </c>
      <c r="T105" s="17">
        <v>0.27543246226204199</v>
      </c>
      <c r="U105" s="17">
        <v>0.21440013471791899</v>
      </c>
      <c r="V105" s="17">
        <v>0.19751196991404199</v>
      </c>
      <c r="W105" s="17">
        <v>0.224526489790176</v>
      </c>
      <c r="X105" s="17">
        <v>0.29974211875657802</v>
      </c>
      <c r="Y105" s="17">
        <v>0.31269865215520998</v>
      </c>
      <c r="Z105" s="17">
        <v>0.26458513645190201</v>
      </c>
      <c r="AA105" s="17">
        <v>0.28402044909726698</v>
      </c>
      <c r="AB105" s="17"/>
      <c r="AC105" s="17">
        <v>0.24728839141383799</v>
      </c>
      <c r="AD105" s="17">
        <v>0.30212350614443201</v>
      </c>
      <c r="AE105" s="17">
        <v>0.30677101747579799</v>
      </c>
      <c r="AF105" s="17">
        <v>0.239966958046641</v>
      </c>
      <c r="AG105" s="17">
        <v>0.208275073988264</v>
      </c>
      <c r="AH105" s="17">
        <v>0.13599970202827</v>
      </c>
      <c r="AI105" s="17"/>
      <c r="AJ105" s="17">
        <v>0.26222394365074497</v>
      </c>
      <c r="AK105" s="17">
        <v>0.26754565015507398</v>
      </c>
      <c r="AL105" s="17">
        <v>0.29586280577499402</v>
      </c>
      <c r="AM105" s="17">
        <v>0.25291460899155299</v>
      </c>
      <c r="AN105" s="17">
        <v>0.25706252872483798</v>
      </c>
      <c r="AO105" s="17">
        <v>0.171056304069372</v>
      </c>
      <c r="AP105" s="17"/>
      <c r="AQ105" s="17">
        <v>0.23238067107059601</v>
      </c>
      <c r="AR105" s="17">
        <v>0.271541313861213</v>
      </c>
      <c r="AS105" s="17"/>
      <c r="AT105" s="17">
        <v>0.26370499276148202</v>
      </c>
      <c r="AU105" s="17">
        <v>0.25911622991161298</v>
      </c>
      <c r="AV105" s="17"/>
      <c r="AW105" s="17">
        <v>0.254678789807395</v>
      </c>
      <c r="AX105" s="17" t="s">
        <v>87</v>
      </c>
      <c r="AY105" s="17">
        <v>0.26222394365074497</v>
      </c>
      <c r="AZ105" s="17"/>
      <c r="BA105" s="17">
        <v>0.24560264267323401</v>
      </c>
      <c r="BB105" s="17">
        <v>0.27047281922313399</v>
      </c>
      <c r="BC105" s="17"/>
      <c r="BD105" s="17">
        <v>0.26672595842305002</v>
      </c>
      <c r="BE105" s="17">
        <v>0.25691119888924602</v>
      </c>
      <c r="BF105" s="17"/>
      <c r="BG105" s="17">
        <v>0.25755173208119703</v>
      </c>
      <c r="BH105" s="17">
        <v>0.26797141893193799</v>
      </c>
      <c r="BI105" s="17">
        <v>0.25175151253879202</v>
      </c>
      <c r="BJ105" s="17">
        <v>0.25261000630540797</v>
      </c>
    </row>
    <row r="106" spans="2:62">
      <c r="B106" t="s">
        <v>128</v>
      </c>
      <c r="C106" s="17">
        <v>0.113395712563086</v>
      </c>
      <c r="D106" s="17">
        <v>0.108769246748364</v>
      </c>
      <c r="E106" s="17">
        <v>0.11775628962993499</v>
      </c>
      <c r="F106" s="17"/>
      <c r="G106" s="17">
        <v>0.148692928494116</v>
      </c>
      <c r="H106" s="17">
        <v>0.12375830143375401</v>
      </c>
      <c r="I106" s="17">
        <v>0.108288530079391</v>
      </c>
      <c r="J106" s="17">
        <v>0.127398301915984</v>
      </c>
      <c r="K106" s="17">
        <v>9.1359028837270206E-2</v>
      </c>
      <c r="L106" s="17">
        <v>8.8854580258412794E-2</v>
      </c>
      <c r="M106" s="17"/>
      <c r="N106" s="17">
        <v>0.121913502938524</v>
      </c>
      <c r="O106" s="17">
        <v>0.11462416504409299</v>
      </c>
      <c r="P106" s="17">
        <v>8.9320838085258994E-2</v>
      </c>
      <c r="Q106" s="17">
        <v>0.12478576806917301</v>
      </c>
      <c r="R106" s="17"/>
      <c r="S106" s="17">
        <v>0.116947576746641</v>
      </c>
      <c r="T106" s="17">
        <v>0.113932542881148</v>
      </c>
      <c r="U106" s="17">
        <v>8.5216243620727702E-2</v>
      </c>
      <c r="V106" s="17">
        <v>0.101408387164686</v>
      </c>
      <c r="W106" s="17">
        <v>0.14740307447025899</v>
      </c>
      <c r="X106" s="17">
        <v>0.10910423875938099</v>
      </c>
      <c r="Y106" s="17">
        <v>9.6709492260833502E-2</v>
      </c>
      <c r="Z106" s="17">
        <v>0.13467832910240399</v>
      </c>
      <c r="AA106" s="17">
        <v>0.126196393726699</v>
      </c>
      <c r="AB106" s="17"/>
      <c r="AC106" s="17">
        <v>0.138703793628075</v>
      </c>
      <c r="AD106" s="17">
        <v>0.13053519938242</v>
      </c>
      <c r="AE106" s="17">
        <v>0.10496265839758299</v>
      </c>
      <c r="AF106" s="17">
        <v>9.7181081123886404E-2</v>
      </c>
      <c r="AG106" s="17">
        <v>7.4031426298191996E-2</v>
      </c>
      <c r="AH106" s="17">
        <v>3.5275744155458803E-2</v>
      </c>
      <c r="AI106" s="17"/>
      <c r="AJ106" s="17">
        <v>9.6117969245886406E-2</v>
      </c>
      <c r="AK106" s="17">
        <v>0.143221345607777</v>
      </c>
      <c r="AL106" s="17">
        <v>7.9057793219887207E-2</v>
      </c>
      <c r="AM106" s="17">
        <v>0.10641522561331</v>
      </c>
      <c r="AN106" s="17">
        <v>0.11037057758100501</v>
      </c>
      <c r="AO106" s="17">
        <v>0.170896465350341</v>
      </c>
      <c r="AP106" s="17"/>
      <c r="AQ106" s="17">
        <v>0.105091585938346</v>
      </c>
      <c r="AR106" s="17">
        <v>0.114977768519213</v>
      </c>
      <c r="AS106" s="17"/>
      <c r="AT106" s="17">
        <v>0.121126293771014</v>
      </c>
      <c r="AU106" s="17">
        <v>8.5460153153080004E-2</v>
      </c>
      <c r="AV106" s="17"/>
      <c r="AW106" s="17">
        <v>0.123595833680994</v>
      </c>
      <c r="AX106" s="17" t="s">
        <v>87</v>
      </c>
      <c r="AY106" s="17">
        <v>9.6117969245886406E-2</v>
      </c>
      <c r="AZ106" s="17"/>
      <c r="BA106" s="17">
        <v>0.136730087415009</v>
      </c>
      <c r="BB106" s="17">
        <v>0.10045030711370601</v>
      </c>
      <c r="BC106" s="17"/>
      <c r="BD106" s="17">
        <v>0.107431622352633</v>
      </c>
      <c r="BE106" s="17">
        <v>0.114338265086465</v>
      </c>
      <c r="BF106" s="17"/>
      <c r="BG106" s="17">
        <v>0.112266073243718</v>
      </c>
      <c r="BH106" s="17">
        <v>0.11210905843291399</v>
      </c>
      <c r="BI106" s="17">
        <v>0.160730556560717</v>
      </c>
      <c r="BJ106" s="17">
        <v>8.9638905748669506E-2</v>
      </c>
    </row>
    <row r="107" spans="2:62">
      <c r="B107" t="s">
        <v>129</v>
      </c>
      <c r="C107" s="17">
        <v>2.6706960019334001E-2</v>
      </c>
      <c r="D107" s="17">
        <v>2.2312618680961901E-2</v>
      </c>
      <c r="E107" s="17">
        <v>3.1216815350493199E-2</v>
      </c>
      <c r="F107" s="17"/>
      <c r="G107" s="17">
        <v>3.3704702723443003E-2</v>
      </c>
      <c r="H107" s="17">
        <v>3.8305888281175197E-2</v>
      </c>
      <c r="I107" s="17">
        <v>2.5615234424194801E-2</v>
      </c>
      <c r="J107" s="17">
        <v>2.17073429202982E-2</v>
      </c>
      <c r="K107" s="17">
        <v>2.75669614005223E-2</v>
      </c>
      <c r="L107" s="17">
        <v>1.7541787142186301E-2</v>
      </c>
      <c r="M107" s="17"/>
      <c r="N107" s="17">
        <v>2.06284301156258E-2</v>
      </c>
      <c r="O107" s="17">
        <v>3.4068785219212902E-2</v>
      </c>
      <c r="P107" s="17">
        <v>1.76626660886142E-2</v>
      </c>
      <c r="Q107" s="17">
        <v>3.3751152423802E-2</v>
      </c>
      <c r="R107" s="17"/>
      <c r="S107" s="17">
        <v>2.72750453205741E-2</v>
      </c>
      <c r="T107" s="17">
        <v>3.0698840456369499E-2</v>
      </c>
      <c r="U107" s="17">
        <v>1.56024218988794E-2</v>
      </c>
      <c r="V107" s="17">
        <v>2.56086021445361E-2</v>
      </c>
      <c r="W107" s="17">
        <v>1.36639458619368E-2</v>
      </c>
      <c r="X107" s="17">
        <v>4.1582049554417702E-2</v>
      </c>
      <c r="Y107" s="17">
        <v>2.0906553159070002E-2</v>
      </c>
      <c r="Z107" s="17">
        <v>9.4974226791890905E-3</v>
      </c>
      <c r="AA107" s="17">
        <v>3.7948554265294698E-2</v>
      </c>
      <c r="AB107" s="17"/>
      <c r="AC107" s="17">
        <v>3.74612699137842E-2</v>
      </c>
      <c r="AD107" s="17">
        <v>2.6375932882439099E-2</v>
      </c>
      <c r="AE107" s="17">
        <v>3.5229082567921302E-2</v>
      </c>
      <c r="AF107" s="17">
        <v>2.23061936134752E-2</v>
      </c>
      <c r="AG107" s="17">
        <v>4.7097087039558901E-3</v>
      </c>
      <c r="AH107" s="17">
        <v>1.0768862909261601E-2</v>
      </c>
      <c r="AI107" s="17"/>
      <c r="AJ107" s="17">
        <v>1.3398927602515501E-2</v>
      </c>
      <c r="AK107" s="17">
        <v>2.2269714175685899E-2</v>
      </c>
      <c r="AL107" s="17">
        <v>6.3600967071767697E-2</v>
      </c>
      <c r="AM107" s="17">
        <v>1.9596110536333099E-2</v>
      </c>
      <c r="AN107" s="17">
        <v>4.6070870919172002E-2</v>
      </c>
      <c r="AO107" s="17">
        <v>1.6684297391753901E-2</v>
      </c>
      <c r="AP107" s="17"/>
      <c r="AQ107" s="17">
        <v>2.5365466012435799E-2</v>
      </c>
      <c r="AR107" s="17">
        <v>2.9337839762298E-2</v>
      </c>
      <c r="AS107" s="17"/>
      <c r="AT107" s="17">
        <v>2.26183539224383E-2</v>
      </c>
      <c r="AU107" s="17">
        <v>4.0942071899369402E-2</v>
      </c>
      <c r="AV107" s="17"/>
      <c r="AW107" s="17">
        <v>3.73071540746851E-2</v>
      </c>
      <c r="AX107" s="17" t="s">
        <v>87</v>
      </c>
      <c r="AY107" s="17">
        <v>1.3398927602515501E-2</v>
      </c>
      <c r="AZ107" s="17"/>
      <c r="BA107" s="17">
        <v>3.4460998960534603E-2</v>
      </c>
      <c r="BB107" s="17">
        <v>2.2405187265569601E-2</v>
      </c>
      <c r="BC107" s="17"/>
      <c r="BD107" s="17">
        <v>2.9012784426343401E-2</v>
      </c>
      <c r="BE107" s="17">
        <v>2.5677136986386101E-2</v>
      </c>
      <c r="BF107" s="17"/>
      <c r="BG107" s="17">
        <v>4.0831706513387397E-2</v>
      </c>
      <c r="BH107" s="17">
        <v>3.8372920900193098E-2</v>
      </c>
      <c r="BI107" s="17">
        <v>2.0095571825812501E-2</v>
      </c>
      <c r="BJ107" s="17">
        <v>2.05416292068057E-2</v>
      </c>
    </row>
    <row r="108" spans="2:62">
      <c r="B108" t="s">
        <v>101</v>
      </c>
      <c r="C108" s="17">
        <v>7.2847380599075598E-2</v>
      </c>
      <c r="D108" s="17">
        <v>6.2916170387788101E-2</v>
      </c>
      <c r="E108" s="17">
        <v>8.2070364898948395E-2</v>
      </c>
      <c r="F108" s="17"/>
      <c r="G108" s="17">
        <v>5.9627538013844801E-2</v>
      </c>
      <c r="H108" s="17">
        <v>4.6957898207925099E-2</v>
      </c>
      <c r="I108" s="17">
        <v>8.1524381295055501E-2</v>
      </c>
      <c r="J108" s="17">
        <v>8.7768042013724401E-2</v>
      </c>
      <c r="K108" s="17">
        <v>7.25282323508121E-2</v>
      </c>
      <c r="L108" s="17">
        <v>8.24603396859106E-2</v>
      </c>
      <c r="M108" s="17"/>
      <c r="N108" s="17">
        <v>5.1334357223719901E-2</v>
      </c>
      <c r="O108" s="17">
        <v>7.1357938354950301E-2</v>
      </c>
      <c r="P108" s="17">
        <v>8.4644469055940197E-2</v>
      </c>
      <c r="Q108" s="17">
        <v>8.7707211543960606E-2</v>
      </c>
      <c r="R108" s="17"/>
      <c r="S108" s="17">
        <v>7.3470825249560695E-2</v>
      </c>
      <c r="T108" s="17">
        <v>6.9467864626601497E-2</v>
      </c>
      <c r="U108" s="17">
        <v>7.5498180879637694E-2</v>
      </c>
      <c r="V108" s="17">
        <v>5.2456208489329699E-2</v>
      </c>
      <c r="W108" s="17">
        <v>6.5841142436458194E-2</v>
      </c>
      <c r="X108" s="17">
        <v>8.5080051358400605E-2</v>
      </c>
      <c r="Y108" s="17">
        <v>5.36339092702788E-2</v>
      </c>
      <c r="Z108" s="17">
        <v>0.115674023919919</v>
      </c>
      <c r="AA108" s="17">
        <v>8.4919918387666396E-2</v>
      </c>
      <c r="AB108" s="17"/>
      <c r="AC108" s="17">
        <v>5.4701904301549101E-2</v>
      </c>
      <c r="AD108" s="17">
        <v>8.5752766891780394E-2</v>
      </c>
      <c r="AE108" s="17">
        <v>7.8336863445802304E-2</v>
      </c>
      <c r="AF108" s="17">
        <v>0.102202472942823</v>
      </c>
      <c r="AG108" s="17">
        <v>3.2443200040673997E-2</v>
      </c>
      <c r="AH108" s="17">
        <v>4.4919354430227799E-2</v>
      </c>
      <c r="AI108" s="17"/>
      <c r="AJ108" s="17">
        <v>7.4449920076316706E-2</v>
      </c>
      <c r="AK108" s="17">
        <v>4.4455392973540703E-2</v>
      </c>
      <c r="AL108" s="17">
        <v>0.107640347232281</v>
      </c>
      <c r="AM108" s="17">
        <v>8.1856106840278497E-2</v>
      </c>
      <c r="AN108" s="17">
        <v>7.9957852084265202E-2</v>
      </c>
      <c r="AO108" s="17">
        <v>8.2059170617600194E-2</v>
      </c>
      <c r="AP108" s="17"/>
      <c r="AQ108" s="17">
        <v>5.1706066389250002E-2</v>
      </c>
      <c r="AR108" s="17">
        <v>7.6273016300111296E-2</v>
      </c>
      <c r="AS108" s="17"/>
      <c r="AT108" s="17">
        <v>7.2194889650144103E-2</v>
      </c>
      <c r="AU108" s="17">
        <v>7.4959455052866206E-2</v>
      </c>
      <c r="AV108" s="17"/>
      <c r="AW108" s="17">
        <v>6.9541097789226305E-2</v>
      </c>
      <c r="AX108" s="17" t="s">
        <v>87</v>
      </c>
      <c r="AY108" s="17">
        <v>7.4449920076316706E-2</v>
      </c>
      <c r="AZ108" s="17"/>
      <c r="BA108" s="17">
        <v>3.8656609520764697E-2</v>
      </c>
      <c r="BB108" s="17">
        <v>9.1815679387641597E-2</v>
      </c>
      <c r="BC108" s="17"/>
      <c r="BD108" s="17">
        <v>4.8819537860474001E-2</v>
      </c>
      <c r="BE108" s="17">
        <v>7.5813992501937502E-2</v>
      </c>
      <c r="BF108" s="17"/>
      <c r="BG108" s="17">
        <v>4.0767422548116897E-2</v>
      </c>
      <c r="BH108" s="17">
        <v>0.122574431899913</v>
      </c>
      <c r="BI108" s="17">
        <v>3.5444846176020797E-2</v>
      </c>
      <c r="BJ108" s="17">
        <v>6.7684114876556595E-2</v>
      </c>
    </row>
    <row r="109" spans="2:62">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row>
    <row r="110" spans="2:62">
      <c r="B110" s="6" t="s">
        <v>135</v>
      </c>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row>
    <row r="111" spans="2:62">
      <c r="B111" s="24" t="s">
        <v>15</v>
      </c>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row>
    <row r="112" spans="2:62">
      <c r="B112" t="s">
        <v>125</v>
      </c>
      <c r="C112" s="17">
        <v>0.141576229195186</v>
      </c>
      <c r="D112" s="17">
        <v>0.1374693295204</v>
      </c>
      <c r="E112" s="17">
        <v>0.14670987166718599</v>
      </c>
      <c r="F112" s="17"/>
      <c r="G112" s="17">
        <v>0.15144308193384501</v>
      </c>
      <c r="H112" s="17">
        <v>0.112803638280094</v>
      </c>
      <c r="I112" s="17">
        <v>0.15874466011652999</v>
      </c>
      <c r="J112" s="17">
        <v>9.9051943436907403E-2</v>
      </c>
      <c r="K112" s="17">
        <v>0.14994190110958799</v>
      </c>
      <c r="L112" s="17">
        <v>0.17609902438599501</v>
      </c>
      <c r="M112" s="17"/>
      <c r="N112" s="17">
        <v>0.144502343345699</v>
      </c>
      <c r="O112" s="17">
        <v>0.12432517303707701</v>
      </c>
      <c r="P112" s="17">
        <v>0.16258360507181599</v>
      </c>
      <c r="Q112" s="17">
        <v>0.13677075888064399</v>
      </c>
      <c r="R112" s="17"/>
      <c r="S112" s="17">
        <v>0.16737267941155501</v>
      </c>
      <c r="T112" s="17">
        <v>0.148059371324434</v>
      </c>
      <c r="U112" s="17">
        <v>0.13210207545621999</v>
      </c>
      <c r="V112" s="17">
        <v>0.13668540987094199</v>
      </c>
      <c r="W112" s="17">
        <v>0.10344829716790301</v>
      </c>
      <c r="X112" s="17">
        <v>0.157107515214407</v>
      </c>
      <c r="Y112" s="17">
        <v>0.117231401590298</v>
      </c>
      <c r="Z112" s="17">
        <v>0.23193151885843299</v>
      </c>
      <c r="AA112" s="17">
        <v>0.111623800948431</v>
      </c>
      <c r="AB112" s="17"/>
      <c r="AC112" s="17">
        <v>0.133424404905337</v>
      </c>
      <c r="AD112" s="17">
        <v>0.119243521088526</v>
      </c>
      <c r="AE112" s="17">
        <v>0.129046399721962</v>
      </c>
      <c r="AF112" s="17">
        <v>0.17706619473992999</v>
      </c>
      <c r="AG112" s="17">
        <v>0.13316081334544999</v>
      </c>
      <c r="AH112" s="17">
        <v>0.259496270761157</v>
      </c>
      <c r="AI112" s="17"/>
      <c r="AJ112" s="17">
        <v>0.15582238230251</v>
      </c>
      <c r="AK112" s="17">
        <v>0.12441287444567301</v>
      </c>
      <c r="AL112" s="17">
        <v>0.11691797538396401</v>
      </c>
      <c r="AM112" s="17">
        <v>0.13084971159481101</v>
      </c>
      <c r="AN112" s="17">
        <v>0.145085611334863</v>
      </c>
      <c r="AO112" s="17">
        <v>0.20547403990711999</v>
      </c>
      <c r="AP112" s="17"/>
      <c r="AQ112" s="17">
        <v>0.14916815499185199</v>
      </c>
      <c r="AR112" s="17">
        <v>0.143845519299725</v>
      </c>
      <c r="AS112" s="17"/>
      <c r="AT112" s="17">
        <v>0.138576401004644</v>
      </c>
      <c r="AU112" s="17">
        <v>0.15283193865247</v>
      </c>
      <c r="AV112" s="17"/>
      <c r="AW112" s="17">
        <v>0.14189890645876099</v>
      </c>
      <c r="AX112" s="17" t="s">
        <v>87</v>
      </c>
      <c r="AY112" s="17">
        <v>0.15582238230251</v>
      </c>
      <c r="AZ112" s="17"/>
      <c r="BA112" s="17">
        <v>0.12533034970892601</v>
      </c>
      <c r="BB112" s="17">
        <v>0.15058909104239701</v>
      </c>
      <c r="BC112" s="17"/>
      <c r="BD112" s="17">
        <v>0.18443388035640401</v>
      </c>
      <c r="BE112" s="17">
        <v>0.13182276351789099</v>
      </c>
      <c r="BF112" s="17"/>
      <c r="BG112" s="17">
        <v>0.14514244148157299</v>
      </c>
      <c r="BH112" s="17">
        <v>0.120120609508475</v>
      </c>
      <c r="BI112" s="17">
        <v>0.13791031420629599</v>
      </c>
      <c r="BJ112" s="17">
        <v>0.168180060678291</v>
      </c>
    </row>
    <row r="113" spans="2:62">
      <c r="B113" t="s">
        <v>126</v>
      </c>
      <c r="C113" s="17">
        <v>0.47776839897844797</v>
      </c>
      <c r="D113" s="17">
        <v>0.47488869366132502</v>
      </c>
      <c r="E113" s="17">
        <v>0.481341623167856</v>
      </c>
      <c r="F113" s="17"/>
      <c r="G113" s="17">
        <v>0.52010172247537001</v>
      </c>
      <c r="H113" s="17">
        <v>0.462593373980975</v>
      </c>
      <c r="I113" s="17">
        <v>0.42734705462780997</v>
      </c>
      <c r="J113" s="17">
        <v>0.47957252285870899</v>
      </c>
      <c r="K113" s="17">
        <v>0.46129308415333797</v>
      </c>
      <c r="L113" s="17">
        <v>0.51453575125406703</v>
      </c>
      <c r="M113" s="17"/>
      <c r="N113" s="17">
        <v>0.48902365394724301</v>
      </c>
      <c r="O113" s="17">
        <v>0.52315478178139097</v>
      </c>
      <c r="P113" s="17">
        <v>0.456781817500302</v>
      </c>
      <c r="Q113" s="17">
        <v>0.43793782509003198</v>
      </c>
      <c r="R113" s="17"/>
      <c r="S113" s="17">
        <v>0.48676839298698199</v>
      </c>
      <c r="T113" s="17">
        <v>0.43941385354287898</v>
      </c>
      <c r="U113" s="17">
        <v>0.54616475223651095</v>
      </c>
      <c r="V113" s="17">
        <v>0.49939444086420598</v>
      </c>
      <c r="W113" s="17">
        <v>0.51270861936363799</v>
      </c>
      <c r="X113" s="17">
        <v>0.40060234331975703</v>
      </c>
      <c r="Y113" s="17">
        <v>0.52643233888873597</v>
      </c>
      <c r="Z113" s="17">
        <v>0.40874584403154302</v>
      </c>
      <c r="AA113" s="17">
        <v>0.47137859857688502</v>
      </c>
      <c r="AB113" s="17"/>
      <c r="AC113" s="17">
        <v>0.44962649856687698</v>
      </c>
      <c r="AD113" s="17">
        <v>0.48357917120363397</v>
      </c>
      <c r="AE113" s="17">
        <v>0.43936243357587601</v>
      </c>
      <c r="AF113" s="17">
        <v>0.45040692627284401</v>
      </c>
      <c r="AG113" s="17">
        <v>0.617572043233376</v>
      </c>
      <c r="AH113" s="17">
        <v>0.49927726273274903</v>
      </c>
      <c r="AI113" s="17"/>
      <c r="AJ113" s="17">
        <v>0.495972567623989</v>
      </c>
      <c r="AK113" s="17">
        <v>0.48738162473115199</v>
      </c>
      <c r="AL113" s="17">
        <v>0.47983972792094498</v>
      </c>
      <c r="AM113" s="17">
        <v>0.46954094307280803</v>
      </c>
      <c r="AN113" s="17">
        <v>0.44881516818728101</v>
      </c>
      <c r="AO113" s="17">
        <v>0.39661354221888001</v>
      </c>
      <c r="AP113" s="17"/>
      <c r="AQ113" s="17">
        <v>0.49850043598780103</v>
      </c>
      <c r="AR113" s="17">
        <v>0.47663018227099402</v>
      </c>
      <c r="AS113" s="17"/>
      <c r="AT113" s="17">
        <v>0.48375864360041998</v>
      </c>
      <c r="AU113" s="17">
        <v>0.44820287143756898</v>
      </c>
      <c r="AV113" s="17"/>
      <c r="AW113" s="17">
        <v>0.45498600928088101</v>
      </c>
      <c r="AX113" s="17" t="s">
        <v>87</v>
      </c>
      <c r="AY113" s="17">
        <v>0.495972567623989</v>
      </c>
      <c r="AZ113" s="17"/>
      <c r="BA113" s="17">
        <v>0.483084526251219</v>
      </c>
      <c r="BB113" s="17">
        <v>0.47481912678224503</v>
      </c>
      <c r="BC113" s="17"/>
      <c r="BD113" s="17">
        <v>0.45700618039444102</v>
      </c>
      <c r="BE113" s="17">
        <v>0.48537464036365002</v>
      </c>
      <c r="BF113" s="17"/>
      <c r="BG113" s="17">
        <v>0.47249251363199102</v>
      </c>
      <c r="BH113" s="17">
        <v>0.45208139095644201</v>
      </c>
      <c r="BI113" s="17">
        <v>0.49392255962881099</v>
      </c>
      <c r="BJ113" s="17">
        <v>0.49354764530620798</v>
      </c>
    </row>
    <row r="114" spans="2:62">
      <c r="B114" t="s">
        <v>127</v>
      </c>
      <c r="C114" s="17">
        <v>0.222196211757726</v>
      </c>
      <c r="D114" s="17">
        <v>0.25265940614092403</v>
      </c>
      <c r="E114" s="17">
        <v>0.19233829663792401</v>
      </c>
      <c r="F114" s="17"/>
      <c r="G114" s="17">
        <v>0.17287343682913101</v>
      </c>
      <c r="H114" s="17">
        <v>0.22490934798925899</v>
      </c>
      <c r="I114" s="17">
        <v>0.271322009056089</v>
      </c>
      <c r="J114" s="17">
        <v>0.242590677530265</v>
      </c>
      <c r="K114" s="17">
        <v>0.236573319938431</v>
      </c>
      <c r="L114" s="17">
        <v>0.186290551580371</v>
      </c>
      <c r="M114" s="17"/>
      <c r="N114" s="17">
        <v>0.23301381355294801</v>
      </c>
      <c r="O114" s="17">
        <v>0.18606711665103401</v>
      </c>
      <c r="P114" s="17">
        <v>0.236456173164272</v>
      </c>
      <c r="Q114" s="17">
        <v>0.234584837324921</v>
      </c>
      <c r="R114" s="17"/>
      <c r="S114" s="17">
        <v>0.217363851531478</v>
      </c>
      <c r="T114" s="17">
        <v>0.24209254212447001</v>
      </c>
      <c r="U114" s="17">
        <v>0.17517026803948299</v>
      </c>
      <c r="V114" s="17">
        <v>0.23326621382374099</v>
      </c>
      <c r="W114" s="17">
        <v>0.22493553411502801</v>
      </c>
      <c r="X114" s="17">
        <v>0.248293243164699</v>
      </c>
      <c r="Y114" s="17">
        <v>0.20536926312388501</v>
      </c>
      <c r="Z114" s="17">
        <v>0.20530205935253101</v>
      </c>
      <c r="AA114" s="17">
        <v>0.22636840531778599</v>
      </c>
      <c r="AB114" s="17"/>
      <c r="AC114" s="17">
        <v>0.24943804620000401</v>
      </c>
      <c r="AD114" s="17">
        <v>0.22035617699482599</v>
      </c>
      <c r="AE114" s="17">
        <v>0.26178213818006302</v>
      </c>
      <c r="AF114" s="17">
        <v>0.21837934577562301</v>
      </c>
      <c r="AG114" s="17">
        <v>0.14534263339100501</v>
      </c>
      <c r="AH114" s="17">
        <v>0.150622444538207</v>
      </c>
      <c r="AI114" s="17"/>
      <c r="AJ114" s="17">
        <v>0.21434102137661201</v>
      </c>
      <c r="AK114" s="17">
        <v>0.24754926353474699</v>
      </c>
      <c r="AL114" s="17">
        <v>0.205947259947908</v>
      </c>
      <c r="AM114" s="17">
        <v>0.24703349818270401</v>
      </c>
      <c r="AN114" s="17">
        <v>0.20798395856621199</v>
      </c>
      <c r="AO114" s="17">
        <v>0.21214939536024699</v>
      </c>
      <c r="AP114" s="17"/>
      <c r="AQ114" s="17">
        <v>0.19138642671995701</v>
      </c>
      <c r="AR114" s="17">
        <v>0.23497556141329101</v>
      </c>
      <c r="AS114" s="17"/>
      <c r="AT114" s="17">
        <v>0.22299103424411301</v>
      </c>
      <c r="AU114" s="17">
        <v>0.22138917465260599</v>
      </c>
      <c r="AV114" s="17"/>
      <c r="AW114" s="17">
        <v>0.23075753347054101</v>
      </c>
      <c r="AX114" s="17" t="s">
        <v>87</v>
      </c>
      <c r="AY114" s="17">
        <v>0.21434102137661201</v>
      </c>
      <c r="AZ114" s="17"/>
      <c r="BA114" s="17">
        <v>0.211306619692159</v>
      </c>
      <c r="BB114" s="17">
        <v>0.22823752142904499</v>
      </c>
      <c r="BC114" s="17"/>
      <c r="BD114" s="17">
        <v>0.220173689621524</v>
      </c>
      <c r="BE114" s="17">
        <v>0.22313860985442699</v>
      </c>
      <c r="BF114" s="17"/>
      <c r="BG114" s="17">
        <v>0.232116016765929</v>
      </c>
      <c r="BH114" s="17">
        <v>0.21272708364645301</v>
      </c>
      <c r="BI114" s="17">
        <v>0.219554745328217</v>
      </c>
      <c r="BJ114" s="17">
        <v>0.220554790474978</v>
      </c>
    </row>
    <row r="115" spans="2:62">
      <c r="B115" t="s">
        <v>128</v>
      </c>
      <c r="C115" s="17">
        <v>9.0368142788849998E-2</v>
      </c>
      <c r="D115" s="17">
        <v>7.5271289027812993E-2</v>
      </c>
      <c r="E115" s="17">
        <v>0.103851649135855</v>
      </c>
      <c r="F115" s="17"/>
      <c r="G115" s="17">
        <v>6.6903156646046805E-2</v>
      </c>
      <c r="H115" s="17">
        <v>0.125789952605176</v>
      </c>
      <c r="I115" s="17">
        <v>7.7507120268014901E-2</v>
      </c>
      <c r="J115" s="17">
        <v>0.10987471612889101</v>
      </c>
      <c r="K115" s="17">
        <v>9.3305663376397702E-2</v>
      </c>
      <c r="L115" s="17">
        <v>6.6612563396865096E-2</v>
      </c>
      <c r="M115" s="17"/>
      <c r="N115" s="17">
        <v>8.6127646859686102E-2</v>
      </c>
      <c r="O115" s="17">
        <v>8.4544871373590999E-2</v>
      </c>
      <c r="P115" s="17">
        <v>9.4125720776769103E-2</v>
      </c>
      <c r="Q115" s="17">
        <v>9.8238715582814204E-2</v>
      </c>
      <c r="R115" s="17"/>
      <c r="S115" s="17">
        <v>8.3035899208072694E-2</v>
      </c>
      <c r="T115" s="17">
        <v>9.8127899768895896E-2</v>
      </c>
      <c r="U115" s="17">
        <v>6.3533385552924607E-2</v>
      </c>
      <c r="V115" s="17">
        <v>7.1442974563290199E-2</v>
      </c>
      <c r="W115" s="17">
        <v>9.4357369025213494E-2</v>
      </c>
      <c r="X115" s="17">
        <v>9.1396768455394697E-2</v>
      </c>
      <c r="Y115" s="17">
        <v>0.102818965543889</v>
      </c>
      <c r="Z115" s="17">
        <v>8.6611615385795801E-2</v>
      </c>
      <c r="AA115" s="17">
        <v>0.115023221094063</v>
      </c>
      <c r="AB115" s="17"/>
      <c r="AC115" s="17">
        <v>9.8966409324201393E-2</v>
      </c>
      <c r="AD115" s="17">
        <v>0.110234177228916</v>
      </c>
      <c r="AE115" s="17">
        <v>9.1280558425319805E-2</v>
      </c>
      <c r="AF115" s="17">
        <v>7.8709618263706593E-2</v>
      </c>
      <c r="AG115" s="17">
        <v>4.96622815065626E-2</v>
      </c>
      <c r="AH115" s="17">
        <v>4.6326748555611898E-2</v>
      </c>
      <c r="AI115" s="17"/>
      <c r="AJ115" s="17">
        <v>7.5274237332665694E-2</v>
      </c>
      <c r="AK115" s="17">
        <v>9.1225270577089596E-2</v>
      </c>
      <c r="AL115" s="17">
        <v>0.104504861841688</v>
      </c>
      <c r="AM115" s="17">
        <v>8.5590144689804207E-2</v>
      </c>
      <c r="AN115" s="17">
        <v>0.11797232351865899</v>
      </c>
      <c r="AO115" s="17">
        <v>4.9846547511936297E-2</v>
      </c>
      <c r="AP115" s="17"/>
      <c r="AQ115" s="17">
        <v>8.8517290662141701E-2</v>
      </c>
      <c r="AR115" s="17">
        <v>8.9651114414735694E-2</v>
      </c>
      <c r="AS115" s="17"/>
      <c r="AT115" s="17">
        <v>8.3686708803676804E-2</v>
      </c>
      <c r="AU115" s="17">
        <v>0.118337770377344</v>
      </c>
      <c r="AV115" s="17"/>
      <c r="AW115" s="17">
        <v>9.8436109173689196E-2</v>
      </c>
      <c r="AX115" s="17" t="s">
        <v>87</v>
      </c>
      <c r="AY115" s="17">
        <v>7.5274237332665694E-2</v>
      </c>
      <c r="AZ115" s="17"/>
      <c r="BA115" s="17">
        <v>0.110688830769283</v>
      </c>
      <c r="BB115" s="17">
        <v>7.9094665501097505E-2</v>
      </c>
      <c r="BC115" s="17"/>
      <c r="BD115" s="17">
        <v>7.5429326050490103E-2</v>
      </c>
      <c r="BE115" s="17">
        <v>9.3508603323598394E-2</v>
      </c>
      <c r="BF115" s="17"/>
      <c r="BG115" s="17">
        <v>0.101827248269905</v>
      </c>
      <c r="BH115" s="17">
        <v>0.11860674010701</v>
      </c>
      <c r="BI115" s="17">
        <v>9.3690450627247804E-2</v>
      </c>
      <c r="BJ115" s="17">
        <v>6.3731284426709695E-2</v>
      </c>
    </row>
    <row r="116" spans="2:62">
      <c r="B116" t="s">
        <v>129</v>
      </c>
      <c r="C116" s="17">
        <v>2.4122517858017601E-2</v>
      </c>
      <c r="D116" s="17">
        <v>1.6639140161662298E-2</v>
      </c>
      <c r="E116" s="17">
        <v>3.1634335205904598E-2</v>
      </c>
      <c r="F116" s="17"/>
      <c r="G116" s="17">
        <v>2.24251215112539E-2</v>
      </c>
      <c r="H116" s="17">
        <v>3.6016021273093501E-2</v>
      </c>
      <c r="I116" s="17">
        <v>1.8072609310492E-2</v>
      </c>
      <c r="J116" s="17">
        <v>2.25045391020759E-2</v>
      </c>
      <c r="K116" s="17">
        <v>2.5018277053016999E-2</v>
      </c>
      <c r="L116" s="17">
        <v>2.16679450038023E-2</v>
      </c>
      <c r="M116" s="17"/>
      <c r="N116" s="17">
        <v>1.97314423644574E-2</v>
      </c>
      <c r="O116" s="17">
        <v>2.9198789812103901E-2</v>
      </c>
      <c r="P116" s="17">
        <v>1.9996061205952001E-2</v>
      </c>
      <c r="Q116" s="17">
        <v>2.7371509283362901E-2</v>
      </c>
      <c r="R116" s="17"/>
      <c r="S116" s="17">
        <v>1.36476321546165E-2</v>
      </c>
      <c r="T116" s="17">
        <v>3.18327530182273E-2</v>
      </c>
      <c r="U116" s="17">
        <v>2.1474264432744299E-2</v>
      </c>
      <c r="V116" s="17">
        <v>2.2001193023007699E-2</v>
      </c>
      <c r="W116" s="17">
        <v>1.33662753517759E-2</v>
      </c>
      <c r="X116" s="17">
        <v>3.5266483466556302E-2</v>
      </c>
      <c r="Y116" s="17">
        <v>2.41057581184921E-2</v>
      </c>
      <c r="Z116" s="17">
        <v>1.0074847050589799E-2</v>
      </c>
      <c r="AA116" s="17">
        <v>3.4250429447519999E-2</v>
      </c>
      <c r="AB116" s="17"/>
      <c r="AC116" s="17">
        <v>3.4311342008526001E-2</v>
      </c>
      <c r="AD116" s="17">
        <v>2.07038143888853E-2</v>
      </c>
      <c r="AE116" s="17">
        <v>3.8295047564129499E-2</v>
      </c>
      <c r="AF116" s="17">
        <v>1.37871523846229E-2</v>
      </c>
      <c r="AG116" s="17">
        <v>1.41238273734364E-2</v>
      </c>
      <c r="AH116" s="17">
        <v>1.0768862909261601E-2</v>
      </c>
      <c r="AI116" s="17"/>
      <c r="AJ116" s="17">
        <v>1.8496979203467601E-2</v>
      </c>
      <c r="AK116" s="17">
        <v>2.21932955771003E-2</v>
      </c>
      <c r="AL116" s="17">
        <v>2.6597849403946099E-2</v>
      </c>
      <c r="AM116" s="17">
        <v>1.9062756029098099E-2</v>
      </c>
      <c r="AN116" s="17">
        <v>3.6945800109451699E-2</v>
      </c>
      <c r="AO116" s="17">
        <v>1.6684297391753901E-2</v>
      </c>
      <c r="AP116" s="17"/>
      <c r="AQ116" s="17">
        <v>2.9186352918460799E-2</v>
      </c>
      <c r="AR116" s="17">
        <v>1.99369730788936E-2</v>
      </c>
      <c r="AS116" s="17"/>
      <c r="AT116" s="17">
        <v>2.3922780982643901E-2</v>
      </c>
      <c r="AU116" s="17">
        <v>2.5611928109154102E-2</v>
      </c>
      <c r="AV116" s="17"/>
      <c r="AW116" s="17">
        <v>3.0322810227878999E-2</v>
      </c>
      <c r="AX116" s="17" t="s">
        <v>87</v>
      </c>
      <c r="AY116" s="17">
        <v>1.8496979203467601E-2</v>
      </c>
      <c r="AZ116" s="17"/>
      <c r="BA116" s="17">
        <v>4.3003873550082901E-2</v>
      </c>
      <c r="BB116" s="17">
        <v>1.3647550929661899E-2</v>
      </c>
      <c r="BC116" s="17"/>
      <c r="BD116" s="17">
        <v>3.0874377160432401E-2</v>
      </c>
      <c r="BE116" s="17">
        <v>2.2420223228317299E-2</v>
      </c>
      <c r="BF116" s="17"/>
      <c r="BG116" s="17">
        <v>2.1374636792254001E-2</v>
      </c>
      <c r="BH116" s="17">
        <v>3.1247704653974299E-2</v>
      </c>
      <c r="BI116" s="17">
        <v>3.0821839205849001E-2</v>
      </c>
      <c r="BJ116" s="17">
        <v>1.65289883816962E-2</v>
      </c>
    </row>
    <row r="117" spans="2:62">
      <c r="B117" t="s">
        <v>101</v>
      </c>
      <c r="C117" s="17">
        <v>4.3968499421773201E-2</v>
      </c>
      <c r="D117" s="17">
        <v>4.3072141487876602E-2</v>
      </c>
      <c r="E117" s="17">
        <v>4.4124224185274202E-2</v>
      </c>
      <c r="F117" s="17"/>
      <c r="G117" s="17">
        <v>6.6253480604353501E-2</v>
      </c>
      <c r="H117" s="17">
        <v>3.7887665871402097E-2</v>
      </c>
      <c r="I117" s="17">
        <v>4.7006546621064703E-2</v>
      </c>
      <c r="J117" s="17">
        <v>4.6405600943151597E-2</v>
      </c>
      <c r="K117" s="17">
        <v>3.3867754369227801E-2</v>
      </c>
      <c r="L117" s="17">
        <v>3.4794164378898498E-2</v>
      </c>
      <c r="M117" s="17"/>
      <c r="N117" s="17">
        <v>2.7601099929966399E-2</v>
      </c>
      <c r="O117" s="17">
        <v>5.2709267344803003E-2</v>
      </c>
      <c r="P117" s="17">
        <v>3.0056622280888599E-2</v>
      </c>
      <c r="Q117" s="17">
        <v>6.5096353838225304E-2</v>
      </c>
      <c r="R117" s="17"/>
      <c r="S117" s="17">
        <v>3.1811544707296101E-2</v>
      </c>
      <c r="T117" s="17">
        <v>4.0473580221093097E-2</v>
      </c>
      <c r="U117" s="17">
        <v>6.1555254282117097E-2</v>
      </c>
      <c r="V117" s="17">
        <v>3.7209767854813301E-2</v>
      </c>
      <c r="W117" s="17">
        <v>5.1183904976442103E-2</v>
      </c>
      <c r="X117" s="17">
        <v>6.7333646379186707E-2</v>
      </c>
      <c r="Y117" s="17">
        <v>2.40422727346996E-2</v>
      </c>
      <c r="Z117" s="17">
        <v>5.7334115321107902E-2</v>
      </c>
      <c r="AA117" s="17">
        <v>4.1355544615314897E-2</v>
      </c>
      <c r="AB117" s="17"/>
      <c r="AC117" s="17">
        <v>3.4233298995054902E-2</v>
      </c>
      <c r="AD117" s="17">
        <v>4.5883139095212598E-2</v>
      </c>
      <c r="AE117" s="17">
        <v>4.0233422532650602E-2</v>
      </c>
      <c r="AF117" s="17">
        <v>6.1650762563272697E-2</v>
      </c>
      <c r="AG117" s="17">
        <v>4.0138401150169402E-2</v>
      </c>
      <c r="AH117" s="17">
        <v>3.35084105030138E-2</v>
      </c>
      <c r="AI117" s="17"/>
      <c r="AJ117" s="17">
        <v>4.0092812160755102E-2</v>
      </c>
      <c r="AK117" s="17">
        <v>2.7237671134237001E-2</v>
      </c>
      <c r="AL117" s="17">
        <v>6.6192325501549895E-2</v>
      </c>
      <c r="AM117" s="17">
        <v>4.7922946430775E-2</v>
      </c>
      <c r="AN117" s="17">
        <v>4.3197138283534199E-2</v>
      </c>
      <c r="AO117" s="17">
        <v>0.11923217761006299</v>
      </c>
      <c r="AP117" s="17"/>
      <c r="AQ117" s="17">
        <v>4.3241338719788303E-2</v>
      </c>
      <c r="AR117" s="17">
        <v>3.4960649522361401E-2</v>
      </c>
      <c r="AS117" s="17"/>
      <c r="AT117" s="17">
        <v>4.7064431364502203E-2</v>
      </c>
      <c r="AU117" s="17">
        <v>3.3626316770857E-2</v>
      </c>
      <c r="AV117" s="17"/>
      <c r="AW117" s="17">
        <v>4.3598631388249001E-2</v>
      </c>
      <c r="AX117" s="17" t="s">
        <v>87</v>
      </c>
      <c r="AY117" s="17">
        <v>4.0092812160755102E-2</v>
      </c>
      <c r="AZ117" s="17"/>
      <c r="BA117" s="17">
        <v>2.6585800028329099E-2</v>
      </c>
      <c r="BB117" s="17">
        <v>5.36120443155539E-2</v>
      </c>
      <c r="BC117" s="17"/>
      <c r="BD117" s="17">
        <v>3.2082546416708803E-2</v>
      </c>
      <c r="BE117" s="17">
        <v>4.37351597121158E-2</v>
      </c>
      <c r="BF117" s="17"/>
      <c r="BG117" s="17">
        <v>2.7047143058347801E-2</v>
      </c>
      <c r="BH117" s="17">
        <v>6.5216471127645906E-2</v>
      </c>
      <c r="BI117" s="17">
        <v>2.4100091003579301E-2</v>
      </c>
      <c r="BJ117" s="17">
        <v>3.7457230732117E-2</v>
      </c>
    </row>
    <row r="118" spans="2:62">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row>
    <row r="119" spans="2:62">
      <c r="B119" s="6" t="s">
        <v>136</v>
      </c>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row>
    <row r="120" spans="2:62">
      <c r="B120" s="24" t="s">
        <v>15</v>
      </c>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row>
    <row r="121" spans="2:62">
      <c r="B121" t="s">
        <v>125</v>
      </c>
      <c r="C121" s="17">
        <v>0.11432222404345101</v>
      </c>
      <c r="D121" s="17">
        <v>0.12593476317701999</v>
      </c>
      <c r="E121" s="17">
        <v>0.10282797177737101</v>
      </c>
      <c r="F121" s="17"/>
      <c r="G121" s="17">
        <v>0.14476328840460401</v>
      </c>
      <c r="H121" s="17">
        <v>0.13643654360749999</v>
      </c>
      <c r="I121" s="17">
        <v>0.112952839081061</v>
      </c>
      <c r="J121" s="17">
        <v>9.3996893907390106E-2</v>
      </c>
      <c r="K121" s="17">
        <v>9.6260275147573696E-2</v>
      </c>
      <c r="L121" s="17">
        <v>0.105703570549729</v>
      </c>
      <c r="M121" s="17"/>
      <c r="N121" s="17">
        <v>9.38048707513576E-2</v>
      </c>
      <c r="O121" s="17">
        <v>0.121165587897178</v>
      </c>
      <c r="P121" s="17">
        <v>0.14045005848255401</v>
      </c>
      <c r="Q121" s="17">
        <v>0.10514645445248</v>
      </c>
      <c r="R121" s="17"/>
      <c r="S121" s="17">
        <v>6.9951433767639001E-2</v>
      </c>
      <c r="T121" s="17">
        <v>0.11892364871446801</v>
      </c>
      <c r="U121" s="17">
        <v>0.13548638033027</v>
      </c>
      <c r="V121" s="17">
        <v>0.15269781965733301</v>
      </c>
      <c r="W121" s="17">
        <v>0.13617682460297301</v>
      </c>
      <c r="X121" s="17">
        <v>0.115296812321762</v>
      </c>
      <c r="Y121" s="17">
        <v>8.9781438122700494E-2</v>
      </c>
      <c r="Z121" s="17">
        <v>0.13313303368382301</v>
      </c>
      <c r="AA121" s="17">
        <v>0.10903329369180299</v>
      </c>
      <c r="AB121" s="17"/>
      <c r="AC121" s="17">
        <v>0.104681951892686</v>
      </c>
      <c r="AD121" s="17">
        <v>9.9055845305282803E-2</v>
      </c>
      <c r="AE121" s="17">
        <v>0.10639178277872</v>
      </c>
      <c r="AF121" s="17">
        <v>0.113940487955561</v>
      </c>
      <c r="AG121" s="17">
        <v>0.14619613213709901</v>
      </c>
      <c r="AH121" s="17">
        <v>0.230398703042306</v>
      </c>
      <c r="AI121" s="17"/>
      <c r="AJ121" s="17">
        <v>0.11370806634158601</v>
      </c>
      <c r="AK121" s="17">
        <v>9.7353561838123603E-2</v>
      </c>
      <c r="AL121" s="17">
        <v>8.1895865910211904E-2</v>
      </c>
      <c r="AM121" s="17">
        <v>0.13826219067697601</v>
      </c>
      <c r="AN121" s="17">
        <v>0.12452918011502299</v>
      </c>
      <c r="AO121" s="17">
        <v>0.199598619166828</v>
      </c>
      <c r="AP121" s="17"/>
      <c r="AQ121" s="17">
        <v>0.140227263600603</v>
      </c>
      <c r="AR121" s="17">
        <v>0.10413583715675601</v>
      </c>
      <c r="AS121" s="17"/>
      <c r="AT121" s="17">
        <v>0.12042144320968801</v>
      </c>
      <c r="AU121" s="17">
        <v>9.4792142107853597E-2</v>
      </c>
      <c r="AV121" s="17"/>
      <c r="AW121" s="17">
        <v>0.12108144644569301</v>
      </c>
      <c r="AX121" s="17" t="s">
        <v>87</v>
      </c>
      <c r="AY121" s="17">
        <v>0.11370806634158601</v>
      </c>
      <c r="AZ121" s="17"/>
      <c r="BA121" s="17">
        <v>8.3753963300989803E-2</v>
      </c>
      <c r="BB121" s="17">
        <v>0.131280832607199</v>
      </c>
      <c r="BC121" s="17"/>
      <c r="BD121" s="17">
        <v>0.128120223415854</v>
      </c>
      <c r="BE121" s="17">
        <v>0.112392016037608</v>
      </c>
      <c r="BF121" s="17"/>
      <c r="BG121" s="17">
        <v>0.134788020256702</v>
      </c>
      <c r="BH121" s="17">
        <v>0.11321421872736601</v>
      </c>
      <c r="BI121" s="17">
        <v>0.102077271486261</v>
      </c>
      <c r="BJ121" s="17">
        <v>0.13139017639730499</v>
      </c>
    </row>
    <row r="122" spans="2:62">
      <c r="B122" t="s">
        <v>126</v>
      </c>
      <c r="C122" s="17">
        <v>0.417845481933872</v>
      </c>
      <c r="D122" s="17">
        <v>0.408934663934791</v>
      </c>
      <c r="E122" s="17">
        <v>0.427045625649984</v>
      </c>
      <c r="F122" s="17"/>
      <c r="G122" s="17">
        <v>0.42123474832103402</v>
      </c>
      <c r="H122" s="17">
        <v>0.38577884006671398</v>
      </c>
      <c r="I122" s="17">
        <v>0.44504675130679899</v>
      </c>
      <c r="J122" s="17">
        <v>0.35511134897325902</v>
      </c>
      <c r="K122" s="17">
        <v>0.42170553874084599</v>
      </c>
      <c r="L122" s="17">
        <v>0.46909112396652902</v>
      </c>
      <c r="M122" s="17"/>
      <c r="N122" s="17">
        <v>0.43366955917628702</v>
      </c>
      <c r="O122" s="17">
        <v>0.437789200177569</v>
      </c>
      <c r="P122" s="17">
        <v>0.40087024597017501</v>
      </c>
      <c r="Q122" s="17">
        <v>0.39339381658925598</v>
      </c>
      <c r="R122" s="17"/>
      <c r="S122" s="17">
        <v>0.36298889000164902</v>
      </c>
      <c r="T122" s="17">
        <v>0.38068336743454201</v>
      </c>
      <c r="U122" s="17">
        <v>0.51159317055751097</v>
      </c>
      <c r="V122" s="17">
        <v>0.415016158384583</v>
      </c>
      <c r="W122" s="17">
        <v>0.44184786140942001</v>
      </c>
      <c r="X122" s="17">
        <v>0.41400439089513902</v>
      </c>
      <c r="Y122" s="17">
        <v>0.44905795762443101</v>
      </c>
      <c r="Z122" s="17">
        <v>0.46424239305722798</v>
      </c>
      <c r="AA122" s="17">
        <v>0.406282201230594</v>
      </c>
      <c r="AB122" s="17"/>
      <c r="AC122" s="17">
        <v>0.35409699227069902</v>
      </c>
      <c r="AD122" s="17">
        <v>0.37616541485978799</v>
      </c>
      <c r="AE122" s="17">
        <v>0.424796372702193</v>
      </c>
      <c r="AF122" s="17">
        <v>0.46618690438705401</v>
      </c>
      <c r="AG122" s="17">
        <v>0.56109183462962897</v>
      </c>
      <c r="AH122" s="17">
        <v>0.50598402554626398</v>
      </c>
      <c r="AI122" s="17"/>
      <c r="AJ122" s="17">
        <v>0.44449506498777003</v>
      </c>
      <c r="AK122" s="17">
        <v>0.462143171304712</v>
      </c>
      <c r="AL122" s="17">
        <v>0.43337574898189601</v>
      </c>
      <c r="AM122" s="17">
        <v>0.31792622747114502</v>
      </c>
      <c r="AN122" s="17">
        <v>0.39483574786213999</v>
      </c>
      <c r="AO122" s="17">
        <v>0.18651816915974601</v>
      </c>
      <c r="AP122" s="17"/>
      <c r="AQ122" s="17">
        <v>0.40403088795879999</v>
      </c>
      <c r="AR122" s="17">
        <v>0.42182303977244801</v>
      </c>
      <c r="AS122" s="17"/>
      <c r="AT122" s="17">
        <v>0.428924046608123</v>
      </c>
      <c r="AU122" s="17">
        <v>0.36989776196992302</v>
      </c>
      <c r="AV122" s="17"/>
      <c r="AW122" s="17">
        <v>0.40028836403486001</v>
      </c>
      <c r="AX122" s="17" t="s">
        <v>87</v>
      </c>
      <c r="AY122" s="17">
        <v>0.44449506498777003</v>
      </c>
      <c r="AZ122" s="17"/>
      <c r="BA122" s="17">
        <v>0.40196921470792801</v>
      </c>
      <c r="BB122" s="17">
        <v>0.42665329090954801</v>
      </c>
      <c r="BC122" s="17"/>
      <c r="BD122" s="17">
        <v>0.41544562959164999</v>
      </c>
      <c r="BE122" s="17">
        <v>0.41875980761181802</v>
      </c>
      <c r="BF122" s="17"/>
      <c r="BG122" s="17">
        <v>0.389204661588753</v>
      </c>
      <c r="BH122" s="17">
        <v>0.34640257480255698</v>
      </c>
      <c r="BI122" s="17">
        <v>0.42547163840938401</v>
      </c>
      <c r="BJ122" s="17">
        <v>0.45906522084398599</v>
      </c>
    </row>
    <row r="123" spans="2:62">
      <c r="B123" t="s">
        <v>127</v>
      </c>
      <c r="C123" s="17">
        <v>0.27415569518550598</v>
      </c>
      <c r="D123" s="17">
        <v>0.27779487308973499</v>
      </c>
      <c r="E123" s="17">
        <v>0.271786907381526</v>
      </c>
      <c r="F123" s="17"/>
      <c r="G123" s="17">
        <v>0.21261794164938899</v>
      </c>
      <c r="H123" s="17">
        <v>0.27832841355389099</v>
      </c>
      <c r="I123" s="17">
        <v>0.272225128544342</v>
      </c>
      <c r="J123" s="17">
        <v>0.306682223823877</v>
      </c>
      <c r="K123" s="17">
        <v>0.27921026923110098</v>
      </c>
      <c r="L123" s="17">
        <v>0.286022419555921</v>
      </c>
      <c r="M123" s="17"/>
      <c r="N123" s="17">
        <v>0.27027992143535701</v>
      </c>
      <c r="O123" s="17">
        <v>0.26343712670744202</v>
      </c>
      <c r="P123" s="17">
        <v>0.27816764220714502</v>
      </c>
      <c r="Q123" s="17">
        <v>0.28759387965683503</v>
      </c>
      <c r="R123" s="17"/>
      <c r="S123" s="17">
        <v>0.30091185266561299</v>
      </c>
      <c r="T123" s="17">
        <v>0.31123686835002401</v>
      </c>
      <c r="U123" s="17">
        <v>0.213680313472732</v>
      </c>
      <c r="V123" s="17">
        <v>0.26670712693057103</v>
      </c>
      <c r="W123" s="17">
        <v>0.235482067426874</v>
      </c>
      <c r="X123" s="17">
        <v>0.27098380849290898</v>
      </c>
      <c r="Y123" s="17">
        <v>0.270541419186341</v>
      </c>
      <c r="Z123" s="17">
        <v>0.260835631191628</v>
      </c>
      <c r="AA123" s="17">
        <v>0.28484310432246301</v>
      </c>
      <c r="AB123" s="17"/>
      <c r="AC123" s="17">
        <v>0.28889142587656702</v>
      </c>
      <c r="AD123" s="17">
        <v>0.30802098267359701</v>
      </c>
      <c r="AE123" s="17">
        <v>0.266832230606877</v>
      </c>
      <c r="AF123" s="17">
        <v>0.28030519881073401</v>
      </c>
      <c r="AG123" s="17">
        <v>0.19301628965708001</v>
      </c>
      <c r="AH123" s="17">
        <v>0.14330474093943499</v>
      </c>
      <c r="AI123" s="17"/>
      <c r="AJ123" s="17">
        <v>0.27727427833283502</v>
      </c>
      <c r="AK123" s="17">
        <v>0.244685230312393</v>
      </c>
      <c r="AL123" s="17">
        <v>0.25506414717888198</v>
      </c>
      <c r="AM123" s="17">
        <v>0.31807836879742302</v>
      </c>
      <c r="AN123" s="17">
        <v>0.29557296531330501</v>
      </c>
      <c r="AO123" s="17">
        <v>0.31853057263227302</v>
      </c>
      <c r="AP123" s="17"/>
      <c r="AQ123" s="17">
        <v>0.266089759656714</v>
      </c>
      <c r="AR123" s="17">
        <v>0.28112576936087702</v>
      </c>
      <c r="AS123" s="17"/>
      <c r="AT123" s="17">
        <v>0.27145934598449001</v>
      </c>
      <c r="AU123" s="17">
        <v>0.285347723514772</v>
      </c>
      <c r="AV123" s="17"/>
      <c r="AW123" s="17">
        <v>0.26669860404391399</v>
      </c>
      <c r="AX123" s="17" t="s">
        <v>87</v>
      </c>
      <c r="AY123" s="17">
        <v>0.27727427833283502</v>
      </c>
      <c r="AZ123" s="17"/>
      <c r="BA123" s="17">
        <v>0.26971425569958901</v>
      </c>
      <c r="BB123" s="17">
        <v>0.27661970955439102</v>
      </c>
      <c r="BC123" s="17"/>
      <c r="BD123" s="17">
        <v>0.23006783670581399</v>
      </c>
      <c r="BE123" s="17">
        <v>0.28688341575565302</v>
      </c>
      <c r="BF123" s="17"/>
      <c r="BG123" s="17">
        <v>0.26663383622092601</v>
      </c>
      <c r="BH123" s="17">
        <v>0.33582636081738598</v>
      </c>
      <c r="BI123" s="17">
        <v>0.22334414508837799</v>
      </c>
      <c r="BJ123" s="17">
        <v>0.268387886051073</v>
      </c>
    </row>
    <row r="124" spans="2:62">
      <c r="B124" t="s">
        <v>128</v>
      </c>
      <c r="C124" s="17">
        <v>0.127525932435682</v>
      </c>
      <c r="D124" s="17">
        <v>0.13173969631451801</v>
      </c>
      <c r="E124" s="17">
        <v>0.123468002371349</v>
      </c>
      <c r="F124" s="17"/>
      <c r="G124" s="17">
        <v>0.116219810118791</v>
      </c>
      <c r="H124" s="17">
        <v>0.144002519904707</v>
      </c>
      <c r="I124" s="17">
        <v>0.11902107605541</v>
      </c>
      <c r="J124" s="17">
        <v>0.155870331251447</v>
      </c>
      <c r="K124" s="17">
        <v>0.12151351310408801</v>
      </c>
      <c r="L124" s="17">
        <v>0.10968731913970201</v>
      </c>
      <c r="M124" s="17"/>
      <c r="N124" s="17">
        <v>0.152196141949482</v>
      </c>
      <c r="O124" s="17">
        <v>0.113880503189996</v>
      </c>
      <c r="P124" s="17">
        <v>0.11518092349125</v>
      </c>
      <c r="Q124" s="17">
        <v>0.12666585744497899</v>
      </c>
      <c r="R124" s="17"/>
      <c r="S124" s="17">
        <v>0.16984805280725501</v>
      </c>
      <c r="T124" s="17">
        <v>0.12831610213206801</v>
      </c>
      <c r="U124" s="17">
        <v>8.8745277771118097E-2</v>
      </c>
      <c r="V124" s="17">
        <v>0.104128785719116</v>
      </c>
      <c r="W124" s="17">
        <v>0.112819766955991</v>
      </c>
      <c r="X124" s="17">
        <v>0.148177431813619</v>
      </c>
      <c r="Y124" s="17">
        <v>0.119351513393152</v>
      </c>
      <c r="Z124" s="17">
        <v>0.103354961210071</v>
      </c>
      <c r="AA124" s="17">
        <v>0.133884005398897</v>
      </c>
      <c r="AB124" s="17"/>
      <c r="AC124" s="17">
        <v>0.16067214506405</v>
      </c>
      <c r="AD124" s="17">
        <v>0.148447019090161</v>
      </c>
      <c r="AE124" s="17">
        <v>0.12011374003781899</v>
      </c>
      <c r="AF124" s="17">
        <v>0.103598162582759</v>
      </c>
      <c r="AG124" s="17">
        <v>7.0070425015248197E-2</v>
      </c>
      <c r="AH124" s="17">
        <v>5.1073367824249802E-2</v>
      </c>
      <c r="AI124" s="17"/>
      <c r="AJ124" s="17">
        <v>0.11460022640756</v>
      </c>
      <c r="AK124" s="17">
        <v>0.13863794230319301</v>
      </c>
      <c r="AL124" s="17">
        <v>0.110421995783012</v>
      </c>
      <c r="AM124" s="17">
        <v>0.14349918059448399</v>
      </c>
      <c r="AN124" s="17">
        <v>0.119696427679977</v>
      </c>
      <c r="AO124" s="17">
        <v>0.161405295458975</v>
      </c>
      <c r="AP124" s="17"/>
      <c r="AQ124" s="17">
        <v>0.12544601131785901</v>
      </c>
      <c r="AR124" s="17">
        <v>0.126476754602561</v>
      </c>
      <c r="AS124" s="17"/>
      <c r="AT124" s="17">
        <v>0.11792776808314299</v>
      </c>
      <c r="AU124" s="17">
        <v>0.165374861300183</v>
      </c>
      <c r="AV124" s="17"/>
      <c r="AW124" s="17">
        <v>0.13505928642203199</v>
      </c>
      <c r="AX124" s="17" t="s">
        <v>87</v>
      </c>
      <c r="AY124" s="17">
        <v>0.11460022640756</v>
      </c>
      <c r="AZ124" s="17"/>
      <c r="BA124" s="17">
        <v>0.16188630749411101</v>
      </c>
      <c r="BB124" s="17">
        <v>0.108463541034719</v>
      </c>
      <c r="BC124" s="17"/>
      <c r="BD124" s="17">
        <v>0.15426660694307101</v>
      </c>
      <c r="BE124" s="17">
        <v>0.121668788726764</v>
      </c>
      <c r="BF124" s="17"/>
      <c r="BG124" s="17">
        <v>0.14763003197185801</v>
      </c>
      <c r="BH124" s="17">
        <v>0.111984081339032</v>
      </c>
      <c r="BI124" s="17">
        <v>0.18664156542187799</v>
      </c>
      <c r="BJ124" s="17">
        <v>9.9227266783957893E-2</v>
      </c>
    </row>
    <row r="125" spans="2:62">
      <c r="B125" t="s">
        <v>129</v>
      </c>
      <c r="C125" s="17">
        <v>5.3965697602971201E-2</v>
      </c>
      <c r="D125" s="17">
        <v>4.6371980776319502E-2</v>
      </c>
      <c r="E125" s="17">
        <v>5.9693522142731402E-2</v>
      </c>
      <c r="F125" s="17"/>
      <c r="G125" s="17">
        <v>7.6234019139597306E-2</v>
      </c>
      <c r="H125" s="17">
        <v>4.9349763040059502E-2</v>
      </c>
      <c r="I125" s="17">
        <v>3.7990003241695401E-2</v>
      </c>
      <c r="J125" s="17">
        <v>7.5304985271098204E-2</v>
      </c>
      <c r="K125" s="17">
        <v>7.1415104126400203E-2</v>
      </c>
      <c r="L125" s="17">
        <v>2.2819028126756399E-2</v>
      </c>
      <c r="M125" s="17"/>
      <c r="N125" s="17">
        <v>4.5993553871675398E-2</v>
      </c>
      <c r="O125" s="17">
        <v>4.4522578416089698E-2</v>
      </c>
      <c r="P125" s="17">
        <v>5.4604721902146498E-2</v>
      </c>
      <c r="Q125" s="17">
        <v>7.2165313612589904E-2</v>
      </c>
      <c r="R125" s="17"/>
      <c r="S125" s="17">
        <v>7.65382081184693E-2</v>
      </c>
      <c r="T125" s="17">
        <v>5.2282105056106198E-2</v>
      </c>
      <c r="U125" s="17">
        <v>3.4381081700633698E-2</v>
      </c>
      <c r="V125" s="17">
        <v>5.0033956139049901E-2</v>
      </c>
      <c r="W125" s="17">
        <v>6.24339359581891E-2</v>
      </c>
      <c r="X125" s="17">
        <v>4.18494226669801E-2</v>
      </c>
      <c r="Y125" s="17">
        <v>6.63406706303208E-2</v>
      </c>
      <c r="Z125" s="17">
        <v>1.86616560026476E-2</v>
      </c>
      <c r="AA125" s="17">
        <v>5.5471118913510101E-2</v>
      </c>
      <c r="AB125" s="17"/>
      <c r="AC125" s="17">
        <v>7.9900400723970602E-2</v>
      </c>
      <c r="AD125" s="17">
        <v>4.9109778236886698E-2</v>
      </c>
      <c r="AE125" s="17">
        <v>7.3356606565814803E-2</v>
      </c>
      <c r="AF125" s="17">
        <v>3.0357245786062598E-2</v>
      </c>
      <c r="AG125" s="17">
        <v>1.9985613512043001E-2</v>
      </c>
      <c r="AH125" s="17">
        <v>5.7529239102337697E-2</v>
      </c>
      <c r="AI125" s="17"/>
      <c r="AJ125" s="17">
        <v>4.1379063590877903E-2</v>
      </c>
      <c r="AK125" s="17">
        <v>4.8923577811053401E-2</v>
      </c>
      <c r="AL125" s="17">
        <v>8.77296541630435E-2</v>
      </c>
      <c r="AM125" s="17">
        <v>5.7569761170015603E-2</v>
      </c>
      <c r="AN125" s="17">
        <v>5.7959907921216899E-2</v>
      </c>
      <c r="AO125" s="17">
        <v>0.112109609059377</v>
      </c>
      <c r="AP125" s="17"/>
      <c r="AQ125" s="17">
        <v>4.9019665939765797E-2</v>
      </c>
      <c r="AR125" s="17">
        <v>5.8826020722413302E-2</v>
      </c>
      <c r="AS125" s="17"/>
      <c r="AT125" s="17">
        <v>4.8807002278663497E-2</v>
      </c>
      <c r="AU125" s="17">
        <v>7.3070306065778398E-2</v>
      </c>
      <c r="AV125" s="17"/>
      <c r="AW125" s="17">
        <v>6.4108491177358798E-2</v>
      </c>
      <c r="AX125" s="17" t="s">
        <v>87</v>
      </c>
      <c r="AY125" s="17">
        <v>4.1379063590877903E-2</v>
      </c>
      <c r="AZ125" s="17"/>
      <c r="BA125" s="17">
        <v>7.5967522476900098E-2</v>
      </c>
      <c r="BB125" s="17">
        <v>4.1759562001451297E-2</v>
      </c>
      <c r="BC125" s="17"/>
      <c r="BD125" s="17">
        <v>6.1064996686303899E-2</v>
      </c>
      <c r="BE125" s="17">
        <v>5.1496962702190202E-2</v>
      </c>
      <c r="BF125" s="17"/>
      <c r="BG125" s="17">
        <v>5.16362529769386E-2</v>
      </c>
      <c r="BH125" s="17">
        <v>8.2177778515478098E-2</v>
      </c>
      <c r="BI125" s="17">
        <v>5.9938236997473401E-2</v>
      </c>
      <c r="BJ125" s="17">
        <v>3.4340203913881803E-2</v>
      </c>
    </row>
    <row r="126" spans="2:62">
      <c r="B126" t="s">
        <v>101</v>
      </c>
      <c r="C126" s="17">
        <v>1.21849687985178E-2</v>
      </c>
      <c r="D126" s="17">
        <v>9.2240227076153293E-3</v>
      </c>
      <c r="E126" s="17">
        <v>1.51779706770373E-2</v>
      </c>
      <c r="F126" s="17"/>
      <c r="G126" s="17">
        <v>2.8930192366584801E-2</v>
      </c>
      <c r="H126" s="17">
        <v>6.10391982712866E-3</v>
      </c>
      <c r="I126" s="17">
        <v>1.2764201770692299E-2</v>
      </c>
      <c r="J126" s="17">
        <v>1.30342167729291E-2</v>
      </c>
      <c r="K126" s="17">
        <v>9.8952996499914805E-3</v>
      </c>
      <c r="L126" s="17">
        <v>6.6765386613630599E-3</v>
      </c>
      <c r="M126" s="17"/>
      <c r="N126" s="17">
        <v>4.05595281584069E-3</v>
      </c>
      <c r="O126" s="17">
        <v>1.9205003611725099E-2</v>
      </c>
      <c r="P126" s="17">
        <v>1.07264079467296E-2</v>
      </c>
      <c r="Q126" s="17">
        <v>1.5034678243859E-2</v>
      </c>
      <c r="R126" s="17"/>
      <c r="S126" s="17">
        <v>1.9761562639374401E-2</v>
      </c>
      <c r="T126" s="17">
        <v>8.5579083127920695E-3</v>
      </c>
      <c r="U126" s="17">
        <v>1.6113776167736599E-2</v>
      </c>
      <c r="V126" s="17">
        <v>1.14161531693478E-2</v>
      </c>
      <c r="W126" s="17">
        <v>1.1239543646553499E-2</v>
      </c>
      <c r="X126" s="17">
        <v>9.6881338095906495E-3</v>
      </c>
      <c r="Y126" s="17">
        <v>4.9270010430549202E-3</v>
      </c>
      <c r="Z126" s="17">
        <v>1.9772324854602102E-2</v>
      </c>
      <c r="AA126" s="17">
        <v>1.04862764427334E-2</v>
      </c>
      <c r="AB126" s="17"/>
      <c r="AC126" s="17">
        <v>1.1757084172028399E-2</v>
      </c>
      <c r="AD126" s="17">
        <v>1.9200959834284201E-2</v>
      </c>
      <c r="AE126" s="17">
        <v>8.5092673085758099E-3</v>
      </c>
      <c r="AF126" s="17">
        <v>5.6120004778293696E-3</v>
      </c>
      <c r="AG126" s="17">
        <v>9.6397050489001497E-3</v>
      </c>
      <c r="AH126" s="17">
        <v>1.17099235454073E-2</v>
      </c>
      <c r="AI126" s="17"/>
      <c r="AJ126" s="17">
        <v>8.5433003393704209E-3</v>
      </c>
      <c r="AK126" s="17">
        <v>8.25651643052514E-3</v>
      </c>
      <c r="AL126" s="17">
        <v>3.1512587982954803E-2</v>
      </c>
      <c r="AM126" s="17">
        <v>2.46642712899569E-2</v>
      </c>
      <c r="AN126" s="17">
        <v>7.4057711083377704E-3</v>
      </c>
      <c r="AO126" s="17">
        <v>2.1837734522802101E-2</v>
      </c>
      <c r="AP126" s="17"/>
      <c r="AQ126" s="17">
        <v>1.5186411526258201E-2</v>
      </c>
      <c r="AR126" s="17">
        <v>7.61257838494448E-3</v>
      </c>
      <c r="AS126" s="17"/>
      <c r="AT126" s="17">
        <v>1.2460393835892701E-2</v>
      </c>
      <c r="AU126" s="17">
        <v>1.15172050414901E-2</v>
      </c>
      <c r="AV126" s="17"/>
      <c r="AW126" s="17">
        <v>1.27638078761426E-2</v>
      </c>
      <c r="AX126" s="17" t="s">
        <v>87</v>
      </c>
      <c r="AY126" s="17">
        <v>8.5433003393704209E-3</v>
      </c>
      <c r="AZ126" s="17"/>
      <c r="BA126" s="17">
        <v>6.7087363204816801E-3</v>
      </c>
      <c r="BB126" s="17">
        <v>1.52230638926916E-2</v>
      </c>
      <c r="BC126" s="17"/>
      <c r="BD126" s="17">
        <v>1.1034706657307901E-2</v>
      </c>
      <c r="BE126" s="17">
        <v>8.7990091659666207E-3</v>
      </c>
      <c r="BF126" s="17"/>
      <c r="BG126" s="17">
        <v>1.0107196984822899E-2</v>
      </c>
      <c r="BH126" s="17">
        <v>1.03949857981811E-2</v>
      </c>
      <c r="BI126" s="17">
        <v>2.5271425966248901E-3</v>
      </c>
      <c r="BJ126" s="17">
        <v>7.5892460097959297E-3</v>
      </c>
    </row>
    <row r="127" spans="2:62">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row>
    <row r="128" spans="2:62">
      <c r="B128" s="6" t="s">
        <v>137</v>
      </c>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7"/>
      <c r="AQ128" s="17"/>
      <c r="AR128" s="17"/>
      <c r="AS128" s="17"/>
      <c r="AT128" s="17"/>
      <c r="AU128" s="17"/>
      <c r="AV128" s="17"/>
      <c r="AW128" s="17"/>
      <c r="AX128" s="17"/>
      <c r="AY128" s="17"/>
      <c r="AZ128" s="17"/>
      <c r="BA128" s="17"/>
      <c r="BB128" s="17"/>
      <c r="BC128" s="17"/>
      <c r="BD128" s="17"/>
      <c r="BE128" s="17"/>
      <c r="BF128" s="17"/>
      <c r="BG128" s="17"/>
      <c r="BH128" s="17"/>
      <c r="BI128" s="17"/>
      <c r="BJ128" s="17"/>
    </row>
    <row r="129" spans="2:62">
      <c r="B129" s="24" t="s">
        <v>15</v>
      </c>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7"/>
      <c r="AR129" s="17"/>
      <c r="AS129" s="17"/>
      <c r="AT129" s="17"/>
      <c r="AU129" s="17"/>
      <c r="AV129" s="17"/>
      <c r="AW129" s="17"/>
      <c r="AX129" s="17"/>
      <c r="AY129" s="17"/>
      <c r="AZ129" s="17"/>
      <c r="BA129" s="17"/>
      <c r="BB129" s="17"/>
      <c r="BC129" s="17"/>
      <c r="BD129" s="17"/>
      <c r="BE129" s="17"/>
      <c r="BF129" s="17"/>
      <c r="BG129" s="17"/>
      <c r="BH129" s="17"/>
      <c r="BI129" s="17"/>
      <c r="BJ129" s="17"/>
    </row>
    <row r="130" spans="2:62">
      <c r="B130" t="s">
        <v>125</v>
      </c>
      <c r="C130" s="17">
        <v>9.4270316796202694E-2</v>
      </c>
      <c r="D130" s="17">
        <v>0.118739458230911</v>
      </c>
      <c r="E130" s="17">
        <v>7.1072350475038598E-2</v>
      </c>
      <c r="F130" s="17"/>
      <c r="G130" s="17">
        <v>9.4917087393211294E-2</v>
      </c>
      <c r="H130" s="17">
        <v>0.115053236123575</v>
      </c>
      <c r="I130" s="17">
        <v>0.11927442568074199</v>
      </c>
      <c r="J130" s="17">
        <v>6.7836746152764096E-2</v>
      </c>
      <c r="K130" s="17">
        <v>8.9079020495147501E-2</v>
      </c>
      <c r="L130" s="17">
        <v>8.3402345150502405E-2</v>
      </c>
      <c r="M130" s="17"/>
      <c r="N130" s="17">
        <v>0.110644441723399</v>
      </c>
      <c r="O130" s="17">
        <v>8.5754703169425905E-2</v>
      </c>
      <c r="P130" s="17">
        <v>0.106050650563265</v>
      </c>
      <c r="Q130" s="17">
        <v>7.3803244250132696E-2</v>
      </c>
      <c r="R130" s="17"/>
      <c r="S130" s="17">
        <v>0.10431045910112</v>
      </c>
      <c r="T130" s="17">
        <v>7.9357070892218898E-2</v>
      </c>
      <c r="U130" s="17">
        <v>5.5848191725697403E-2</v>
      </c>
      <c r="V130" s="17">
        <v>9.1917693726274896E-2</v>
      </c>
      <c r="W130" s="17">
        <v>9.5717461358677106E-2</v>
      </c>
      <c r="X130" s="17">
        <v>0.10069921723278701</v>
      </c>
      <c r="Y130" s="17">
        <v>0.10189273235983699</v>
      </c>
      <c r="Z130" s="17">
        <v>0.20304735925654099</v>
      </c>
      <c r="AA130" s="17">
        <v>8.0840068088895406E-2</v>
      </c>
      <c r="AB130" s="17"/>
      <c r="AC130" s="17">
        <v>0.13121347052301599</v>
      </c>
      <c r="AD130" s="17">
        <v>8.3046934075825807E-2</v>
      </c>
      <c r="AE130" s="17">
        <v>8.6581166162959605E-2</v>
      </c>
      <c r="AF130" s="17">
        <v>7.61214941210792E-2</v>
      </c>
      <c r="AG130" s="17">
        <v>8.4233727535368993E-2</v>
      </c>
      <c r="AH130" s="17">
        <v>8.2098724828290504E-2</v>
      </c>
      <c r="AI130" s="17"/>
      <c r="AJ130" s="17">
        <v>8.6131297516496397E-2</v>
      </c>
      <c r="AK130" s="17">
        <v>8.3313972142236403E-2</v>
      </c>
      <c r="AL130" s="17">
        <v>9.6989738012564095E-2</v>
      </c>
      <c r="AM130" s="17">
        <v>0.111119986452181</v>
      </c>
      <c r="AN130" s="17">
        <v>0.102909746233721</v>
      </c>
      <c r="AO130" s="17">
        <v>0.20129376957828601</v>
      </c>
      <c r="AP130" s="17"/>
      <c r="AQ130" s="17">
        <v>0.13348482932226899</v>
      </c>
      <c r="AR130" s="17">
        <v>8.2940900575126694E-2</v>
      </c>
      <c r="AS130" s="17"/>
      <c r="AT130" s="17">
        <v>8.8105205845347603E-2</v>
      </c>
      <c r="AU130" s="17">
        <v>0.120410505408737</v>
      </c>
      <c r="AV130" s="17"/>
      <c r="AW130" s="17">
        <v>9.8908531776914596E-2</v>
      </c>
      <c r="AX130" s="17" t="s">
        <v>87</v>
      </c>
      <c r="AY130" s="17">
        <v>8.6131297516496397E-2</v>
      </c>
      <c r="AZ130" s="17"/>
      <c r="BA130" s="17">
        <v>7.0295877144242805E-2</v>
      </c>
      <c r="BB130" s="17">
        <v>0.107570816324723</v>
      </c>
      <c r="BC130" s="17"/>
      <c r="BD130" s="17">
        <v>0.124004995104244</v>
      </c>
      <c r="BE130" s="17">
        <v>8.7637547617406095E-2</v>
      </c>
      <c r="BF130" s="17"/>
      <c r="BG130" s="17">
        <v>0.11845046877829001</v>
      </c>
      <c r="BH130" s="17">
        <v>9.7845591741110696E-2</v>
      </c>
      <c r="BI130" s="17">
        <v>0.102791573184888</v>
      </c>
      <c r="BJ130" s="17">
        <v>0.106598930241601</v>
      </c>
    </row>
    <row r="131" spans="2:62">
      <c r="B131" t="s">
        <v>126</v>
      </c>
      <c r="C131" s="17">
        <v>0.34814055505165598</v>
      </c>
      <c r="D131" s="17">
        <v>0.35081666314333299</v>
      </c>
      <c r="E131" s="17">
        <v>0.346490188862628</v>
      </c>
      <c r="F131" s="17"/>
      <c r="G131" s="17">
        <v>0.41347169182472998</v>
      </c>
      <c r="H131" s="17">
        <v>0.39759174479606701</v>
      </c>
      <c r="I131" s="17">
        <v>0.38496182995144301</v>
      </c>
      <c r="J131" s="17">
        <v>0.27135230490263301</v>
      </c>
      <c r="K131" s="17">
        <v>0.31638491209192698</v>
      </c>
      <c r="L131" s="17">
        <v>0.32097814735638702</v>
      </c>
      <c r="M131" s="17"/>
      <c r="N131" s="17">
        <v>0.36519294726310503</v>
      </c>
      <c r="O131" s="17">
        <v>0.36485605228937101</v>
      </c>
      <c r="P131" s="17">
        <v>0.32837031322749199</v>
      </c>
      <c r="Q131" s="17">
        <v>0.33180642458427301</v>
      </c>
      <c r="R131" s="17"/>
      <c r="S131" s="17">
        <v>0.36017082815656398</v>
      </c>
      <c r="T131" s="17">
        <v>0.31327538033274399</v>
      </c>
      <c r="U131" s="17">
        <v>0.37284002496782198</v>
      </c>
      <c r="V131" s="17">
        <v>0.34182520218405998</v>
      </c>
      <c r="W131" s="17">
        <v>0.38726215439092498</v>
      </c>
      <c r="X131" s="17">
        <v>0.268914132020103</v>
      </c>
      <c r="Y131" s="17">
        <v>0.35009265645667198</v>
      </c>
      <c r="Z131" s="17">
        <v>0.34511192193364199</v>
      </c>
      <c r="AA131" s="17">
        <v>0.40103978161297998</v>
      </c>
      <c r="AB131" s="17"/>
      <c r="AC131" s="17">
        <v>0.37662628339189302</v>
      </c>
      <c r="AD131" s="17">
        <v>0.34621406385231301</v>
      </c>
      <c r="AE131" s="17">
        <v>0.37902926626852201</v>
      </c>
      <c r="AF131" s="17">
        <v>0.32267447559774598</v>
      </c>
      <c r="AG131" s="17">
        <v>0.27678647620615199</v>
      </c>
      <c r="AH131" s="17">
        <v>0.38010209528679101</v>
      </c>
      <c r="AI131" s="17"/>
      <c r="AJ131" s="17">
        <v>0.33115525741697599</v>
      </c>
      <c r="AK131" s="17">
        <v>0.38846056480691799</v>
      </c>
      <c r="AL131" s="17">
        <v>0.36179161546250599</v>
      </c>
      <c r="AM131" s="17">
        <v>0.32642360768812501</v>
      </c>
      <c r="AN131" s="17">
        <v>0.36942995695258302</v>
      </c>
      <c r="AO131" s="17">
        <v>0.201498043379368</v>
      </c>
      <c r="AP131" s="17"/>
      <c r="AQ131" s="17">
        <v>0.382676710997018</v>
      </c>
      <c r="AR131" s="17">
        <v>0.34777787357920698</v>
      </c>
      <c r="AS131" s="17"/>
      <c r="AT131" s="17">
        <v>0.34561572044225902</v>
      </c>
      <c r="AU131" s="17">
        <v>0.36148084089744598</v>
      </c>
      <c r="AV131" s="17"/>
      <c r="AW131" s="17">
        <v>0.36922810101314602</v>
      </c>
      <c r="AX131" s="17" t="s">
        <v>87</v>
      </c>
      <c r="AY131" s="17">
        <v>0.33115525741697599</v>
      </c>
      <c r="AZ131" s="17"/>
      <c r="BA131" s="17">
        <v>0.312996948363434</v>
      </c>
      <c r="BB131" s="17">
        <v>0.36763746638609801</v>
      </c>
      <c r="BC131" s="17"/>
      <c r="BD131" s="17">
        <v>0.38421384926239799</v>
      </c>
      <c r="BE131" s="17">
        <v>0.34022782967603199</v>
      </c>
      <c r="BF131" s="17"/>
      <c r="BG131" s="17">
        <v>0.41220170962849201</v>
      </c>
      <c r="BH131" s="17">
        <v>0.27832190080752001</v>
      </c>
      <c r="BI131" s="17">
        <v>0.37596805933063998</v>
      </c>
      <c r="BJ131" s="17">
        <v>0.35243683252612901</v>
      </c>
    </row>
    <row r="132" spans="2:62">
      <c r="B132" t="s">
        <v>127</v>
      </c>
      <c r="C132" s="17">
        <v>0.27188437741895799</v>
      </c>
      <c r="D132" s="17">
        <v>0.26279114332146303</v>
      </c>
      <c r="E132" s="17">
        <v>0.28195513140804401</v>
      </c>
      <c r="F132" s="17"/>
      <c r="G132" s="17">
        <v>0.22119150198006801</v>
      </c>
      <c r="H132" s="17">
        <v>0.286455245523143</v>
      </c>
      <c r="I132" s="17">
        <v>0.27951200031059598</v>
      </c>
      <c r="J132" s="17">
        <v>0.30655017111327199</v>
      </c>
      <c r="K132" s="17">
        <v>0.27078487501104698</v>
      </c>
      <c r="L132" s="17">
        <v>0.26273274032854299</v>
      </c>
      <c r="M132" s="17"/>
      <c r="N132" s="17">
        <v>0.26928471123452502</v>
      </c>
      <c r="O132" s="17">
        <v>0.272373133468853</v>
      </c>
      <c r="P132" s="17">
        <v>0.26337426986705198</v>
      </c>
      <c r="Q132" s="17">
        <v>0.27913971005643501</v>
      </c>
      <c r="R132" s="17"/>
      <c r="S132" s="17">
        <v>0.25013703777780599</v>
      </c>
      <c r="T132" s="17">
        <v>0.32400797252563701</v>
      </c>
      <c r="U132" s="17">
        <v>0.23811941114197899</v>
      </c>
      <c r="V132" s="17">
        <v>0.24184422992042201</v>
      </c>
      <c r="W132" s="17">
        <v>0.28047667486586503</v>
      </c>
      <c r="X132" s="17">
        <v>0.31043271002530998</v>
      </c>
      <c r="Y132" s="17">
        <v>0.26897109732431701</v>
      </c>
      <c r="Z132" s="17">
        <v>0.22345112040324699</v>
      </c>
      <c r="AA132" s="17">
        <v>0.26788295614609198</v>
      </c>
      <c r="AB132" s="17"/>
      <c r="AC132" s="17">
        <v>0.25842336362247598</v>
      </c>
      <c r="AD132" s="17">
        <v>0.26125085360322098</v>
      </c>
      <c r="AE132" s="17">
        <v>0.287128202753831</v>
      </c>
      <c r="AF132" s="17">
        <v>0.28832691311198499</v>
      </c>
      <c r="AG132" s="17">
        <v>0.27145954176939302</v>
      </c>
      <c r="AH132" s="17">
        <v>0.30852454874694002</v>
      </c>
      <c r="AI132" s="17"/>
      <c r="AJ132" s="17">
        <v>0.27461234308436799</v>
      </c>
      <c r="AK132" s="17">
        <v>0.27584200911819301</v>
      </c>
      <c r="AL132" s="17">
        <v>0.21758274591990301</v>
      </c>
      <c r="AM132" s="17">
        <v>0.26029397909195501</v>
      </c>
      <c r="AN132" s="17">
        <v>0.28995803419461103</v>
      </c>
      <c r="AO132" s="17">
        <v>0.25945597772189999</v>
      </c>
      <c r="AP132" s="17"/>
      <c r="AQ132" s="17">
        <v>0.25151356376547002</v>
      </c>
      <c r="AR132" s="17">
        <v>0.27542617101044098</v>
      </c>
      <c r="AS132" s="17"/>
      <c r="AT132" s="17">
        <v>0.26861899148901902</v>
      </c>
      <c r="AU132" s="17">
        <v>0.280675821688745</v>
      </c>
      <c r="AV132" s="17"/>
      <c r="AW132" s="17">
        <v>0.25055673657990302</v>
      </c>
      <c r="AX132" s="17" t="s">
        <v>87</v>
      </c>
      <c r="AY132" s="17">
        <v>0.27461234308436799</v>
      </c>
      <c r="AZ132" s="17"/>
      <c r="BA132" s="17">
        <v>0.29837756021309902</v>
      </c>
      <c r="BB132" s="17">
        <v>0.25718653378307299</v>
      </c>
      <c r="BC132" s="17"/>
      <c r="BD132" s="17">
        <v>0.26316232088291802</v>
      </c>
      <c r="BE132" s="17">
        <v>0.27545232149207399</v>
      </c>
      <c r="BF132" s="17"/>
      <c r="BG132" s="17">
        <v>0.284924979920543</v>
      </c>
      <c r="BH132" s="17">
        <v>0.266145230555969</v>
      </c>
      <c r="BI132" s="17">
        <v>0.27563604371540301</v>
      </c>
      <c r="BJ132" s="17">
        <v>0.26625397937087603</v>
      </c>
    </row>
    <row r="133" spans="2:62">
      <c r="B133" t="s">
        <v>128</v>
      </c>
      <c r="C133" s="17">
        <v>8.3690328661912602E-2</v>
      </c>
      <c r="D133" s="17">
        <v>7.9676996550744297E-2</v>
      </c>
      <c r="E133" s="17">
        <v>8.6116556478708306E-2</v>
      </c>
      <c r="F133" s="17"/>
      <c r="G133" s="17">
        <v>0.11703903902479799</v>
      </c>
      <c r="H133" s="17">
        <v>9.1855542798698994E-2</v>
      </c>
      <c r="I133" s="17">
        <v>6.8986955485221504E-2</v>
      </c>
      <c r="J133" s="17">
        <v>9.8738715423295903E-2</v>
      </c>
      <c r="K133" s="17">
        <v>8.18408816880071E-2</v>
      </c>
      <c r="L133" s="17">
        <v>5.2380122892042101E-2</v>
      </c>
      <c r="M133" s="17"/>
      <c r="N133" s="17">
        <v>8.8450175190882802E-2</v>
      </c>
      <c r="O133" s="17">
        <v>7.8684249288830305E-2</v>
      </c>
      <c r="P133" s="17">
        <v>9.7499250168887303E-2</v>
      </c>
      <c r="Q133" s="17">
        <v>7.2085043888072201E-2</v>
      </c>
      <c r="R133" s="17"/>
      <c r="S133" s="17">
        <v>5.7506531830206098E-2</v>
      </c>
      <c r="T133" s="17">
        <v>7.5418920597969397E-2</v>
      </c>
      <c r="U133" s="17">
        <v>9.7375686814460793E-2</v>
      </c>
      <c r="V133" s="17">
        <v>0.13362730925983099</v>
      </c>
      <c r="W133" s="17">
        <v>8.9305525266965793E-2</v>
      </c>
      <c r="X133" s="17">
        <v>0.11887439702260801</v>
      </c>
      <c r="Y133" s="17">
        <v>8.3806021971893893E-2</v>
      </c>
      <c r="Z133" s="17">
        <v>2.8274722027417099E-2</v>
      </c>
      <c r="AA133" s="17">
        <v>6.0761093573620202E-2</v>
      </c>
      <c r="AB133" s="17"/>
      <c r="AC133" s="17">
        <v>7.2764236982749197E-2</v>
      </c>
      <c r="AD133" s="17">
        <v>6.8890998963591896E-2</v>
      </c>
      <c r="AE133" s="17">
        <v>6.6335277239212107E-2</v>
      </c>
      <c r="AF133" s="17">
        <v>0.105334163312142</v>
      </c>
      <c r="AG133" s="17">
        <v>0.14471358379824301</v>
      </c>
      <c r="AH133" s="17">
        <v>6.4147828221054401E-2</v>
      </c>
      <c r="AI133" s="17"/>
      <c r="AJ133" s="17">
        <v>7.5825138665138805E-2</v>
      </c>
      <c r="AK133" s="17">
        <v>9.4877638686759899E-2</v>
      </c>
      <c r="AL133" s="17">
        <v>8.8755559308675402E-2</v>
      </c>
      <c r="AM133" s="17">
        <v>0.115081201514997</v>
      </c>
      <c r="AN133" s="17">
        <v>6.7305489787064798E-2</v>
      </c>
      <c r="AO133" s="17">
        <v>7.6082124892884698E-2</v>
      </c>
      <c r="AP133" s="17"/>
      <c r="AQ133" s="17">
        <v>9.0659452308149202E-2</v>
      </c>
      <c r="AR133" s="17">
        <v>8.0460396916450003E-2</v>
      </c>
      <c r="AS133" s="17"/>
      <c r="AT133" s="17">
        <v>9.0573406078222396E-2</v>
      </c>
      <c r="AU133" s="17">
        <v>6.0268026179823103E-2</v>
      </c>
      <c r="AV133" s="17"/>
      <c r="AW133" s="17">
        <v>9.0826351967947597E-2</v>
      </c>
      <c r="AX133" s="17" t="s">
        <v>87</v>
      </c>
      <c r="AY133" s="17">
        <v>7.5825138665138805E-2</v>
      </c>
      <c r="AZ133" s="17"/>
      <c r="BA133" s="17">
        <v>0.16208505175007301</v>
      </c>
      <c r="BB133" s="17">
        <v>4.0198635316441099E-2</v>
      </c>
      <c r="BC133" s="17"/>
      <c r="BD133" s="17">
        <v>8.5171168922613297E-2</v>
      </c>
      <c r="BE133" s="17">
        <v>8.1606914179392198E-2</v>
      </c>
      <c r="BF133" s="17"/>
      <c r="BG133" s="17">
        <v>7.8125153195005098E-2</v>
      </c>
      <c r="BH133" s="17">
        <v>9.4555033677714895E-2</v>
      </c>
      <c r="BI133" s="17">
        <v>0.11926957757197799</v>
      </c>
      <c r="BJ133" s="17">
        <v>8.8383048929945196E-2</v>
      </c>
    </row>
    <row r="134" spans="2:62">
      <c r="B134" t="s">
        <v>129</v>
      </c>
      <c r="C134" s="17">
        <v>1.9330746850293099E-2</v>
      </c>
      <c r="D134" s="17">
        <v>1.6674961189323701E-2</v>
      </c>
      <c r="E134" s="17">
        <v>2.2081478164104999E-2</v>
      </c>
      <c r="F134" s="17"/>
      <c r="G134" s="17">
        <v>1.05017397353634E-2</v>
      </c>
      <c r="H134" s="17">
        <v>1.71651434794606E-2</v>
      </c>
      <c r="I134" s="17">
        <v>2.2819728090017501E-2</v>
      </c>
      <c r="J134" s="17">
        <v>2.58597859895335E-2</v>
      </c>
      <c r="K134" s="17">
        <v>1.74430193482796E-2</v>
      </c>
      <c r="L134" s="17">
        <v>2.0417435161255899E-2</v>
      </c>
      <c r="M134" s="17"/>
      <c r="N134" s="17">
        <v>1.06112413257604E-2</v>
      </c>
      <c r="O134" s="17">
        <v>1.7340484823970399E-2</v>
      </c>
      <c r="P134" s="17">
        <v>1.96798153871513E-2</v>
      </c>
      <c r="Q134" s="17">
        <v>3.0638247692908099E-2</v>
      </c>
      <c r="R134" s="17"/>
      <c r="S134" s="17">
        <v>5.7442550804537203E-3</v>
      </c>
      <c r="T134" s="17">
        <v>2.38771104803648E-2</v>
      </c>
      <c r="U134" s="17">
        <v>2.0417461045885401E-2</v>
      </c>
      <c r="V134" s="17">
        <v>2.6733238840810001E-2</v>
      </c>
      <c r="W134" s="17">
        <v>2.6887429755269299E-2</v>
      </c>
      <c r="X134" s="17">
        <v>1.09210077636165E-2</v>
      </c>
      <c r="Y134" s="17">
        <v>2.1487664398796801E-2</v>
      </c>
      <c r="Z134" s="17">
        <v>9.1728701362986595E-3</v>
      </c>
      <c r="AA134" s="17">
        <v>2.6751419155431201E-2</v>
      </c>
      <c r="AB134" s="17"/>
      <c r="AC134" s="17">
        <v>1.9295639148761999E-2</v>
      </c>
      <c r="AD134" s="17">
        <v>1.44155623129991E-2</v>
      </c>
      <c r="AE134" s="17">
        <v>1.1004324627212901E-2</v>
      </c>
      <c r="AF134" s="17">
        <v>1.68314771295245E-2</v>
      </c>
      <c r="AG134" s="17">
        <v>3.7330772868088398E-2</v>
      </c>
      <c r="AH134" s="17">
        <v>4.80363483258145E-2</v>
      </c>
      <c r="AI134" s="17"/>
      <c r="AJ134" s="17">
        <v>1.5844460230115098E-2</v>
      </c>
      <c r="AK134" s="17">
        <v>1.5493645147409E-2</v>
      </c>
      <c r="AL134" s="17">
        <v>2.7889453352619401E-2</v>
      </c>
      <c r="AM134" s="17">
        <v>2.96476108647621E-2</v>
      </c>
      <c r="AN134" s="17">
        <v>1.9726693448784902E-2</v>
      </c>
      <c r="AO134" s="17">
        <v>4.77390907296531E-2</v>
      </c>
      <c r="AP134" s="17"/>
      <c r="AQ134" s="17">
        <v>1.8194371000357999E-2</v>
      </c>
      <c r="AR134" s="17">
        <v>2.19194261775848E-2</v>
      </c>
      <c r="AS134" s="17"/>
      <c r="AT134" s="17">
        <v>2.2107871275834599E-2</v>
      </c>
      <c r="AU134" s="17">
        <v>9.4402672083381007E-3</v>
      </c>
      <c r="AV134" s="17"/>
      <c r="AW134" s="17">
        <v>2.5456312009484301E-2</v>
      </c>
      <c r="AX134" s="17" t="s">
        <v>87</v>
      </c>
      <c r="AY134" s="17">
        <v>1.5844460230115098E-2</v>
      </c>
      <c r="AZ134" s="17"/>
      <c r="BA134" s="17">
        <v>4.0344057672546403E-2</v>
      </c>
      <c r="BB134" s="17">
        <v>7.67301742089298E-3</v>
      </c>
      <c r="BC134" s="17"/>
      <c r="BD134" s="17">
        <v>1.3269006909375001E-2</v>
      </c>
      <c r="BE134" s="17">
        <v>2.2088670555870299E-2</v>
      </c>
      <c r="BF134" s="17"/>
      <c r="BG134" s="17">
        <v>2.1541115357052599E-2</v>
      </c>
      <c r="BH134" s="17">
        <v>3.07767315678859E-2</v>
      </c>
      <c r="BI134" s="17">
        <v>2.9403455470350101E-2</v>
      </c>
      <c r="BJ134" s="17">
        <v>1.31170717276926E-2</v>
      </c>
    </row>
    <row r="135" spans="2:62">
      <c r="B135" t="s">
        <v>101</v>
      </c>
      <c r="C135" s="17">
        <v>0.182683675220977</v>
      </c>
      <c r="D135" s="17">
        <v>0.17130077756422499</v>
      </c>
      <c r="E135" s="17">
        <v>0.192284294611476</v>
      </c>
      <c r="F135" s="17"/>
      <c r="G135" s="17">
        <v>0.14287894004182899</v>
      </c>
      <c r="H135" s="17">
        <v>9.1879087279055902E-2</v>
      </c>
      <c r="I135" s="17">
        <v>0.12444506048197999</v>
      </c>
      <c r="J135" s="17">
        <v>0.22966227641850101</v>
      </c>
      <c r="K135" s="17">
        <v>0.22446729136559199</v>
      </c>
      <c r="L135" s="17">
        <v>0.26008920911126998</v>
      </c>
      <c r="M135" s="17"/>
      <c r="N135" s="17">
        <v>0.155816483262327</v>
      </c>
      <c r="O135" s="17">
        <v>0.18099137695955</v>
      </c>
      <c r="P135" s="17">
        <v>0.18502570078615199</v>
      </c>
      <c r="Q135" s="17">
        <v>0.21252732952817899</v>
      </c>
      <c r="R135" s="17"/>
      <c r="S135" s="17">
        <v>0.22213088805385001</v>
      </c>
      <c r="T135" s="17">
        <v>0.18406354517106599</v>
      </c>
      <c r="U135" s="17">
        <v>0.21539922430415501</v>
      </c>
      <c r="V135" s="17">
        <v>0.16405232606860101</v>
      </c>
      <c r="W135" s="17">
        <v>0.120350754362297</v>
      </c>
      <c r="X135" s="17">
        <v>0.190158535935576</v>
      </c>
      <c r="Y135" s="17">
        <v>0.173749827488483</v>
      </c>
      <c r="Z135" s="17">
        <v>0.19094200624285501</v>
      </c>
      <c r="AA135" s="17">
        <v>0.16272468142298099</v>
      </c>
      <c r="AB135" s="17"/>
      <c r="AC135" s="17">
        <v>0.141677006331105</v>
      </c>
      <c r="AD135" s="17">
        <v>0.22618158719205</v>
      </c>
      <c r="AE135" s="17">
        <v>0.169921762948262</v>
      </c>
      <c r="AF135" s="17">
        <v>0.190711476727523</v>
      </c>
      <c r="AG135" s="17">
        <v>0.185475897822755</v>
      </c>
      <c r="AH135" s="17">
        <v>0.11709045459111</v>
      </c>
      <c r="AI135" s="17"/>
      <c r="AJ135" s="17">
        <v>0.21643150308690601</v>
      </c>
      <c r="AK135" s="17">
        <v>0.14201217009848399</v>
      </c>
      <c r="AL135" s="17">
        <v>0.20699088794373199</v>
      </c>
      <c r="AM135" s="17">
        <v>0.15743361438797901</v>
      </c>
      <c r="AN135" s="17">
        <v>0.15067007938323501</v>
      </c>
      <c r="AO135" s="17">
        <v>0.21393099369790899</v>
      </c>
      <c r="AP135" s="17"/>
      <c r="AQ135" s="17">
        <v>0.123471072606736</v>
      </c>
      <c r="AR135" s="17">
        <v>0.19147523174118999</v>
      </c>
      <c r="AS135" s="17"/>
      <c r="AT135" s="17">
        <v>0.184978804869318</v>
      </c>
      <c r="AU135" s="17">
        <v>0.16772453861691</v>
      </c>
      <c r="AV135" s="17"/>
      <c r="AW135" s="17">
        <v>0.16502396665260399</v>
      </c>
      <c r="AX135" s="17" t="s">
        <v>87</v>
      </c>
      <c r="AY135" s="17">
        <v>0.21643150308690601</v>
      </c>
      <c r="AZ135" s="17"/>
      <c r="BA135" s="17">
        <v>0.115900504856606</v>
      </c>
      <c r="BB135" s="17">
        <v>0.219733530768771</v>
      </c>
      <c r="BC135" s="17"/>
      <c r="BD135" s="17">
        <v>0.13017865891845201</v>
      </c>
      <c r="BE135" s="17">
        <v>0.192986716479225</v>
      </c>
      <c r="BF135" s="17"/>
      <c r="BG135" s="17">
        <v>8.4756573120617101E-2</v>
      </c>
      <c r="BH135" s="17">
        <v>0.23235551164980001</v>
      </c>
      <c r="BI135" s="17">
        <v>9.6931290726741004E-2</v>
      </c>
      <c r="BJ135" s="17">
        <v>0.173210137203756</v>
      </c>
    </row>
    <row r="136" spans="2:62">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row>
    <row r="137" spans="2:62">
      <c r="B137" s="6" t="s">
        <v>138</v>
      </c>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row>
    <row r="138" spans="2:62">
      <c r="B138" s="24" t="s">
        <v>15</v>
      </c>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c r="AN138" s="17"/>
      <c r="AO138" s="17"/>
      <c r="AP138" s="17"/>
      <c r="AQ138" s="17"/>
      <c r="AR138" s="17"/>
      <c r="AS138" s="17"/>
      <c r="AT138" s="17"/>
      <c r="AU138" s="17"/>
      <c r="AV138" s="17"/>
      <c r="AW138" s="17"/>
      <c r="AX138" s="17"/>
      <c r="AY138" s="17"/>
      <c r="AZ138" s="17"/>
      <c r="BA138" s="17"/>
      <c r="BB138" s="17"/>
      <c r="BC138" s="17"/>
      <c r="BD138" s="17"/>
      <c r="BE138" s="17"/>
      <c r="BF138" s="17"/>
      <c r="BG138" s="17"/>
      <c r="BH138" s="17"/>
      <c r="BI138" s="17"/>
      <c r="BJ138" s="17"/>
    </row>
    <row r="139" spans="2:62">
      <c r="B139" t="s">
        <v>125</v>
      </c>
      <c r="C139" s="17">
        <v>0.18278293176260799</v>
      </c>
      <c r="D139" s="17">
        <v>0.22441247115298299</v>
      </c>
      <c r="E139" s="17">
        <v>0.14243315152475999</v>
      </c>
      <c r="F139" s="17"/>
      <c r="G139" s="17">
        <v>0.15498090106846399</v>
      </c>
      <c r="H139" s="17">
        <v>0.20715458614047</v>
      </c>
      <c r="I139" s="17">
        <v>0.198557406241647</v>
      </c>
      <c r="J139" s="17">
        <v>0.155869435766994</v>
      </c>
      <c r="K139" s="17">
        <v>0.18223284371698101</v>
      </c>
      <c r="L139" s="17">
        <v>0.19168271915309801</v>
      </c>
      <c r="M139" s="17"/>
      <c r="N139" s="17">
        <v>0.23016479733254</v>
      </c>
      <c r="O139" s="17">
        <v>0.170340269299737</v>
      </c>
      <c r="P139" s="17">
        <v>0.17026178090383401</v>
      </c>
      <c r="Q139" s="17">
        <v>0.15659405745597399</v>
      </c>
      <c r="R139" s="17"/>
      <c r="S139" s="17">
        <v>0.21196676210058099</v>
      </c>
      <c r="T139" s="17">
        <v>0.17845566253371201</v>
      </c>
      <c r="U139" s="17">
        <v>0.20416865609245299</v>
      </c>
      <c r="V139" s="17">
        <v>0.188085618198824</v>
      </c>
      <c r="W139" s="17">
        <v>0.10334489183742999</v>
      </c>
      <c r="X139" s="17">
        <v>0.14586142923564199</v>
      </c>
      <c r="Y139" s="17">
        <v>0.17066389514756999</v>
      </c>
      <c r="Z139" s="17">
        <v>0.29129608301878002</v>
      </c>
      <c r="AA139" s="17">
        <v>0.183341486621445</v>
      </c>
      <c r="AB139" s="17"/>
      <c r="AC139" s="17">
        <v>0.21886108600464599</v>
      </c>
      <c r="AD139" s="17">
        <v>0.183557088570687</v>
      </c>
      <c r="AE139" s="17">
        <v>0.189661690227204</v>
      </c>
      <c r="AF139" s="17">
        <v>0.153685069395295</v>
      </c>
      <c r="AG139" s="17">
        <v>0.12478667526102299</v>
      </c>
      <c r="AH139" s="17">
        <v>0.21097608617371</v>
      </c>
      <c r="AI139" s="17"/>
      <c r="AJ139" s="17">
        <v>0.202289153025906</v>
      </c>
      <c r="AK139" s="17">
        <v>0.166224337503736</v>
      </c>
      <c r="AL139" s="17">
        <v>0.13248090018883699</v>
      </c>
      <c r="AM139" s="17">
        <v>0.183581641822749</v>
      </c>
      <c r="AN139" s="17">
        <v>0.199906994104252</v>
      </c>
      <c r="AO139" s="17">
        <v>0.12918770123245099</v>
      </c>
      <c r="AP139" s="17"/>
      <c r="AQ139" s="17">
        <v>0.222063568721108</v>
      </c>
      <c r="AR139" s="17">
        <v>0.18210109789655199</v>
      </c>
      <c r="AS139" s="17"/>
      <c r="AT139" s="17">
        <v>0.17746815383421</v>
      </c>
      <c r="AU139" s="17">
        <v>0.20841359739337501</v>
      </c>
      <c r="AV139" s="17"/>
      <c r="AW139" s="17">
        <v>0.17111507602058099</v>
      </c>
      <c r="AX139" s="17" t="s">
        <v>87</v>
      </c>
      <c r="AY139" s="17">
        <v>0.202289153025906</v>
      </c>
      <c r="AZ139" s="17"/>
      <c r="BA139" s="17">
        <v>0.13970219903660999</v>
      </c>
      <c r="BB139" s="17">
        <v>0.206683188604006</v>
      </c>
      <c r="BC139" s="17"/>
      <c r="BD139" s="17">
        <v>0.20006162083722301</v>
      </c>
      <c r="BE139" s="17">
        <v>0.18492317272721101</v>
      </c>
      <c r="BF139" s="17"/>
      <c r="BG139" s="17">
        <v>0.20224707249873999</v>
      </c>
      <c r="BH139" s="17">
        <v>0.16114092110495801</v>
      </c>
      <c r="BI139" s="17">
        <v>0.183095195017835</v>
      </c>
      <c r="BJ139" s="17">
        <v>0.19981282830649999</v>
      </c>
    </row>
    <row r="140" spans="2:62">
      <c r="B140" t="s">
        <v>126</v>
      </c>
      <c r="C140" s="17">
        <v>0.52661541132171397</v>
      </c>
      <c r="D140" s="17">
        <v>0.52104986899796701</v>
      </c>
      <c r="E140" s="17">
        <v>0.53320131911442203</v>
      </c>
      <c r="F140" s="17"/>
      <c r="G140" s="17">
        <v>0.45433437301663998</v>
      </c>
      <c r="H140" s="17">
        <v>0.49031331352373803</v>
      </c>
      <c r="I140" s="17">
        <v>0.53273020483063804</v>
      </c>
      <c r="J140" s="17">
        <v>0.56249051891774804</v>
      </c>
      <c r="K140" s="17">
        <v>0.54426403322035499</v>
      </c>
      <c r="L140" s="17">
        <v>0.56060891778722699</v>
      </c>
      <c r="M140" s="17"/>
      <c r="N140" s="17">
        <v>0.53879250932399303</v>
      </c>
      <c r="O140" s="17">
        <v>0.54916027874063</v>
      </c>
      <c r="P140" s="17">
        <v>0.50602861363458396</v>
      </c>
      <c r="Q140" s="17">
        <v>0.50531221179096097</v>
      </c>
      <c r="R140" s="17"/>
      <c r="S140" s="17">
        <v>0.51029618368708196</v>
      </c>
      <c r="T140" s="17">
        <v>0.52529647687544001</v>
      </c>
      <c r="U140" s="17">
        <v>0.50923424837467202</v>
      </c>
      <c r="V140" s="17">
        <v>0.52267325058482506</v>
      </c>
      <c r="W140" s="17">
        <v>0.60062359869502402</v>
      </c>
      <c r="X140" s="17">
        <v>0.498434893651515</v>
      </c>
      <c r="Y140" s="17">
        <v>0.55131393118598504</v>
      </c>
      <c r="Z140" s="17">
        <v>0.47478623653364999</v>
      </c>
      <c r="AA140" s="17">
        <v>0.53912958580793102</v>
      </c>
      <c r="AB140" s="17"/>
      <c r="AC140" s="17">
        <v>0.48145606422285497</v>
      </c>
      <c r="AD140" s="17">
        <v>0.56730118413163799</v>
      </c>
      <c r="AE140" s="17">
        <v>0.49296570168917703</v>
      </c>
      <c r="AF140" s="17">
        <v>0.56926691632547999</v>
      </c>
      <c r="AG140" s="17">
        <v>0.54836333757977496</v>
      </c>
      <c r="AH140" s="17">
        <v>0.37517030192449102</v>
      </c>
      <c r="AI140" s="17"/>
      <c r="AJ140" s="17">
        <v>0.52522389526602198</v>
      </c>
      <c r="AK140" s="17">
        <v>0.571481092774069</v>
      </c>
      <c r="AL140" s="17">
        <v>0.49124608897733701</v>
      </c>
      <c r="AM140" s="17">
        <v>0.49687546367843599</v>
      </c>
      <c r="AN140" s="17">
        <v>0.50121561393525704</v>
      </c>
      <c r="AO140" s="17">
        <v>0.55511157228235797</v>
      </c>
      <c r="AP140" s="17"/>
      <c r="AQ140" s="17">
        <v>0.50935129555633796</v>
      </c>
      <c r="AR140" s="17">
        <v>0.54867841541136797</v>
      </c>
      <c r="AS140" s="17"/>
      <c r="AT140" s="17">
        <v>0.521560166712002</v>
      </c>
      <c r="AU140" s="17">
        <v>0.53855979606603699</v>
      </c>
      <c r="AV140" s="17"/>
      <c r="AW140" s="17">
        <v>0.53594537699235001</v>
      </c>
      <c r="AX140" s="17" t="s">
        <v>87</v>
      </c>
      <c r="AY140" s="17">
        <v>0.52522389526602198</v>
      </c>
      <c r="AZ140" s="17"/>
      <c r="BA140" s="17">
        <v>0.54498132578176195</v>
      </c>
      <c r="BB140" s="17">
        <v>0.51642640001788798</v>
      </c>
      <c r="BC140" s="17"/>
      <c r="BD140" s="17">
        <v>0.523234683747967</v>
      </c>
      <c r="BE140" s="17">
        <v>0.52383584050992005</v>
      </c>
      <c r="BF140" s="17"/>
      <c r="BG140" s="17">
        <v>0.506097848281437</v>
      </c>
      <c r="BH140" s="17">
        <v>0.50985652567478101</v>
      </c>
      <c r="BI140" s="17">
        <v>0.54775130412115003</v>
      </c>
      <c r="BJ140" s="17">
        <v>0.54159667660779998</v>
      </c>
    </row>
    <row r="141" spans="2:62">
      <c r="B141" t="s">
        <v>127</v>
      </c>
      <c r="C141" s="17">
        <v>0.17378732071843001</v>
      </c>
      <c r="D141" s="17">
        <v>0.157378418665059</v>
      </c>
      <c r="E141" s="17">
        <v>0.18940783079618101</v>
      </c>
      <c r="F141" s="17"/>
      <c r="G141" s="17">
        <v>0.20435435554991699</v>
      </c>
      <c r="H141" s="17">
        <v>0.187262261877403</v>
      </c>
      <c r="I141" s="17">
        <v>0.150799084681283</v>
      </c>
      <c r="J141" s="17">
        <v>0.19832016036528699</v>
      </c>
      <c r="K141" s="17">
        <v>0.158233288595996</v>
      </c>
      <c r="L141" s="17">
        <v>0.15080991744115199</v>
      </c>
      <c r="M141" s="17"/>
      <c r="N141" s="17">
        <v>0.145564836454534</v>
      </c>
      <c r="O141" s="17">
        <v>0.163761471966129</v>
      </c>
      <c r="P141" s="17">
        <v>0.18994141808249401</v>
      </c>
      <c r="Q141" s="17">
        <v>0.201544074529342</v>
      </c>
      <c r="R141" s="17"/>
      <c r="S141" s="17">
        <v>0.16935901034865999</v>
      </c>
      <c r="T141" s="17">
        <v>0.18639343521670401</v>
      </c>
      <c r="U141" s="17">
        <v>0.156188968519613</v>
      </c>
      <c r="V141" s="17">
        <v>0.18628231395827</v>
      </c>
      <c r="W141" s="17">
        <v>0.171110616568042</v>
      </c>
      <c r="X141" s="17">
        <v>0.20180543549539001</v>
      </c>
      <c r="Y141" s="17">
        <v>0.15203816275709001</v>
      </c>
      <c r="Z141" s="17">
        <v>0.12654781172282301</v>
      </c>
      <c r="AA141" s="17">
        <v>0.17936141176676501</v>
      </c>
      <c r="AB141" s="17"/>
      <c r="AC141" s="17">
        <v>0.18993404217239099</v>
      </c>
      <c r="AD141" s="17">
        <v>0.15520302374182501</v>
      </c>
      <c r="AE141" s="17">
        <v>0.21005948321774701</v>
      </c>
      <c r="AF141" s="17">
        <v>0.154480256947816</v>
      </c>
      <c r="AG141" s="17">
        <v>0.16166744119752699</v>
      </c>
      <c r="AH141" s="17">
        <v>0.20538563882265701</v>
      </c>
      <c r="AI141" s="17"/>
      <c r="AJ141" s="17">
        <v>0.170155547449823</v>
      </c>
      <c r="AK141" s="17">
        <v>0.16298773076120401</v>
      </c>
      <c r="AL141" s="17">
        <v>0.18221381246603699</v>
      </c>
      <c r="AM141" s="17">
        <v>0.167263238240562</v>
      </c>
      <c r="AN141" s="17">
        <v>0.19692260625764099</v>
      </c>
      <c r="AO141" s="17">
        <v>0.16079201886303399</v>
      </c>
      <c r="AP141" s="17"/>
      <c r="AQ141" s="17">
        <v>0.16281659365340301</v>
      </c>
      <c r="AR141" s="17">
        <v>0.16068009167974001</v>
      </c>
      <c r="AS141" s="17"/>
      <c r="AT141" s="17">
        <v>0.17731681349477199</v>
      </c>
      <c r="AU141" s="17">
        <v>0.163196247836285</v>
      </c>
      <c r="AV141" s="17"/>
      <c r="AW141" s="17">
        <v>0.16834127848331301</v>
      </c>
      <c r="AX141" s="17" t="s">
        <v>87</v>
      </c>
      <c r="AY141" s="17">
        <v>0.170155547449823</v>
      </c>
      <c r="AZ141" s="17"/>
      <c r="BA141" s="17">
        <v>0.182667257882795</v>
      </c>
      <c r="BB141" s="17">
        <v>0.16886092403168801</v>
      </c>
      <c r="BC141" s="17"/>
      <c r="BD141" s="17">
        <v>0.16778413424675301</v>
      </c>
      <c r="BE141" s="17">
        <v>0.17605060753416199</v>
      </c>
      <c r="BF141" s="17"/>
      <c r="BG141" s="17">
        <v>0.17455194578904101</v>
      </c>
      <c r="BH141" s="17">
        <v>0.19836097835903799</v>
      </c>
      <c r="BI141" s="17">
        <v>0.17765111301655701</v>
      </c>
      <c r="BJ141" s="17">
        <v>0.14689452045264101</v>
      </c>
    </row>
    <row r="142" spans="2:62">
      <c r="B142" t="s">
        <v>128</v>
      </c>
      <c r="C142" s="17">
        <v>7.1438643612161998E-2</v>
      </c>
      <c r="D142" s="17">
        <v>6.2665304298848104E-2</v>
      </c>
      <c r="E142" s="17">
        <v>7.9645445943228504E-2</v>
      </c>
      <c r="F142" s="17"/>
      <c r="G142" s="17">
        <v>9.9200637401125905E-2</v>
      </c>
      <c r="H142" s="17">
        <v>7.9343960486909407E-2</v>
      </c>
      <c r="I142" s="17">
        <v>7.8917553371825197E-2</v>
      </c>
      <c r="J142" s="17">
        <v>4.3995768534470597E-2</v>
      </c>
      <c r="K142" s="17">
        <v>7.8004660489448693E-2</v>
      </c>
      <c r="L142" s="17">
        <v>5.7580208691150103E-2</v>
      </c>
      <c r="M142" s="17"/>
      <c r="N142" s="17">
        <v>5.3344596600820499E-2</v>
      </c>
      <c r="O142" s="17">
        <v>7.6591625592333804E-2</v>
      </c>
      <c r="P142" s="17">
        <v>9.1004646464219796E-2</v>
      </c>
      <c r="Q142" s="17">
        <v>6.8843670780978902E-2</v>
      </c>
      <c r="R142" s="17"/>
      <c r="S142" s="17">
        <v>6.7232120655215999E-2</v>
      </c>
      <c r="T142" s="17">
        <v>6.7409081914083596E-2</v>
      </c>
      <c r="U142" s="17">
        <v>8.2852436194163895E-2</v>
      </c>
      <c r="V142" s="17">
        <v>6.4041315089451406E-2</v>
      </c>
      <c r="W142" s="17">
        <v>6.9730761601809896E-2</v>
      </c>
      <c r="X142" s="17">
        <v>9.5161315590778006E-2</v>
      </c>
      <c r="Y142" s="17">
        <v>9.0738429370347803E-2</v>
      </c>
      <c r="Z142" s="17">
        <v>5.8107444101185297E-2</v>
      </c>
      <c r="AA142" s="17">
        <v>5.1376828178128803E-2</v>
      </c>
      <c r="AB142" s="17"/>
      <c r="AC142" s="17">
        <v>6.9651464421561907E-2</v>
      </c>
      <c r="AD142" s="17">
        <v>5.0911364173755802E-2</v>
      </c>
      <c r="AE142" s="17">
        <v>6.4914511482905293E-2</v>
      </c>
      <c r="AF142" s="17">
        <v>6.3881280867651102E-2</v>
      </c>
      <c r="AG142" s="17">
        <v>0.116457409527512</v>
      </c>
      <c r="AH142" s="17">
        <v>0.171323518313129</v>
      </c>
      <c r="AI142" s="17"/>
      <c r="AJ142" s="17">
        <v>6.3353633120147607E-2</v>
      </c>
      <c r="AK142" s="17">
        <v>7.7152955166046602E-2</v>
      </c>
      <c r="AL142" s="17">
        <v>9.8479927539451395E-2</v>
      </c>
      <c r="AM142" s="17">
        <v>9.08760842746454E-2</v>
      </c>
      <c r="AN142" s="17">
        <v>5.7704286538259902E-2</v>
      </c>
      <c r="AO142" s="17">
        <v>7.8671269747671094E-2</v>
      </c>
      <c r="AP142" s="17"/>
      <c r="AQ142" s="17">
        <v>6.3729672847557303E-2</v>
      </c>
      <c r="AR142" s="17">
        <v>7.3149350327139595E-2</v>
      </c>
      <c r="AS142" s="17"/>
      <c r="AT142" s="17">
        <v>7.6289968191757596E-2</v>
      </c>
      <c r="AU142" s="17">
        <v>5.33014013872707E-2</v>
      </c>
      <c r="AV142" s="17"/>
      <c r="AW142" s="17">
        <v>7.4498643024608499E-2</v>
      </c>
      <c r="AX142" s="17" t="s">
        <v>87</v>
      </c>
      <c r="AY142" s="17">
        <v>6.3353633120147607E-2</v>
      </c>
      <c r="AZ142" s="17"/>
      <c r="BA142" s="17">
        <v>9.0634380757187993E-2</v>
      </c>
      <c r="BB142" s="17">
        <v>6.0789264667192797E-2</v>
      </c>
      <c r="BC142" s="17"/>
      <c r="BD142" s="17">
        <v>7.7137748569078901E-2</v>
      </c>
      <c r="BE142" s="17">
        <v>6.9109235800735497E-2</v>
      </c>
      <c r="BF142" s="17"/>
      <c r="BG142" s="17">
        <v>6.9901257599736102E-2</v>
      </c>
      <c r="BH142" s="17">
        <v>7.5438971001460894E-2</v>
      </c>
      <c r="BI142" s="17">
        <v>6.6928132635214896E-2</v>
      </c>
      <c r="BJ142" s="17">
        <v>7.2356461065349195E-2</v>
      </c>
    </row>
    <row r="143" spans="2:62">
      <c r="B143" t="s">
        <v>129</v>
      </c>
      <c r="C143" s="17">
        <v>2.0000460525656402E-2</v>
      </c>
      <c r="D143" s="17">
        <v>1.75385008336842E-2</v>
      </c>
      <c r="E143" s="17">
        <v>2.2566828303828002E-2</v>
      </c>
      <c r="F143" s="17"/>
      <c r="G143" s="17">
        <v>4.2477470189239003E-2</v>
      </c>
      <c r="H143" s="17">
        <v>1.1961827398482601E-2</v>
      </c>
      <c r="I143" s="17">
        <v>2.93662454280872E-2</v>
      </c>
      <c r="J143" s="17">
        <v>1.6730903098951099E-2</v>
      </c>
      <c r="K143" s="17">
        <v>1.3952837258391901E-2</v>
      </c>
      <c r="L143" s="17">
        <v>1.1179322704427499E-2</v>
      </c>
      <c r="M143" s="17"/>
      <c r="N143" s="17">
        <v>1.49602254316292E-2</v>
      </c>
      <c r="O143" s="17">
        <v>1.6115133475842699E-2</v>
      </c>
      <c r="P143" s="17">
        <v>1.4517958030992E-2</v>
      </c>
      <c r="Q143" s="17">
        <v>3.4439156201435103E-2</v>
      </c>
      <c r="R143" s="17"/>
      <c r="S143" s="17">
        <v>2.3329645622989101E-2</v>
      </c>
      <c r="T143" s="17">
        <v>8.7061088022044007E-3</v>
      </c>
      <c r="U143" s="17">
        <v>3.1741934144166997E-2</v>
      </c>
      <c r="V143" s="17">
        <v>2.85095675316023E-2</v>
      </c>
      <c r="W143" s="17">
        <v>3.2730071800784598E-2</v>
      </c>
      <c r="X143" s="17">
        <v>9.9254944570861606E-3</v>
      </c>
      <c r="Y143" s="17">
        <v>2.02814829139518E-2</v>
      </c>
      <c r="Z143" s="17">
        <v>0</v>
      </c>
      <c r="AA143" s="17">
        <v>2.0628905767342502E-2</v>
      </c>
      <c r="AB143" s="17"/>
      <c r="AC143" s="17">
        <v>2.3526950179796498E-2</v>
      </c>
      <c r="AD143" s="17">
        <v>1.6231657192380001E-2</v>
      </c>
      <c r="AE143" s="17">
        <v>1.2398287802467E-2</v>
      </c>
      <c r="AF143" s="17">
        <v>2.3320811965806699E-2</v>
      </c>
      <c r="AG143" s="17">
        <v>2.9943920426948899E-2</v>
      </c>
      <c r="AH143" s="17">
        <v>1.1181483766877101E-2</v>
      </c>
      <c r="AI143" s="17"/>
      <c r="AJ143" s="17">
        <v>1.2964908961432899E-2</v>
      </c>
      <c r="AK143" s="17">
        <v>1.1301624677902E-2</v>
      </c>
      <c r="AL143" s="17">
        <v>5.3207893425522901E-2</v>
      </c>
      <c r="AM143" s="17">
        <v>4.9039818309567502E-2</v>
      </c>
      <c r="AN143" s="17">
        <v>1.4558258079467101E-2</v>
      </c>
      <c r="AO143" s="17">
        <v>3.6679618991656802E-2</v>
      </c>
      <c r="AP143" s="17"/>
      <c r="AQ143" s="17">
        <v>2.1403532264259201E-2</v>
      </c>
      <c r="AR143" s="17">
        <v>1.5415662075893099E-2</v>
      </c>
      <c r="AS143" s="17"/>
      <c r="AT143" s="17">
        <v>2.0900536661409501E-2</v>
      </c>
      <c r="AU143" s="17">
        <v>1.7213805675037198E-2</v>
      </c>
      <c r="AV143" s="17"/>
      <c r="AW143" s="17">
        <v>2.3330884727229401E-2</v>
      </c>
      <c r="AX143" s="17" t="s">
        <v>87</v>
      </c>
      <c r="AY143" s="17">
        <v>1.2964908961432899E-2</v>
      </c>
      <c r="AZ143" s="17"/>
      <c r="BA143" s="17">
        <v>2.08422578406031E-2</v>
      </c>
      <c r="BB143" s="17">
        <v>1.9533449619328801E-2</v>
      </c>
      <c r="BC143" s="17"/>
      <c r="BD143" s="17">
        <v>2.5248121289294202E-2</v>
      </c>
      <c r="BE143" s="17">
        <v>1.8529900571611999E-2</v>
      </c>
      <c r="BF143" s="17"/>
      <c r="BG143" s="17">
        <v>2.9599976504499501E-2</v>
      </c>
      <c r="BH143" s="17">
        <v>2.47957052240242E-2</v>
      </c>
      <c r="BI143" s="17">
        <v>1.32773451505515E-2</v>
      </c>
      <c r="BJ143" s="17">
        <v>1.8303957779558899E-2</v>
      </c>
    </row>
    <row r="144" spans="2:62">
      <c r="B144" t="s">
        <v>101</v>
      </c>
      <c r="C144" s="17">
        <v>2.53752320594289E-2</v>
      </c>
      <c r="D144" s="17">
        <v>1.69554360514589E-2</v>
      </c>
      <c r="E144" s="17">
        <v>3.2745424317580298E-2</v>
      </c>
      <c r="F144" s="17"/>
      <c r="G144" s="17">
        <v>4.4652262774614003E-2</v>
      </c>
      <c r="H144" s="17">
        <v>2.39640505729963E-2</v>
      </c>
      <c r="I144" s="17">
        <v>9.6295054465191307E-3</v>
      </c>
      <c r="J144" s="17">
        <v>2.2593213316548701E-2</v>
      </c>
      <c r="K144" s="17">
        <v>2.3312336718827101E-2</v>
      </c>
      <c r="L144" s="17">
        <v>2.8138914222945802E-2</v>
      </c>
      <c r="M144" s="17"/>
      <c r="N144" s="17">
        <v>1.7173034856483301E-2</v>
      </c>
      <c r="O144" s="17">
        <v>2.40312209253274E-2</v>
      </c>
      <c r="P144" s="17">
        <v>2.8245582883875901E-2</v>
      </c>
      <c r="Q144" s="17">
        <v>3.3266829241308998E-2</v>
      </c>
      <c r="R144" s="17"/>
      <c r="S144" s="17">
        <v>1.7816277585472801E-2</v>
      </c>
      <c r="T144" s="17">
        <v>3.3739234657855499E-2</v>
      </c>
      <c r="U144" s="17">
        <v>1.58137566749319E-2</v>
      </c>
      <c r="V144" s="17">
        <v>1.04079346370262E-2</v>
      </c>
      <c r="W144" s="17">
        <v>2.2460059496910701E-2</v>
      </c>
      <c r="X144" s="17">
        <v>4.8811431569588497E-2</v>
      </c>
      <c r="Y144" s="17">
        <v>1.49640986250554E-2</v>
      </c>
      <c r="Z144" s="17">
        <v>4.9262424623561701E-2</v>
      </c>
      <c r="AA144" s="17">
        <v>2.6161781858387301E-2</v>
      </c>
      <c r="AB144" s="17"/>
      <c r="AC144" s="17">
        <v>1.6570392998749298E-2</v>
      </c>
      <c r="AD144" s="17">
        <v>2.6795682189713899E-2</v>
      </c>
      <c r="AE144" s="17">
        <v>3.0000325580499299E-2</v>
      </c>
      <c r="AF144" s="17">
        <v>3.5365664497951303E-2</v>
      </c>
      <c r="AG144" s="17">
        <v>1.8781216007214802E-2</v>
      </c>
      <c r="AH144" s="17">
        <v>2.5962970999135901E-2</v>
      </c>
      <c r="AI144" s="17"/>
      <c r="AJ144" s="17">
        <v>2.6012862176669201E-2</v>
      </c>
      <c r="AK144" s="17">
        <v>1.08522591170414E-2</v>
      </c>
      <c r="AL144" s="17">
        <v>4.2371377402815498E-2</v>
      </c>
      <c r="AM144" s="17">
        <v>1.23637536740405E-2</v>
      </c>
      <c r="AN144" s="17">
        <v>2.9692241085122702E-2</v>
      </c>
      <c r="AO144" s="17">
        <v>3.9557818882828902E-2</v>
      </c>
      <c r="AP144" s="17"/>
      <c r="AQ144" s="17">
        <v>2.0635336957334299E-2</v>
      </c>
      <c r="AR144" s="17">
        <v>1.9975382609307701E-2</v>
      </c>
      <c r="AS144" s="17"/>
      <c r="AT144" s="17">
        <v>2.6464361105848901E-2</v>
      </c>
      <c r="AU144" s="17">
        <v>1.9315151641996601E-2</v>
      </c>
      <c r="AV144" s="17"/>
      <c r="AW144" s="17">
        <v>2.6768740751918499E-2</v>
      </c>
      <c r="AX144" s="17" t="s">
        <v>87</v>
      </c>
      <c r="AY144" s="17">
        <v>2.6012862176669201E-2</v>
      </c>
      <c r="AZ144" s="17"/>
      <c r="BA144" s="17">
        <v>2.1172578701041E-2</v>
      </c>
      <c r="BB144" s="17">
        <v>2.7706773059896099E-2</v>
      </c>
      <c r="BC144" s="17"/>
      <c r="BD144" s="17">
        <v>6.5336913096840999E-3</v>
      </c>
      <c r="BE144" s="17">
        <v>2.7551242856359098E-2</v>
      </c>
      <c r="BF144" s="17"/>
      <c r="BG144" s="17">
        <v>1.7601899326546398E-2</v>
      </c>
      <c r="BH144" s="17">
        <v>3.0406898635738901E-2</v>
      </c>
      <c r="BI144" s="17">
        <v>1.1296910058691901E-2</v>
      </c>
      <c r="BJ144" s="17">
        <v>2.1035555788150799E-2</v>
      </c>
    </row>
    <row r="145" spans="2:62">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7"/>
      <c r="AR145" s="17"/>
      <c r="AS145" s="17"/>
      <c r="AT145" s="17"/>
      <c r="AU145" s="17"/>
      <c r="AV145" s="17"/>
      <c r="AW145" s="17"/>
      <c r="AX145" s="17"/>
      <c r="AY145" s="17"/>
      <c r="AZ145" s="17"/>
      <c r="BA145" s="17"/>
      <c r="BB145" s="17"/>
      <c r="BC145" s="17"/>
      <c r="BD145" s="17"/>
      <c r="BE145" s="17"/>
      <c r="BF145" s="17"/>
      <c r="BG145" s="17"/>
      <c r="BH145" s="17"/>
      <c r="BI145" s="17"/>
      <c r="BJ145" s="17"/>
    </row>
    <row r="146" spans="2:62">
      <c r="B146" s="6" t="s">
        <v>139</v>
      </c>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7"/>
      <c r="AR146" s="17"/>
      <c r="AS146" s="17"/>
      <c r="AT146" s="17"/>
      <c r="AU146" s="17"/>
      <c r="AV146" s="17"/>
      <c r="AW146" s="17"/>
      <c r="AX146" s="17"/>
      <c r="AY146" s="17"/>
      <c r="AZ146" s="17"/>
      <c r="BA146" s="17"/>
      <c r="BB146" s="17"/>
      <c r="BC146" s="17"/>
      <c r="BD146" s="17"/>
      <c r="BE146" s="17"/>
      <c r="BF146" s="17"/>
      <c r="BG146" s="17"/>
      <c r="BH146" s="17"/>
      <c r="BI146" s="17"/>
      <c r="BJ146" s="17"/>
    </row>
    <row r="147" spans="2:62">
      <c r="B147" s="24" t="s">
        <v>15</v>
      </c>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row>
    <row r="148" spans="2:62">
      <c r="B148" t="s">
        <v>125</v>
      </c>
      <c r="C148" s="17">
        <v>0.13243606480755701</v>
      </c>
      <c r="D148" s="17">
        <v>0.12990548260863</v>
      </c>
      <c r="E148" s="17">
        <v>0.13492220597149299</v>
      </c>
      <c r="F148" s="17"/>
      <c r="G148" s="17">
        <v>0.11862295950592699</v>
      </c>
      <c r="H148" s="17">
        <v>0.15227087305311901</v>
      </c>
      <c r="I148" s="17">
        <v>0.14220798634241899</v>
      </c>
      <c r="J148" s="17">
        <v>0.12969682364112001</v>
      </c>
      <c r="K148" s="17">
        <v>0.119503329511778</v>
      </c>
      <c r="L148" s="17">
        <v>0.128450236071211</v>
      </c>
      <c r="M148" s="17"/>
      <c r="N148" s="17">
        <v>0.13539351787262699</v>
      </c>
      <c r="O148" s="17">
        <v>0.120888148433499</v>
      </c>
      <c r="P148" s="17">
        <v>0.161668835090856</v>
      </c>
      <c r="Q148" s="17">
        <v>0.112124134994074</v>
      </c>
      <c r="R148" s="17"/>
      <c r="S148" s="17">
        <v>0.15275795215232299</v>
      </c>
      <c r="T148" s="17">
        <v>0.11983138189298</v>
      </c>
      <c r="U148" s="17">
        <v>0.10910177516816701</v>
      </c>
      <c r="V148" s="17">
        <v>0.12761625975879801</v>
      </c>
      <c r="W148" s="17">
        <v>0.157752571973683</v>
      </c>
      <c r="X148" s="17">
        <v>0.13940790893869401</v>
      </c>
      <c r="Y148" s="17">
        <v>0.10907760782074501</v>
      </c>
      <c r="Z148" s="17">
        <v>0.193195924598561</v>
      </c>
      <c r="AA148" s="17">
        <v>0.118785260311062</v>
      </c>
      <c r="AB148" s="17"/>
      <c r="AC148" s="17">
        <v>0.15644827631659899</v>
      </c>
      <c r="AD148" s="17">
        <v>0.12272420066134</v>
      </c>
      <c r="AE148" s="17">
        <v>0.113781239709146</v>
      </c>
      <c r="AF148" s="17">
        <v>0.10658683493551201</v>
      </c>
      <c r="AG148" s="17">
        <v>0.16071160515419</v>
      </c>
      <c r="AH148" s="17">
        <v>0.160849699019572</v>
      </c>
      <c r="AI148" s="17"/>
      <c r="AJ148" s="17">
        <v>0.122840785207294</v>
      </c>
      <c r="AK148" s="17">
        <v>0.13455588972896401</v>
      </c>
      <c r="AL148" s="17">
        <v>0.10835064603580299</v>
      </c>
      <c r="AM148" s="17">
        <v>0.12945773586522299</v>
      </c>
      <c r="AN148" s="17">
        <v>0.16268264072029601</v>
      </c>
      <c r="AO148" s="17">
        <v>0.12840233843423701</v>
      </c>
      <c r="AP148" s="17"/>
      <c r="AQ148" s="17">
        <v>0.16502039789091599</v>
      </c>
      <c r="AR148" s="17">
        <v>0.122989126594411</v>
      </c>
      <c r="AS148" s="17"/>
      <c r="AT148" s="17">
        <v>0.133800110282524</v>
      </c>
      <c r="AU148" s="17">
        <v>0.12906674388563899</v>
      </c>
      <c r="AV148" s="17"/>
      <c r="AW148" s="17">
        <v>0.127625460560362</v>
      </c>
      <c r="AX148" s="17" t="s">
        <v>87</v>
      </c>
      <c r="AY148" s="17">
        <v>0.122840785207294</v>
      </c>
      <c r="AZ148" s="17"/>
      <c r="BA148" s="17">
        <v>0.125079708991121</v>
      </c>
      <c r="BB148" s="17">
        <v>0.136517211582561</v>
      </c>
      <c r="BC148" s="17"/>
      <c r="BD148" s="17">
        <v>0.166596598301372</v>
      </c>
      <c r="BE148" s="17">
        <v>0.12484881549761</v>
      </c>
      <c r="BF148" s="17"/>
      <c r="BG148" s="17">
        <v>0.165337264134749</v>
      </c>
      <c r="BH148" s="17">
        <v>0.115975902776217</v>
      </c>
      <c r="BI148" s="17">
        <v>0.143308894381216</v>
      </c>
      <c r="BJ148" s="17">
        <v>0.14889085557030199</v>
      </c>
    </row>
    <row r="149" spans="2:62">
      <c r="B149" t="s">
        <v>126</v>
      </c>
      <c r="C149" s="17">
        <v>0.463548531546986</v>
      </c>
      <c r="D149" s="17">
        <v>0.46349146885749398</v>
      </c>
      <c r="E149" s="17">
        <v>0.46347801553533102</v>
      </c>
      <c r="F149" s="17"/>
      <c r="G149" s="17">
        <v>0.42383900297364302</v>
      </c>
      <c r="H149" s="17">
        <v>0.51717943482342799</v>
      </c>
      <c r="I149" s="17">
        <v>0.49305360511628099</v>
      </c>
      <c r="J149" s="17">
        <v>0.404148997826</v>
      </c>
      <c r="K149" s="17">
        <v>0.447344184174715</v>
      </c>
      <c r="L149" s="17">
        <v>0.48108231673954599</v>
      </c>
      <c r="M149" s="17"/>
      <c r="N149" s="17">
        <v>0.51790217137821803</v>
      </c>
      <c r="O149" s="17">
        <v>0.47037352331913801</v>
      </c>
      <c r="P149" s="17">
        <v>0.436863215381953</v>
      </c>
      <c r="Q149" s="17">
        <v>0.42213538510973297</v>
      </c>
      <c r="R149" s="17"/>
      <c r="S149" s="17">
        <v>0.44350226671006598</v>
      </c>
      <c r="T149" s="17">
        <v>0.42947251806239101</v>
      </c>
      <c r="U149" s="17">
        <v>0.49109996294546099</v>
      </c>
      <c r="V149" s="17">
        <v>0.43918582371749199</v>
      </c>
      <c r="W149" s="17">
        <v>0.45684481383810899</v>
      </c>
      <c r="X149" s="17">
        <v>0.44217578751690101</v>
      </c>
      <c r="Y149" s="17">
        <v>0.53275733996608599</v>
      </c>
      <c r="Z149" s="17">
        <v>0.50520939598940096</v>
      </c>
      <c r="AA149" s="17">
        <v>0.483894972310913</v>
      </c>
      <c r="AB149" s="17"/>
      <c r="AC149" s="17">
        <v>0.44930790927832698</v>
      </c>
      <c r="AD149" s="17">
        <v>0.46112290576545101</v>
      </c>
      <c r="AE149" s="17">
        <v>0.47510291557269402</v>
      </c>
      <c r="AF149" s="17">
        <v>0.50108696135891395</v>
      </c>
      <c r="AG149" s="17">
        <v>0.44637706761069901</v>
      </c>
      <c r="AH149" s="17">
        <v>0.407381664010116</v>
      </c>
      <c r="AI149" s="17"/>
      <c r="AJ149" s="17">
        <v>0.47550202211700698</v>
      </c>
      <c r="AK149" s="17">
        <v>0.49686182247760002</v>
      </c>
      <c r="AL149" s="17">
        <v>0.44807674245806101</v>
      </c>
      <c r="AM149" s="17">
        <v>0.456560469371453</v>
      </c>
      <c r="AN149" s="17">
        <v>0.44031050383549902</v>
      </c>
      <c r="AO149" s="17">
        <v>0.28799830254948999</v>
      </c>
      <c r="AP149" s="17"/>
      <c r="AQ149" s="17">
        <v>0.483283947138408</v>
      </c>
      <c r="AR149" s="17">
        <v>0.46615881858174801</v>
      </c>
      <c r="AS149" s="17"/>
      <c r="AT149" s="17">
        <v>0.46596573601098701</v>
      </c>
      <c r="AU149" s="17">
        <v>0.45173530319331801</v>
      </c>
      <c r="AV149" s="17"/>
      <c r="AW149" s="17">
        <v>0.46456900738051099</v>
      </c>
      <c r="AX149" s="17" t="s">
        <v>87</v>
      </c>
      <c r="AY149" s="17">
        <v>0.47550202211700698</v>
      </c>
      <c r="AZ149" s="17"/>
      <c r="BA149" s="17">
        <v>0.45379450202855898</v>
      </c>
      <c r="BB149" s="17">
        <v>0.46895985572783699</v>
      </c>
      <c r="BC149" s="17"/>
      <c r="BD149" s="17">
        <v>0.44513904980173402</v>
      </c>
      <c r="BE149" s="17">
        <v>0.47060447118097998</v>
      </c>
      <c r="BF149" s="17"/>
      <c r="BG149" s="17">
        <v>0.47239525692157602</v>
      </c>
      <c r="BH149" s="17">
        <v>0.40984375101290699</v>
      </c>
      <c r="BI149" s="17">
        <v>0.49671477608231401</v>
      </c>
      <c r="BJ149" s="17">
        <v>0.48495201240125702</v>
      </c>
    </row>
    <row r="150" spans="2:62">
      <c r="B150" t="s">
        <v>127</v>
      </c>
      <c r="C150" s="17">
        <v>0.18790825934346</v>
      </c>
      <c r="D150" s="17">
        <v>0.20696263480215299</v>
      </c>
      <c r="E150" s="17">
        <v>0.16968648010859799</v>
      </c>
      <c r="F150" s="17"/>
      <c r="G150" s="17">
        <v>0.22906360632811701</v>
      </c>
      <c r="H150" s="17">
        <v>0.145081968668995</v>
      </c>
      <c r="I150" s="17">
        <v>0.18963501334396299</v>
      </c>
      <c r="J150" s="17">
        <v>0.20751300743006201</v>
      </c>
      <c r="K150" s="17">
        <v>0.2104900468266</v>
      </c>
      <c r="L150" s="17">
        <v>0.16402319616633601</v>
      </c>
      <c r="M150" s="17"/>
      <c r="N150" s="17">
        <v>0.18564957367069601</v>
      </c>
      <c r="O150" s="17">
        <v>0.16351141514273901</v>
      </c>
      <c r="P150" s="17">
        <v>0.19697564431421299</v>
      </c>
      <c r="Q150" s="17">
        <v>0.20885288709484501</v>
      </c>
      <c r="R150" s="17"/>
      <c r="S150" s="17">
        <v>0.192181019619236</v>
      </c>
      <c r="T150" s="17">
        <v>0.222860712514453</v>
      </c>
      <c r="U150" s="17">
        <v>0.16241812118333801</v>
      </c>
      <c r="V150" s="17">
        <v>0.221412542461076</v>
      </c>
      <c r="W150" s="17">
        <v>0.15813931241774901</v>
      </c>
      <c r="X150" s="17">
        <v>0.21088589618362</v>
      </c>
      <c r="Y150" s="17">
        <v>0.14865831982272501</v>
      </c>
      <c r="Z150" s="17">
        <v>0.12955825157658499</v>
      </c>
      <c r="AA150" s="17">
        <v>0.18260645124344099</v>
      </c>
      <c r="AB150" s="17"/>
      <c r="AC150" s="17">
        <v>0.19197358389557601</v>
      </c>
      <c r="AD150" s="17">
        <v>0.188936820289721</v>
      </c>
      <c r="AE150" s="17">
        <v>0.20371828688046301</v>
      </c>
      <c r="AF150" s="17">
        <v>0.171960867056866</v>
      </c>
      <c r="AG150" s="17">
        <v>0.18185715051588799</v>
      </c>
      <c r="AH150" s="17">
        <v>0.188840977712288</v>
      </c>
      <c r="AI150" s="17"/>
      <c r="AJ150" s="17">
        <v>0.17388560882547199</v>
      </c>
      <c r="AK150" s="17">
        <v>0.21113977653170399</v>
      </c>
      <c r="AL150" s="17">
        <v>0.18272566599307</v>
      </c>
      <c r="AM150" s="17">
        <v>0.21192984993928601</v>
      </c>
      <c r="AN150" s="17">
        <v>0.163948985986691</v>
      </c>
      <c r="AO150" s="17">
        <v>0.29212951231395601</v>
      </c>
      <c r="AP150" s="17"/>
      <c r="AQ150" s="17">
        <v>0.154416372316591</v>
      </c>
      <c r="AR150" s="17">
        <v>0.201561675847934</v>
      </c>
      <c r="AS150" s="17"/>
      <c r="AT150" s="17">
        <v>0.19170173053794301</v>
      </c>
      <c r="AU150" s="17">
        <v>0.17499180041119899</v>
      </c>
      <c r="AV150" s="17"/>
      <c r="AW150" s="17">
        <v>0.194996608536043</v>
      </c>
      <c r="AX150" s="17" t="s">
        <v>87</v>
      </c>
      <c r="AY150" s="17">
        <v>0.17388560882547199</v>
      </c>
      <c r="AZ150" s="17"/>
      <c r="BA150" s="17">
        <v>0.20963370614594701</v>
      </c>
      <c r="BB150" s="17">
        <v>0.17585545230612101</v>
      </c>
      <c r="BC150" s="17"/>
      <c r="BD150" s="17">
        <v>0.20884163817940499</v>
      </c>
      <c r="BE150" s="17">
        <v>0.18234036420347599</v>
      </c>
      <c r="BF150" s="17"/>
      <c r="BG150" s="17">
        <v>0.16965295098563599</v>
      </c>
      <c r="BH150" s="17">
        <v>0.20972332633166499</v>
      </c>
      <c r="BI150" s="17">
        <v>0.168337910688931</v>
      </c>
      <c r="BJ150" s="17">
        <v>0.19855343794751101</v>
      </c>
    </row>
    <row r="151" spans="2:62">
      <c r="B151" t="s">
        <v>128</v>
      </c>
      <c r="C151" s="17">
        <v>7.5217159610106304E-2</v>
      </c>
      <c r="D151" s="17">
        <v>6.6831637252408205E-2</v>
      </c>
      <c r="E151" s="17">
        <v>8.4014198084894604E-2</v>
      </c>
      <c r="F151" s="17"/>
      <c r="G151" s="17">
        <v>0.121283035326626</v>
      </c>
      <c r="H151" s="17">
        <v>0.102433480960893</v>
      </c>
      <c r="I151" s="17">
        <v>5.6892225550068197E-2</v>
      </c>
      <c r="J151" s="17">
        <v>8.6125687287092897E-2</v>
      </c>
      <c r="K151" s="17">
        <v>5.8227805773410503E-2</v>
      </c>
      <c r="L151" s="17">
        <v>4.1562497319255598E-2</v>
      </c>
      <c r="M151" s="17"/>
      <c r="N151" s="17">
        <v>6.2381000207666203E-2</v>
      </c>
      <c r="O151" s="17">
        <v>6.9517798607736894E-2</v>
      </c>
      <c r="P151" s="17">
        <v>9.03828822149709E-2</v>
      </c>
      <c r="Q151" s="17">
        <v>8.2117503315955007E-2</v>
      </c>
      <c r="R151" s="17"/>
      <c r="S151" s="17">
        <v>6.8359417096302499E-2</v>
      </c>
      <c r="T151" s="17">
        <v>7.8857004124944494E-2</v>
      </c>
      <c r="U151" s="17">
        <v>4.5785427192023401E-2</v>
      </c>
      <c r="V151" s="17">
        <v>7.0068565179517997E-2</v>
      </c>
      <c r="W151" s="17">
        <v>8.1142703819388207E-2</v>
      </c>
      <c r="X151" s="17">
        <v>0.109954693571103</v>
      </c>
      <c r="Y151" s="17">
        <v>6.1234893340800803E-2</v>
      </c>
      <c r="Z151" s="17">
        <v>6.7937609474229693E-2</v>
      </c>
      <c r="AA151" s="17">
        <v>8.7446302802268006E-2</v>
      </c>
      <c r="AB151" s="17"/>
      <c r="AC151" s="17">
        <v>8.3900818776886904E-2</v>
      </c>
      <c r="AD151" s="17">
        <v>6.9358326705448906E-2</v>
      </c>
      <c r="AE151" s="17">
        <v>6.0624822772297401E-2</v>
      </c>
      <c r="AF151" s="17">
        <v>6.8534491401226194E-2</v>
      </c>
      <c r="AG151" s="17">
        <v>7.2766877868871704E-2</v>
      </c>
      <c r="AH151" s="17">
        <v>0.14916653062836999</v>
      </c>
      <c r="AI151" s="17"/>
      <c r="AJ151" s="17">
        <v>6.3318551346864801E-2</v>
      </c>
      <c r="AK151" s="17">
        <v>7.9649226034730805E-2</v>
      </c>
      <c r="AL151" s="17">
        <v>0.13525509321186999</v>
      </c>
      <c r="AM151" s="17">
        <v>9.2527011209842996E-2</v>
      </c>
      <c r="AN151" s="17">
        <v>5.3704120513262801E-2</v>
      </c>
      <c r="AO151" s="17">
        <v>0.12760946648398599</v>
      </c>
      <c r="AP151" s="17"/>
      <c r="AQ151" s="17">
        <v>8.1069099326931404E-2</v>
      </c>
      <c r="AR151" s="17">
        <v>7.3032728912548694E-2</v>
      </c>
      <c r="AS151" s="17"/>
      <c r="AT151" s="17">
        <v>8.3588959975442106E-2</v>
      </c>
      <c r="AU151" s="17">
        <v>4.5918470083232597E-2</v>
      </c>
      <c r="AV151" s="17"/>
      <c r="AW151" s="17">
        <v>8.3709849969858197E-2</v>
      </c>
      <c r="AX151" s="17" t="s">
        <v>87</v>
      </c>
      <c r="AY151" s="17">
        <v>6.3318551346864801E-2</v>
      </c>
      <c r="AZ151" s="17"/>
      <c r="BA151" s="17">
        <v>0.10193708759103701</v>
      </c>
      <c r="BB151" s="17">
        <v>6.0393522658766297E-2</v>
      </c>
      <c r="BC151" s="17"/>
      <c r="BD151" s="17">
        <v>7.5758948999422301E-2</v>
      </c>
      <c r="BE151" s="17">
        <v>7.3789759423764006E-2</v>
      </c>
      <c r="BF151" s="17"/>
      <c r="BG151" s="17">
        <v>7.4769246327155606E-2</v>
      </c>
      <c r="BH151" s="17">
        <v>8.7375848992710503E-2</v>
      </c>
      <c r="BI151" s="17">
        <v>9.3010772742518094E-2</v>
      </c>
      <c r="BJ151" s="17">
        <v>5.69147138436044E-2</v>
      </c>
    </row>
    <row r="152" spans="2:62">
      <c r="B152" t="s">
        <v>129</v>
      </c>
      <c r="C152" s="17">
        <v>1.39226410820591E-2</v>
      </c>
      <c r="D152" s="17">
        <v>1.36219915319026E-2</v>
      </c>
      <c r="E152" s="17">
        <v>1.43264900440505E-2</v>
      </c>
      <c r="F152" s="17"/>
      <c r="G152" s="17">
        <v>2.9446796408051E-2</v>
      </c>
      <c r="H152" s="17">
        <v>2.5477125340895902E-2</v>
      </c>
      <c r="I152" s="17">
        <v>1.00065815819145E-2</v>
      </c>
      <c r="J152" s="17">
        <v>8.4163059564268394E-3</v>
      </c>
      <c r="K152" s="17">
        <v>1.4135866991151901E-2</v>
      </c>
      <c r="L152" s="17">
        <v>2.0611420543459702E-3</v>
      </c>
      <c r="M152" s="17"/>
      <c r="N152" s="17">
        <v>5.7634185068022098E-3</v>
      </c>
      <c r="O152" s="17">
        <v>1.34911829771505E-2</v>
      </c>
      <c r="P152" s="17">
        <v>1.52693895772835E-2</v>
      </c>
      <c r="Q152" s="17">
        <v>2.2092478079412298E-2</v>
      </c>
      <c r="R152" s="17"/>
      <c r="S152" s="17">
        <v>2.8755999830699002E-3</v>
      </c>
      <c r="T152" s="17">
        <v>6.2998382658867001E-3</v>
      </c>
      <c r="U152" s="17">
        <v>4.3527019441522298E-2</v>
      </c>
      <c r="V152" s="17">
        <v>1.9578932036155901E-2</v>
      </c>
      <c r="W152" s="17">
        <v>3.8982377396914798E-2</v>
      </c>
      <c r="X152" s="17">
        <v>0</v>
      </c>
      <c r="Y152" s="17">
        <v>1.04358544032411E-2</v>
      </c>
      <c r="Z152" s="17">
        <v>9.2891839569522097E-3</v>
      </c>
      <c r="AA152" s="17">
        <v>7.8218767984258794E-3</v>
      </c>
      <c r="AB152" s="17"/>
      <c r="AC152" s="17">
        <v>1.6132321075149499E-2</v>
      </c>
      <c r="AD152" s="17">
        <v>9.2167374450561699E-3</v>
      </c>
      <c r="AE152" s="17">
        <v>2.30778733116387E-2</v>
      </c>
      <c r="AF152" s="17">
        <v>1.88379645222479E-2</v>
      </c>
      <c r="AG152" s="17">
        <v>7.0061737903245698E-3</v>
      </c>
      <c r="AH152" s="17">
        <v>0</v>
      </c>
      <c r="AI152" s="17"/>
      <c r="AJ152" s="17">
        <v>1.1751901560849E-2</v>
      </c>
      <c r="AK152" s="17">
        <v>9.6490581997006192E-3</v>
      </c>
      <c r="AL152" s="17">
        <v>2.4167074024161302E-2</v>
      </c>
      <c r="AM152" s="17">
        <v>1.43115697241834E-2</v>
      </c>
      <c r="AN152" s="17">
        <v>1.56243915540347E-2</v>
      </c>
      <c r="AO152" s="17">
        <v>4.1670836133149501E-2</v>
      </c>
      <c r="AP152" s="17"/>
      <c r="AQ152" s="17">
        <v>1.12478315538045E-2</v>
      </c>
      <c r="AR152" s="17">
        <v>1.46584625496932E-2</v>
      </c>
      <c r="AS152" s="17"/>
      <c r="AT152" s="17">
        <v>1.2397394848367599E-2</v>
      </c>
      <c r="AU152" s="17">
        <v>2.0103048394606901E-2</v>
      </c>
      <c r="AV152" s="17"/>
      <c r="AW152" s="17">
        <v>1.8241115527124901E-2</v>
      </c>
      <c r="AX152" s="17" t="s">
        <v>87</v>
      </c>
      <c r="AY152" s="17">
        <v>1.1751901560849E-2</v>
      </c>
      <c r="AZ152" s="17"/>
      <c r="BA152" s="17">
        <v>2.24313163788467E-2</v>
      </c>
      <c r="BB152" s="17">
        <v>9.2022124332082691E-3</v>
      </c>
      <c r="BC152" s="17"/>
      <c r="BD152" s="17">
        <v>1.51600387283143E-2</v>
      </c>
      <c r="BE152" s="17">
        <v>1.4266493067164701E-2</v>
      </c>
      <c r="BF152" s="17"/>
      <c r="BG152" s="17">
        <v>2.40310016569176E-2</v>
      </c>
      <c r="BH152" s="17">
        <v>1.1528515109492999E-2</v>
      </c>
      <c r="BI152" s="17">
        <v>1.23035992853112E-2</v>
      </c>
      <c r="BJ152" s="17">
        <v>1.1511256501298301E-2</v>
      </c>
    </row>
    <row r="153" spans="2:62">
      <c r="B153" t="s">
        <v>101</v>
      </c>
      <c r="C153" s="17">
        <v>0.126967343609833</v>
      </c>
      <c r="D153" s="17">
        <v>0.119186784947412</v>
      </c>
      <c r="E153" s="17">
        <v>0.133572610255633</v>
      </c>
      <c r="F153" s="17"/>
      <c r="G153" s="17">
        <v>7.7744599457635705E-2</v>
      </c>
      <c r="H153" s="17">
        <v>5.7557117152668903E-2</v>
      </c>
      <c r="I153" s="17">
        <v>0.108204588065355</v>
      </c>
      <c r="J153" s="17">
        <v>0.16409917785929801</v>
      </c>
      <c r="K153" s="17">
        <v>0.15029876672234399</v>
      </c>
      <c r="L153" s="17">
        <v>0.18282061164930499</v>
      </c>
      <c r="M153" s="17"/>
      <c r="N153" s="17">
        <v>9.2910318363990899E-2</v>
      </c>
      <c r="O153" s="17">
        <v>0.16221793151973801</v>
      </c>
      <c r="P153" s="17">
        <v>9.8840033420724394E-2</v>
      </c>
      <c r="Q153" s="17">
        <v>0.15267761140597999</v>
      </c>
      <c r="R153" s="17"/>
      <c r="S153" s="17">
        <v>0.140323744439002</v>
      </c>
      <c r="T153" s="17">
        <v>0.142678545139345</v>
      </c>
      <c r="U153" s="17">
        <v>0.148067694069488</v>
      </c>
      <c r="V153" s="17">
        <v>0.12213787684696099</v>
      </c>
      <c r="W153" s="17">
        <v>0.10713822055415601</v>
      </c>
      <c r="X153" s="17">
        <v>9.7575713789681898E-2</v>
      </c>
      <c r="Y153" s="17">
        <v>0.13783598464640201</v>
      </c>
      <c r="Z153" s="17">
        <v>9.4809634404271204E-2</v>
      </c>
      <c r="AA153" s="17">
        <v>0.11944513653389</v>
      </c>
      <c r="AB153" s="17"/>
      <c r="AC153" s="17">
        <v>0.102237090657461</v>
      </c>
      <c r="AD153" s="17">
        <v>0.148641009132983</v>
      </c>
      <c r="AE153" s="17">
        <v>0.123694861753761</v>
      </c>
      <c r="AF153" s="17">
        <v>0.13299288072523299</v>
      </c>
      <c r="AG153" s="17">
        <v>0.13128112506002701</v>
      </c>
      <c r="AH153" s="17">
        <v>9.3761128629653204E-2</v>
      </c>
      <c r="AI153" s="17"/>
      <c r="AJ153" s="17">
        <v>0.152701130942512</v>
      </c>
      <c r="AK153" s="17">
        <v>6.8144227027300594E-2</v>
      </c>
      <c r="AL153" s="17">
        <v>0.101424778277035</v>
      </c>
      <c r="AM153" s="17">
        <v>9.5213363890011504E-2</v>
      </c>
      <c r="AN153" s="17">
        <v>0.16372935739021599</v>
      </c>
      <c r="AO153" s="17">
        <v>0.122189544085182</v>
      </c>
      <c r="AP153" s="17"/>
      <c r="AQ153" s="17">
        <v>0.10496235177334901</v>
      </c>
      <c r="AR153" s="17">
        <v>0.121599187513665</v>
      </c>
      <c r="AS153" s="17"/>
      <c r="AT153" s="17">
        <v>0.112546068344736</v>
      </c>
      <c r="AU153" s="17">
        <v>0.17818463403200499</v>
      </c>
      <c r="AV153" s="17"/>
      <c r="AW153" s="17">
        <v>0.110857958026101</v>
      </c>
      <c r="AX153" s="17" t="s">
        <v>87</v>
      </c>
      <c r="AY153" s="17">
        <v>0.152701130942512</v>
      </c>
      <c r="AZ153" s="17"/>
      <c r="BA153" s="17">
        <v>8.7123678864489004E-2</v>
      </c>
      <c r="BB153" s="17">
        <v>0.14907174529150699</v>
      </c>
      <c r="BC153" s="17"/>
      <c r="BD153" s="17">
        <v>8.8503725989752993E-2</v>
      </c>
      <c r="BE153" s="17">
        <v>0.134150096627005</v>
      </c>
      <c r="BF153" s="17"/>
      <c r="BG153" s="17">
        <v>9.38142799739662E-2</v>
      </c>
      <c r="BH153" s="17">
        <v>0.16555265577700701</v>
      </c>
      <c r="BI153" s="17">
        <v>8.6324046819709302E-2</v>
      </c>
      <c r="BJ153" s="17">
        <v>9.9177723736027901E-2</v>
      </c>
    </row>
    <row r="154" spans="2:62">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row>
    <row r="155" spans="2:62">
      <c r="B155" s="6" t="s">
        <v>140</v>
      </c>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row>
    <row r="156" spans="2:62">
      <c r="B156" s="24" t="s">
        <v>15</v>
      </c>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row>
    <row r="157" spans="2:62">
      <c r="B157" t="s">
        <v>125</v>
      </c>
      <c r="C157" s="17">
        <v>0.14416640724032101</v>
      </c>
      <c r="D157" s="17">
        <v>0.17233134446781601</v>
      </c>
      <c r="E157" s="17">
        <v>0.116805670038299</v>
      </c>
      <c r="F157" s="17"/>
      <c r="G157" s="17">
        <v>0.15665534987760299</v>
      </c>
      <c r="H157" s="17">
        <v>0.16274543278681</v>
      </c>
      <c r="I157" s="17">
        <v>0.165887801086397</v>
      </c>
      <c r="J157" s="17">
        <v>0.12814161769629601</v>
      </c>
      <c r="K157" s="17">
        <v>0.118873573651185</v>
      </c>
      <c r="L157" s="17">
        <v>0.133673207499028</v>
      </c>
      <c r="M157" s="17"/>
      <c r="N157" s="17">
        <v>0.12826843939944099</v>
      </c>
      <c r="O157" s="17">
        <v>0.17630866834633999</v>
      </c>
      <c r="P157" s="17">
        <v>0.13968614032391299</v>
      </c>
      <c r="Q157" s="17">
        <v>0.13274563072477599</v>
      </c>
      <c r="R157" s="17"/>
      <c r="S157" s="17">
        <v>0.26837976539881903</v>
      </c>
      <c r="T157" s="17">
        <v>0.135923924077923</v>
      </c>
      <c r="U157" s="17">
        <v>9.5949108913489595E-2</v>
      </c>
      <c r="V157" s="17">
        <v>7.8076685410159899E-2</v>
      </c>
      <c r="W157" s="17">
        <v>0.134344103128447</v>
      </c>
      <c r="X157" s="17">
        <v>0.116140771262741</v>
      </c>
      <c r="Y157" s="17">
        <v>0.10258185919207501</v>
      </c>
      <c r="Z157" s="17">
        <v>0.17801609517563199</v>
      </c>
      <c r="AA157" s="17">
        <v>0.14663470990213601</v>
      </c>
      <c r="AB157" s="17"/>
      <c r="AC157" s="17">
        <v>0.227867530461521</v>
      </c>
      <c r="AD157" s="17">
        <v>0.12936823006079001</v>
      </c>
      <c r="AE157" s="17">
        <v>0.14157509936870399</v>
      </c>
      <c r="AF157" s="17">
        <v>9.8488981810781306E-2</v>
      </c>
      <c r="AG157" s="17">
        <v>6.5584906555054501E-2</v>
      </c>
      <c r="AH157" s="17">
        <v>0.15261048803098201</v>
      </c>
      <c r="AI157" s="17"/>
      <c r="AJ157" s="17">
        <v>0.14707746594266499</v>
      </c>
      <c r="AK157" s="17">
        <v>0.13100075545744</v>
      </c>
      <c r="AL157" s="17">
        <v>9.0872019648445698E-2</v>
      </c>
      <c r="AM157" s="17">
        <v>0.14204308602851101</v>
      </c>
      <c r="AN157" s="17">
        <v>0.18406409502346999</v>
      </c>
      <c r="AO157" s="17">
        <v>0.10411466228428599</v>
      </c>
      <c r="AP157" s="17"/>
      <c r="AQ157" s="17">
        <v>0.179557836488487</v>
      </c>
      <c r="AR157" s="17">
        <v>0.13865627437054701</v>
      </c>
      <c r="AS157" s="17"/>
      <c r="AT157" s="17">
        <v>0.124032345397073</v>
      </c>
      <c r="AU157" s="17">
        <v>0.224542784400414</v>
      </c>
      <c r="AV157" s="17"/>
      <c r="AW157" s="17">
        <v>0.13917519176221399</v>
      </c>
      <c r="AX157" s="17" t="s">
        <v>87</v>
      </c>
      <c r="AY157" s="17">
        <v>0.14707746594266499</v>
      </c>
      <c r="AZ157" s="17"/>
      <c r="BA157" s="17">
        <v>0.11244675743018299</v>
      </c>
      <c r="BB157" s="17">
        <v>0.16176378150512799</v>
      </c>
      <c r="BC157" s="17"/>
      <c r="BD157" s="17">
        <v>0.19667813292725</v>
      </c>
      <c r="BE157" s="17">
        <v>0.13062296266394</v>
      </c>
      <c r="BF157" s="17"/>
      <c r="BG157" s="17">
        <v>0.179377974728824</v>
      </c>
      <c r="BH157" s="17">
        <v>0.121055527780609</v>
      </c>
      <c r="BI157" s="17">
        <v>0.143563850376491</v>
      </c>
      <c r="BJ157" s="17">
        <v>0.16069966181453499</v>
      </c>
    </row>
    <row r="158" spans="2:62">
      <c r="B158" t="s">
        <v>126</v>
      </c>
      <c r="C158" s="17">
        <v>0.42584690628104199</v>
      </c>
      <c r="D158" s="17">
        <v>0.41746398782403699</v>
      </c>
      <c r="E158" s="17">
        <v>0.43346703760270999</v>
      </c>
      <c r="F158" s="17"/>
      <c r="G158" s="17">
        <v>0.47058919471545302</v>
      </c>
      <c r="H158" s="17">
        <v>0.47160349840906701</v>
      </c>
      <c r="I158" s="17">
        <v>0.42098357643609402</v>
      </c>
      <c r="J158" s="17">
        <v>0.393941704665005</v>
      </c>
      <c r="K158" s="17">
        <v>0.39668375301849002</v>
      </c>
      <c r="L158" s="17">
        <v>0.40720491220816302</v>
      </c>
      <c r="M158" s="17"/>
      <c r="N158" s="17">
        <v>0.46810240626732202</v>
      </c>
      <c r="O158" s="17">
        <v>0.42514083844914602</v>
      </c>
      <c r="P158" s="17">
        <v>0.380075820246419</v>
      </c>
      <c r="Q158" s="17">
        <v>0.42193281237858499</v>
      </c>
      <c r="R158" s="17"/>
      <c r="S158" s="17">
        <v>0.51180634278015702</v>
      </c>
      <c r="T158" s="17">
        <v>0.37193629935129102</v>
      </c>
      <c r="U158" s="17">
        <v>0.40966866375998601</v>
      </c>
      <c r="V158" s="17">
        <v>0.44645437675522698</v>
      </c>
      <c r="W158" s="17">
        <v>0.45975759146737899</v>
      </c>
      <c r="X158" s="17">
        <v>0.39323876629968901</v>
      </c>
      <c r="Y158" s="17">
        <v>0.35811615483440201</v>
      </c>
      <c r="Z158" s="17">
        <v>0.379647384681565</v>
      </c>
      <c r="AA158" s="17">
        <v>0.45678628467983401</v>
      </c>
      <c r="AB158" s="17"/>
      <c r="AC158" s="17">
        <v>0.47044973585404998</v>
      </c>
      <c r="AD158" s="17">
        <v>0.48430660970577299</v>
      </c>
      <c r="AE158" s="17">
        <v>0.47075379277017998</v>
      </c>
      <c r="AF158" s="17">
        <v>0.37294088532425101</v>
      </c>
      <c r="AG158" s="17">
        <v>0.25997348512385099</v>
      </c>
      <c r="AH158" s="17">
        <v>0.23768837487438399</v>
      </c>
      <c r="AI158" s="17"/>
      <c r="AJ158" s="17">
        <v>0.40961031795762298</v>
      </c>
      <c r="AK158" s="17">
        <v>0.42066885945760901</v>
      </c>
      <c r="AL158" s="17">
        <v>0.46268337273353899</v>
      </c>
      <c r="AM158" s="17">
        <v>0.40209017023133098</v>
      </c>
      <c r="AN158" s="17">
        <v>0.45712101776911102</v>
      </c>
      <c r="AO158" s="17">
        <v>0.44890504911356899</v>
      </c>
      <c r="AP158" s="17"/>
      <c r="AQ158" s="17">
        <v>0.46286720968150002</v>
      </c>
      <c r="AR158" s="17">
        <v>0.41022752958022601</v>
      </c>
      <c r="AS158" s="17"/>
      <c r="AT158" s="17">
        <v>0.41694146109364499</v>
      </c>
      <c r="AU158" s="17">
        <v>0.45798173820356403</v>
      </c>
      <c r="AV158" s="17"/>
      <c r="AW158" s="17">
        <v>0.423149769999425</v>
      </c>
      <c r="AX158" s="17" t="s">
        <v>87</v>
      </c>
      <c r="AY158" s="17">
        <v>0.40961031795762298</v>
      </c>
      <c r="AZ158" s="17"/>
      <c r="BA158" s="17">
        <v>0.419197972937073</v>
      </c>
      <c r="BB158" s="17">
        <v>0.42953559040006301</v>
      </c>
      <c r="BC158" s="17"/>
      <c r="BD158" s="17">
        <v>0.43923260190850599</v>
      </c>
      <c r="BE158" s="17">
        <v>0.41890907415892598</v>
      </c>
      <c r="BF158" s="17"/>
      <c r="BG158" s="17">
        <v>0.47689122072435902</v>
      </c>
      <c r="BH158" s="17">
        <v>0.41873361213622101</v>
      </c>
      <c r="BI158" s="17">
        <v>0.431923829311748</v>
      </c>
      <c r="BJ158" s="17">
        <v>0.39885898313259599</v>
      </c>
    </row>
    <row r="159" spans="2:62">
      <c r="B159" t="s">
        <v>127</v>
      </c>
      <c r="C159" s="17">
        <v>0.202449301629819</v>
      </c>
      <c r="D159" s="17">
        <v>0.205768587409107</v>
      </c>
      <c r="E159" s="17">
        <v>0.19992188430501601</v>
      </c>
      <c r="F159" s="17"/>
      <c r="G159" s="17">
        <v>0.19207741176183299</v>
      </c>
      <c r="H159" s="17">
        <v>0.182273581036521</v>
      </c>
      <c r="I159" s="17">
        <v>0.186471708847923</v>
      </c>
      <c r="J159" s="17">
        <v>0.21977558219555099</v>
      </c>
      <c r="K159" s="17">
        <v>0.23604110576790799</v>
      </c>
      <c r="L159" s="17">
        <v>0.20374743583668201</v>
      </c>
      <c r="M159" s="17"/>
      <c r="N159" s="17">
        <v>0.19491613432284299</v>
      </c>
      <c r="O159" s="17">
        <v>0.172715012659759</v>
      </c>
      <c r="P159" s="17">
        <v>0.242490736312995</v>
      </c>
      <c r="Q159" s="17">
        <v>0.20521148860895699</v>
      </c>
      <c r="R159" s="17"/>
      <c r="S159" s="17">
        <v>0.121101444291284</v>
      </c>
      <c r="T159" s="17">
        <v>0.22012399692357401</v>
      </c>
      <c r="U159" s="17">
        <v>0.19706472170484199</v>
      </c>
      <c r="V159" s="17">
        <v>0.23793648398518799</v>
      </c>
      <c r="W159" s="17">
        <v>0.20276465982915501</v>
      </c>
      <c r="X159" s="17">
        <v>0.24503490411442699</v>
      </c>
      <c r="Y159" s="17">
        <v>0.21378972213022601</v>
      </c>
      <c r="Z159" s="17">
        <v>0.20866509780209699</v>
      </c>
      <c r="AA159" s="17">
        <v>0.20684680884512899</v>
      </c>
      <c r="AB159" s="17"/>
      <c r="AC159" s="17">
        <v>0.154808618536215</v>
      </c>
      <c r="AD159" s="17">
        <v>0.198621299260094</v>
      </c>
      <c r="AE159" s="17">
        <v>0.213002873027963</v>
      </c>
      <c r="AF159" s="17">
        <v>0.258228931765627</v>
      </c>
      <c r="AG159" s="17">
        <v>0.25031201327101699</v>
      </c>
      <c r="AH159" s="17">
        <v>0.11673198486844701</v>
      </c>
      <c r="AI159" s="17"/>
      <c r="AJ159" s="17">
        <v>0.19679539983337399</v>
      </c>
      <c r="AK159" s="17">
        <v>0.22373244359133701</v>
      </c>
      <c r="AL159" s="17">
        <v>0.21958355728580001</v>
      </c>
      <c r="AM159" s="17">
        <v>0.23858175830306799</v>
      </c>
      <c r="AN159" s="17">
        <v>0.16820194170643499</v>
      </c>
      <c r="AO159" s="17">
        <v>0.19760117671030999</v>
      </c>
      <c r="AP159" s="17"/>
      <c r="AQ159" s="17">
        <v>0.18691403248824701</v>
      </c>
      <c r="AR159" s="17">
        <v>0.20112526490742999</v>
      </c>
      <c r="AS159" s="17"/>
      <c r="AT159" s="17">
        <v>0.216746722258503</v>
      </c>
      <c r="AU159" s="17">
        <v>0.15240861262374</v>
      </c>
      <c r="AV159" s="17"/>
      <c r="AW159" s="17">
        <v>0.20366553184326</v>
      </c>
      <c r="AX159" s="17" t="s">
        <v>87</v>
      </c>
      <c r="AY159" s="17">
        <v>0.19679539983337399</v>
      </c>
      <c r="AZ159" s="17"/>
      <c r="BA159" s="17">
        <v>0.21547684690771601</v>
      </c>
      <c r="BB159" s="17">
        <v>0.195221901851477</v>
      </c>
      <c r="BC159" s="17"/>
      <c r="BD159" s="17">
        <v>0.21219768950682599</v>
      </c>
      <c r="BE159" s="17">
        <v>0.201036639921466</v>
      </c>
      <c r="BF159" s="17"/>
      <c r="BG159" s="17">
        <v>0.154330582186197</v>
      </c>
      <c r="BH159" s="17">
        <v>0.247488242047992</v>
      </c>
      <c r="BI159" s="17">
        <v>0.199253485358763</v>
      </c>
      <c r="BJ159" s="17">
        <v>0.19359510049895601</v>
      </c>
    </row>
    <row r="160" spans="2:62">
      <c r="B160" t="s">
        <v>128</v>
      </c>
      <c r="C160" s="17">
        <v>0.14536456500460801</v>
      </c>
      <c r="D160" s="17">
        <v>0.134115375528508</v>
      </c>
      <c r="E160" s="17">
        <v>0.156456711429315</v>
      </c>
      <c r="F160" s="17"/>
      <c r="G160" s="17">
        <v>0.112590043663617</v>
      </c>
      <c r="H160" s="17">
        <v>0.14122066346589501</v>
      </c>
      <c r="I160" s="17">
        <v>0.15021481429744599</v>
      </c>
      <c r="J160" s="17">
        <v>0.150957335146751</v>
      </c>
      <c r="K160" s="17">
        <v>0.15613164968901</v>
      </c>
      <c r="L160" s="17">
        <v>0.15485924285550701</v>
      </c>
      <c r="M160" s="17"/>
      <c r="N160" s="17">
        <v>0.138458422677642</v>
      </c>
      <c r="O160" s="17">
        <v>0.15190454908796699</v>
      </c>
      <c r="P160" s="17">
        <v>0.14991288515350601</v>
      </c>
      <c r="Q160" s="17">
        <v>0.14289481872095999</v>
      </c>
      <c r="R160" s="17"/>
      <c r="S160" s="17">
        <v>6.5043777982955103E-2</v>
      </c>
      <c r="T160" s="17">
        <v>0.17720033323894699</v>
      </c>
      <c r="U160" s="17">
        <v>0.18470395260279099</v>
      </c>
      <c r="V160" s="17">
        <v>0.12928354824952601</v>
      </c>
      <c r="W160" s="17">
        <v>0.117632381456938</v>
      </c>
      <c r="X160" s="17">
        <v>0.15633131919471899</v>
      </c>
      <c r="Y160" s="17">
        <v>0.219568311296265</v>
      </c>
      <c r="Z160" s="17">
        <v>0.17810856182196599</v>
      </c>
      <c r="AA160" s="17">
        <v>0.126845852937743</v>
      </c>
      <c r="AB160" s="17"/>
      <c r="AC160" s="17">
        <v>9.0453546183436706E-2</v>
      </c>
      <c r="AD160" s="17">
        <v>0.12512508597236999</v>
      </c>
      <c r="AE160" s="17">
        <v>0.110189970498222</v>
      </c>
      <c r="AF160" s="17">
        <v>0.17153587210659199</v>
      </c>
      <c r="AG160" s="17">
        <v>0.26339747365298299</v>
      </c>
      <c r="AH160" s="17">
        <v>0.32687906800699701</v>
      </c>
      <c r="AI160" s="17"/>
      <c r="AJ160" s="17">
        <v>0.15302216896962301</v>
      </c>
      <c r="AK160" s="17">
        <v>0.145048324079042</v>
      </c>
      <c r="AL160" s="17">
        <v>0.13126641630220601</v>
      </c>
      <c r="AM160" s="17">
        <v>0.13750623552483701</v>
      </c>
      <c r="AN160" s="17">
        <v>0.13069891743593801</v>
      </c>
      <c r="AO160" s="17">
        <v>0.182560206878775</v>
      </c>
      <c r="AP160" s="17"/>
      <c r="AQ160" s="17">
        <v>0.108710743113939</v>
      </c>
      <c r="AR160" s="17">
        <v>0.16138758093750899</v>
      </c>
      <c r="AS160" s="17"/>
      <c r="AT160" s="17">
        <v>0.151591175514763</v>
      </c>
      <c r="AU160" s="17">
        <v>0.117035087382521</v>
      </c>
      <c r="AV160" s="17"/>
      <c r="AW160" s="17">
        <v>0.15279289235289201</v>
      </c>
      <c r="AX160" s="17" t="s">
        <v>87</v>
      </c>
      <c r="AY160" s="17">
        <v>0.15302216896962301</v>
      </c>
      <c r="AZ160" s="17"/>
      <c r="BA160" s="17">
        <v>0.15949706719630199</v>
      </c>
      <c r="BB160" s="17">
        <v>0.13752415907787099</v>
      </c>
      <c r="BC160" s="17"/>
      <c r="BD160" s="17">
        <v>9.67991580229869E-2</v>
      </c>
      <c r="BE160" s="17">
        <v>0.161320765541416</v>
      </c>
      <c r="BF160" s="17"/>
      <c r="BG160" s="17">
        <v>0.14519985416662201</v>
      </c>
      <c r="BH160" s="17">
        <v>0.116856443512159</v>
      </c>
      <c r="BI160" s="17">
        <v>0.161040193259672</v>
      </c>
      <c r="BJ160" s="17">
        <v>0.14387109851025601</v>
      </c>
    </row>
    <row r="161" spans="2:62">
      <c r="B161" t="s">
        <v>129</v>
      </c>
      <c r="C161" s="17">
        <v>5.4441812685641501E-2</v>
      </c>
      <c r="D161" s="17">
        <v>4.3298687695451199E-2</v>
      </c>
      <c r="E161" s="17">
        <v>6.5773216479217203E-2</v>
      </c>
      <c r="F161" s="17"/>
      <c r="G161" s="17">
        <v>5.1622337394014499E-2</v>
      </c>
      <c r="H161" s="17">
        <v>3.2767476455103299E-2</v>
      </c>
      <c r="I161" s="17">
        <v>4.3177010267527703E-2</v>
      </c>
      <c r="J161" s="17">
        <v>7.4517901580705898E-2</v>
      </c>
      <c r="K161" s="17">
        <v>5.5030042121959E-2</v>
      </c>
      <c r="L161" s="17">
        <v>6.7390377381045793E-2</v>
      </c>
      <c r="M161" s="17"/>
      <c r="N161" s="17">
        <v>4.5015527446387003E-2</v>
      </c>
      <c r="O161" s="17">
        <v>5.8189030187296598E-2</v>
      </c>
      <c r="P161" s="17">
        <v>5.3914898054674101E-2</v>
      </c>
      <c r="Q161" s="17">
        <v>6.1528995660520697E-2</v>
      </c>
      <c r="R161" s="17"/>
      <c r="S161" s="17">
        <v>2.8137624090946001E-2</v>
      </c>
      <c r="T161" s="17">
        <v>5.8945233755370301E-2</v>
      </c>
      <c r="U161" s="17">
        <v>6.3889450858681501E-2</v>
      </c>
      <c r="V161" s="17">
        <v>8.5680703101291E-2</v>
      </c>
      <c r="W161" s="17">
        <v>6.8345933503633105E-2</v>
      </c>
      <c r="X161" s="17">
        <v>4.5010400090899398E-2</v>
      </c>
      <c r="Y161" s="17">
        <v>7.4463996194145607E-2</v>
      </c>
      <c r="Z161" s="17">
        <v>3.59321566009791E-2</v>
      </c>
      <c r="AA161" s="17">
        <v>3.6789194596699597E-2</v>
      </c>
      <c r="AB161" s="17"/>
      <c r="AC161" s="17">
        <v>3.9076886271768002E-2</v>
      </c>
      <c r="AD161" s="17">
        <v>3.9718183685133197E-2</v>
      </c>
      <c r="AE161" s="17">
        <v>3.6460969994660399E-2</v>
      </c>
      <c r="AF161" s="17">
        <v>6.6147759962826194E-2</v>
      </c>
      <c r="AG161" s="17">
        <v>0.107217045022712</v>
      </c>
      <c r="AH161" s="17">
        <v>0.12829911367248201</v>
      </c>
      <c r="AI161" s="17"/>
      <c r="AJ161" s="17">
        <v>5.9232112594371403E-2</v>
      </c>
      <c r="AK161" s="17">
        <v>5.6395276158945899E-2</v>
      </c>
      <c r="AL161" s="17">
        <v>6.79821170663613E-2</v>
      </c>
      <c r="AM161" s="17">
        <v>5.9846097079730001E-2</v>
      </c>
      <c r="AN161" s="17">
        <v>3.8957962957563298E-2</v>
      </c>
      <c r="AO161" s="17">
        <v>3.2348361564949898E-2</v>
      </c>
      <c r="AP161" s="17"/>
      <c r="AQ161" s="17">
        <v>4.5684708734335597E-2</v>
      </c>
      <c r="AR161" s="17">
        <v>5.7465532759053202E-2</v>
      </c>
      <c r="AS161" s="17"/>
      <c r="AT161" s="17">
        <v>6.0687763083111197E-2</v>
      </c>
      <c r="AU161" s="17">
        <v>3.02710978955264E-2</v>
      </c>
      <c r="AV161" s="17"/>
      <c r="AW161" s="17">
        <v>5.4770117430278598E-2</v>
      </c>
      <c r="AX161" s="17" t="s">
        <v>87</v>
      </c>
      <c r="AY161" s="17">
        <v>5.9232112594371403E-2</v>
      </c>
      <c r="AZ161" s="17"/>
      <c r="BA161" s="17">
        <v>7.5859476523401401E-2</v>
      </c>
      <c r="BB161" s="17">
        <v>4.25597569666522E-2</v>
      </c>
      <c r="BC161" s="17"/>
      <c r="BD161" s="17">
        <v>4.3488373323128E-2</v>
      </c>
      <c r="BE161" s="17">
        <v>5.8101471903783397E-2</v>
      </c>
      <c r="BF161" s="17"/>
      <c r="BG161" s="17">
        <v>3.5730643692517501E-2</v>
      </c>
      <c r="BH161" s="17">
        <v>5.7161442769405497E-2</v>
      </c>
      <c r="BI161" s="17">
        <v>5.4786857524174698E-2</v>
      </c>
      <c r="BJ161" s="17">
        <v>6.7036639380728305E-2</v>
      </c>
    </row>
    <row r="162" spans="2:62">
      <c r="B162" t="s">
        <v>101</v>
      </c>
      <c r="C162" s="17">
        <v>2.7731007158568299E-2</v>
      </c>
      <c r="D162" s="17">
        <v>2.7022017075080201E-2</v>
      </c>
      <c r="E162" s="17">
        <v>2.7575480145442401E-2</v>
      </c>
      <c r="F162" s="17"/>
      <c r="G162" s="17">
        <v>1.6465662587479699E-2</v>
      </c>
      <c r="H162" s="17">
        <v>9.3893478466045305E-3</v>
      </c>
      <c r="I162" s="17">
        <v>3.3265089064612098E-2</v>
      </c>
      <c r="J162" s="17">
        <v>3.2665858715691901E-2</v>
      </c>
      <c r="K162" s="17">
        <v>3.7239875751448201E-2</v>
      </c>
      <c r="L162" s="17">
        <v>3.3124824219573301E-2</v>
      </c>
      <c r="M162" s="17"/>
      <c r="N162" s="17">
        <v>2.5239069886365699E-2</v>
      </c>
      <c r="O162" s="17">
        <v>1.57419012694908E-2</v>
      </c>
      <c r="P162" s="17">
        <v>3.3919519908493699E-2</v>
      </c>
      <c r="Q162" s="17">
        <v>3.5686253906200997E-2</v>
      </c>
      <c r="R162" s="17"/>
      <c r="S162" s="17">
        <v>5.53104545583878E-3</v>
      </c>
      <c r="T162" s="17">
        <v>3.5870212652894903E-2</v>
      </c>
      <c r="U162" s="17">
        <v>4.8724102160210003E-2</v>
      </c>
      <c r="V162" s="17">
        <v>2.2568202498608098E-2</v>
      </c>
      <c r="W162" s="17">
        <v>1.7155330614447899E-2</v>
      </c>
      <c r="X162" s="17">
        <v>4.4243839037524199E-2</v>
      </c>
      <c r="Y162" s="17">
        <v>3.1479956352886598E-2</v>
      </c>
      <c r="Z162" s="17">
        <v>1.9630703917760801E-2</v>
      </c>
      <c r="AA162" s="17">
        <v>2.60971490384585E-2</v>
      </c>
      <c r="AB162" s="17"/>
      <c r="AC162" s="17">
        <v>1.73436826930095E-2</v>
      </c>
      <c r="AD162" s="17">
        <v>2.286059131584E-2</v>
      </c>
      <c r="AE162" s="17">
        <v>2.8017294340271101E-2</v>
      </c>
      <c r="AF162" s="17">
        <v>3.2657569029922499E-2</v>
      </c>
      <c r="AG162" s="17">
        <v>5.3515076374381597E-2</v>
      </c>
      <c r="AH162" s="17">
        <v>3.7790970546708401E-2</v>
      </c>
      <c r="AI162" s="17"/>
      <c r="AJ162" s="17">
        <v>3.4262534702344499E-2</v>
      </c>
      <c r="AK162" s="17">
        <v>2.31543412556263E-2</v>
      </c>
      <c r="AL162" s="17">
        <v>2.7612516963649001E-2</v>
      </c>
      <c r="AM162" s="17">
        <v>1.9932652832522602E-2</v>
      </c>
      <c r="AN162" s="17">
        <v>2.0956065107483001E-2</v>
      </c>
      <c r="AO162" s="17">
        <v>3.4470543448109299E-2</v>
      </c>
      <c r="AP162" s="17"/>
      <c r="AQ162" s="17">
        <v>1.6265469493491599E-2</v>
      </c>
      <c r="AR162" s="17">
        <v>3.1137817445235499E-2</v>
      </c>
      <c r="AS162" s="17"/>
      <c r="AT162" s="17">
        <v>3.00005326529049E-2</v>
      </c>
      <c r="AU162" s="17">
        <v>1.77606794942348E-2</v>
      </c>
      <c r="AV162" s="17"/>
      <c r="AW162" s="17">
        <v>2.6446496611929601E-2</v>
      </c>
      <c r="AX162" s="17" t="s">
        <v>87</v>
      </c>
      <c r="AY162" s="17">
        <v>3.4262534702344499E-2</v>
      </c>
      <c r="AZ162" s="17"/>
      <c r="BA162" s="17">
        <v>1.7521879005323801E-2</v>
      </c>
      <c r="BB162" s="17">
        <v>3.3394810198808703E-2</v>
      </c>
      <c r="BC162" s="17"/>
      <c r="BD162" s="17">
        <v>1.1604044311303E-2</v>
      </c>
      <c r="BE162" s="17">
        <v>3.0009085810467899E-2</v>
      </c>
      <c r="BF162" s="17"/>
      <c r="BG162" s="17">
        <v>8.4697245014798E-3</v>
      </c>
      <c r="BH162" s="17">
        <v>3.8704731753613601E-2</v>
      </c>
      <c r="BI162" s="17">
        <v>9.4317841691501092E-3</v>
      </c>
      <c r="BJ162" s="17">
        <v>3.5938516662928202E-2</v>
      </c>
    </row>
    <row r="163" spans="2:62">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G163" s="17"/>
      <c r="BH163" s="17"/>
      <c r="BI163" s="17"/>
      <c r="BJ163" s="17"/>
    </row>
    <row r="164" spans="2:62">
      <c r="B164" s="6" t="s">
        <v>141</v>
      </c>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row>
    <row r="165" spans="2:62">
      <c r="B165" s="24" t="s">
        <v>15</v>
      </c>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row>
    <row r="166" spans="2:62">
      <c r="B166" t="s">
        <v>125</v>
      </c>
      <c r="C166" s="17">
        <v>0.170964366478774</v>
      </c>
      <c r="D166" s="17">
        <v>0.17658238086796299</v>
      </c>
      <c r="E166" s="17">
        <v>0.166814659173533</v>
      </c>
      <c r="F166" s="17"/>
      <c r="G166" s="17">
        <v>0.13603793217041099</v>
      </c>
      <c r="H166" s="17">
        <v>0.18741814612324301</v>
      </c>
      <c r="I166" s="17">
        <v>0.190092834107154</v>
      </c>
      <c r="J166" s="17">
        <v>0.16473757354546301</v>
      </c>
      <c r="K166" s="17">
        <v>0.16666486722183901</v>
      </c>
      <c r="L166" s="17">
        <v>0.176319018711313</v>
      </c>
      <c r="M166" s="17"/>
      <c r="N166" s="17">
        <v>0.16821858085543101</v>
      </c>
      <c r="O166" s="17">
        <v>0.184614508694882</v>
      </c>
      <c r="P166" s="17">
        <v>0.184609647786322</v>
      </c>
      <c r="Q166" s="17">
        <v>0.14502282555698301</v>
      </c>
      <c r="R166" s="17"/>
      <c r="S166" s="17">
        <v>0.184848990825904</v>
      </c>
      <c r="T166" s="17">
        <v>0.15493670171950399</v>
      </c>
      <c r="U166" s="17">
        <v>0.200079274483939</v>
      </c>
      <c r="V166" s="17">
        <v>0.18534356855855</v>
      </c>
      <c r="W166" s="17">
        <v>0.16282435533972001</v>
      </c>
      <c r="X166" s="17">
        <v>0.175451095572769</v>
      </c>
      <c r="Y166" s="17">
        <v>0.16202705166985401</v>
      </c>
      <c r="Z166" s="17">
        <v>0.202758490369052</v>
      </c>
      <c r="AA166" s="17">
        <v>0.136185575627563</v>
      </c>
      <c r="AB166" s="17"/>
      <c r="AC166" s="17">
        <v>0.18377217839402299</v>
      </c>
      <c r="AD166" s="17">
        <v>0.15873485433154699</v>
      </c>
      <c r="AE166" s="17">
        <v>0.152371772546774</v>
      </c>
      <c r="AF166" s="17">
        <v>0.16648372946611401</v>
      </c>
      <c r="AG166" s="17">
        <v>0.17640994672301399</v>
      </c>
      <c r="AH166" s="17">
        <v>0.249453998303379</v>
      </c>
      <c r="AI166" s="17"/>
      <c r="AJ166" s="17">
        <v>0.17669152691752299</v>
      </c>
      <c r="AK166" s="17">
        <v>0.16073185808450999</v>
      </c>
      <c r="AL166" s="17">
        <v>0.14772536646061801</v>
      </c>
      <c r="AM166" s="17">
        <v>0.15606881985812501</v>
      </c>
      <c r="AN166" s="17">
        <v>0.19312992828989001</v>
      </c>
      <c r="AO166" s="17">
        <v>0.168135264406822</v>
      </c>
      <c r="AP166" s="17"/>
      <c r="AQ166" s="17">
        <v>0.21070279817997101</v>
      </c>
      <c r="AR166" s="17">
        <v>0.16402199498002601</v>
      </c>
      <c r="AS166" s="17"/>
      <c r="AT166" s="17">
        <v>0.162425935719584</v>
      </c>
      <c r="AU166" s="17">
        <v>0.206076466045859</v>
      </c>
      <c r="AV166" s="17"/>
      <c r="AW166" s="17">
        <v>0.17746555415144</v>
      </c>
      <c r="AX166" s="17" t="s">
        <v>87</v>
      </c>
      <c r="AY166" s="17">
        <v>0.17669152691752299</v>
      </c>
      <c r="AZ166" s="17"/>
      <c r="BA166" s="17">
        <v>0.15839398740742899</v>
      </c>
      <c r="BB166" s="17">
        <v>0.17793814035373801</v>
      </c>
      <c r="BC166" s="17"/>
      <c r="BD166" s="17">
        <v>0.204501094280607</v>
      </c>
      <c r="BE166" s="17">
        <v>0.16576690401589</v>
      </c>
      <c r="BF166" s="17"/>
      <c r="BG166" s="17">
        <v>0.19660506547839299</v>
      </c>
      <c r="BH166" s="17">
        <v>0.149779031196628</v>
      </c>
      <c r="BI166" s="17">
        <v>0.19409031760690901</v>
      </c>
      <c r="BJ166" s="17">
        <v>0.15215225191701701</v>
      </c>
    </row>
    <row r="167" spans="2:62">
      <c r="B167" t="s">
        <v>126</v>
      </c>
      <c r="C167" s="17">
        <v>0.51654277987005204</v>
      </c>
      <c r="D167" s="17">
        <v>0.52024359898838302</v>
      </c>
      <c r="E167" s="17">
        <v>0.51123994320465704</v>
      </c>
      <c r="F167" s="17"/>
      <c r="G167" s="17">
        <v>0.48325292741546999</v>
      </c>
      <c r="H167" s="17">
        <v>0.49410772453008101</v>
      </c>
      <c r="I167" s="17">
        <v>0.50222515971112902</v>
      </c>
      <c r="J167" s="17">
        <v>0.49563155289703198</v>
      </c>
      <c r="K167" s="17">
        <v>0.54542765309742203</v>
      </c>
      <c r="L167" s="17">
        <v>0.56190106360889502</v>
      </c>
      <c r="M167" s="17"/>
      <c r="N167" s="17">
        <v>0.54769417361719597</v>
      </c>
      <c r="O167" s="17">
        <v>0.51738091472811898</v>
      </c>
      <c r="P167" s="17">
        <v>0.49074645894719199</v>
      </c>
      <c r="Q167" s="17">
        <v>0.50778074364584203</v>
      </c>
      <c r="R167" s="17"/>
      <c r="S167" s="17">
        <v>0.55072217271350099</v>
      </c>
      <c r="T167" s="17">
        <v>0.51808187011546203</v>
      </c>
      <c r="U167" s="17">
        <v>0.53650064299190303</v>
      </c>
      <c r="V167" s="17">
        <v>0.513201483386868</v>
      </c>
      <c r="W167" s="17">
        <v>0.47046764295385202</v>
      </c>
      <c r="X167" s="17">
        <v>0.509438121954919</v>
      </c>
      <c r="Y167" s="17">
        <v>0.52708564227301302</v>
      </c>
      <c r="Z167" s="17">
        <v>0.46251594901431398</v>
      </c>
      <c r="AA167" s="17">
        <v>0.50907285784756695</v>
      </c>
      <c r="AB167" s="17"/>
      <c r="AC167" s="17">
        <v>0.45653441246214999</v>
      </c>
      <c r="AD167" s="17">
        <v>0.51705222905174997</v>
      </c>
      <c r="AE167" s="17">
        <v>0.51924770097947404</v>
      </c>
      <c r="AF167" s="17">
        <v>0.54924269792529701</v>
      </c>
      <c r="AG167" s="17">
        <v>0.58119065925260105</v>
      </c>
      <c r="AH167" s="17">
        <v>0.55984406531626196</v>
      </c>
      <c r="AI167" s="17"/>
      <c r="AJ167" s="17">
        <v>0.54646758927595596</v>
      </c>
      <c r="AK167" s="17">
        <v>0.52024618447533599</v>
      </c>
      <c r="AL167" s="17">
        <v>0.41556497285580302</v>
      </c>
      <c r="AM167" s="17">
        <v>0.48426856085506098</v>
      </c>
      <c r="AN167" s="17">
        <v>0.51387996923770196</v>
      </c>
      <c r="AO167" s="17">
        <v>0.44397647653684003</v>
      </c>
      <c r="AP167" s="17"/>
      <c r="AQ167" s="17">
        <v>0.49952721779614701</v>
      </c>
      <c r="AR167" s="17">
        <v>0.52826172135085803</v>
      </c>
      <c r="AS167" s="17"/>
      <c r="AT167" s="17">
        <v>0.51057922951614299</v>
      </c>
      <c r="AU167" s="17">
        <v>0.52863508398284398</v>
      </c>
      <c r="AV167" s="17"/>
      <c r="AW167" s="17">
        <v>0.49100311584765199</v>
      </c>
      <c r="AX167" s="17" t="s">
        <v>87</v>
      </c>
      <c r="AY167" s="17">
        <v>0.54646758927595596</v>
      </c>
      <c r="AZ167" s="17"/>
      <c r="BA167" s="17">
        <v>0.49491425181689302</v>
      </c>
      <c r="BB167" s="17">
        <v>0.52854181848575199</v>
      </c>
      <c r="BC167" s="17"/>
      <c r="BD167" s="17">
        <v>0.50580044389588696</v>
      </c>
      <c r="BE167" s="17">
        <v>0.51917809211135502</v>
      </c>
      <c r="BF167" s="17"/>
      <c r="BG167" s="17">
        <v>0.48515507941654201</v>
      </c>
      <c r="BH167" s="17">
        <v>0.50561855248720999</v>
      </c>
      <c r="BI167" s="17">
        <v>0.51428623783242</v>
      </c>
      <c r="BJ167" s="17">
        <v>0.56163723292086098</v>
      </c>
    </row>
    <row r="168" spans="2:62">
      <c r="B168" t="s">
        <v>127</v>
      </c>
      <c r="C168" s="17">
        <v>0.19264237697921299</v>
      </c>
      <c r="D168" s="17">
        <v>0.19477715173236401</v>
      </c>
      <c r="E168" s="17">
        <v>0.19207147827482701</v>
      </c>
      <c r="F168" s="17"/>
      <c r="G168" s="17">
        <v>0.21832104456787399</v>
      </c>
      <c r="H168" s="17">
        <v>0.20274165101633301</v>
      </c>
      <c r="I168" s="17">
        <v>0.19920611617926401</v>
      </c>
      <c r="J168" s="17">
        <v>0.20698915561814801</v>
      </c>
      <c r="K168" s="17">
        <v>0.17503571504647999</v>
      </c>
      <c r="L168" s="17">
        <v>0.16598677542888601</v>
      </c>
      <c r="M168" s="17"/>
      <c r="N168" s="17">
        <v>0.20768509041057301</v>
      </c>
      <c r="O168" s="17">
        <v>0.191544537316402</v>
      </c>
      <c r="P168" s="17">
        <v>0.182082361500045</v>
      </c>
      <c r="Q168" s="17">
        <v>0.185720427852229</v>
      </c>
      <c r="R168" s="17"/>
      <c r="S168" s="17">
        <v>0.17794820515440399</v>
      </c>
      <c r="T168" s="17">
        <v>0.19953229746690801</v>
      </c>
      <c r="U168" s="17">
        <v>0.15414804543723501</v>
      </c>
      <c r="V168" s="17">
        <v>0.206125327046739</v>
      </c>
      <c r="W168" s="17">
        <v>0.242248139753311</v>
      </c>
      <c r="X168" s="17">
        <v>0.12611542228557401</v>
      </c>
      <c r="Y168" s="17">
        <v>0.19713313335978999</v>
      </c>
      <c r="Z168" s="17">
        <v>0.21001412411664899</v>
      </c>
      <c r="AA168" s="17">
        <v>0.23128422149372799</v>
      </c>
      <c r="AB168" s="17"/>
      <c r="AC168" s="17">
        <v>0.235733656219108</v>
      </c>
      <c r="AD168" s="17">
        <v>0.20212707293610599</v>
      </c>
      <c r="AE168" s="17">
        <v>0.20549541659912299</v>
      </c>
      <c r="AF168" s="17">
        <v>0.14793372082065501</v>
      </c>
      <c r="AG168" s="17">
        <v>0.14686983851627899</v>
      </c>
      <c r="AH168" s="17">
        <v>0.13291969544975499</v>
      </c>
      <c r="AI168" s="17"/>
      <c r="AJ168" s="17">
        <v>0.186231091563236</v>
      </c>
      <c r="AK168" s="17">
        <v>0.18942980500960199</v>
      </c>
      <c r="AL168" s="17">
        <v>0.24484024230225901</v>
      </c>
      <c r="AM168" s="17">
        <v>0.22496168315100001</v>
      </c>
      <c r="AN168" s="17">
        <v>0.176268326545613</v>
      </c>
      <c r="AO168" s="17">
        <v>0.21858166549376801</v>
      </c>
      <c r="AP168" s="17"/>
      <c r="AQ168" s="17">
        <v>0.19563390875049799</v>
      </c>
      <c r="AR168" s="17">
        <v>0.18460223325143499</v>
      </c>
      <c r="AS168" s="17"/>
      <c r="AT168" s="17">
        <v>0.203600054176796</v>
      </c>
      <c r="AU168" s="17">
        <v>0.155157998920365</v>
      </c>
      <c r="AV168" s="17"/>
      <c r="AW168" s="17">
        <v>0.18972720708509</v>
      </c>
      <c r="AX168" s="17" t="s">
        <v>87</v>
      </c>
      <c r="AY168" s="17">
        <v>0.186231091563236</v>
      </c>
      <c r="AZ168" s="17"/>
      <c r="BA168" s="17">
        <v>0.215157512284679</v>
      </c>
      <c r="BB168" s="17">
        <v>0.18015146787509001</v>
      </c>
      <c r="BC168" s="17"/>
      <c r="BD168" s="17">
        <v>0.19477268421718</v>
      </c>
      <c r="BE168" s="17">
        <v>0.191157125144716</v>
      </c>
      <c r="BF168" s="17"/>
      <c r="BG168" s="17">
        <v>0.22255293447999799</v>
      </c>
      <c r="BH168" s="17">
        <v>0.19069509345330801</v>
      </c>
      <c r="BI168" s="17">
        <v>0.19338900458945801</v>
      </c>
      <c r="BJ168" s="17">
        <v>0.17069299225894599</v>
      </c>
    </row>
    <row r="169" spans="2:62">
      <c r="B169" t="s">
        <v>128</v>
      </c>
      <c r="C169" s="17">
        <v>7.8215186832883005E-2</v>
      </c>
      <c r="D169" s="17">
        <v>6.7792537439264E-2</v>
      </c>
      <c r="E169" s="17">
        <v>8.7969593386266406E-2</v>
      </c>
      <c r="F169" s="17"/>
      <c r="G169" s="17">
        <v>9.7323376781332696E-2</v>
      </c>
      <c r="H169" s="17">
        <v>9.1139937352636299E-2</v>
      </c>
      <c r="I169" s="17">
        <v>7.5066449311768493E-2</v>
      </c>
      <c r="J169" s="17">
        <v>8.7115145432399094E-2</v>
      </c>
      <c r="K169" s="17">
        <v>6.8312820006204006E-2</v>
      </c>
      <c r="L169" s="17">
        <v>5.60129659328122E-2</v>
      </c>
      <c r="M169" s="17"/>
      <c r="N169" s="17">
        <v>6.0210631313676599E-2</v>
      </c>
      <c r="O169" s="17">
        <v>6.4275741369973202E-2</v>
      </c>
      <c r="P169" s="17">
        <v>0.10306650411202201</v>
      </c>
      <c r="Q169" s="17">
        <v>9.0760554994692405E-2</v>
      </c>
      <c r="R169" s="17"/>
      <c r="S169" s="17">
        <v>4.8194457964405003E-2</v>
      </c>
      <c r="T169" s="17">
        <v>9.5118962295758905E-2</v>
      </c>
      <c r="U169" s="17">
        <v>3.7709367714003697E-2</v>
      </c>
      <c r="V169" s="17">
        <v>6.3289631884072106E-2</v>
      </c>
      <c r="W169" s="17">
        <v>8.6019081522882304E-2</v>
      </c>
      <c r="X169" s="17">
        <v>0.123481544087426</v>
      </c>
      <c r="Y169" s="17">
        <v>9.8002427394253397E-2</v>
      </c>
      <c r="Z169" s="17">
        <v>8.1169425054748001E-2</v>
      </c>
      <c r="AA169" s="17">
        <v>7.9799813899468205E-2</v>
      </c>
      <c r="AB169" s="17"/>
      <c r="AC169" s="17">
        <v>8.6866017565771406E-2</v>
      </c>
      <c r="AD169" s="17">
        <v>7.6868707098060596E-2</v>
      </c>
      <c r="AE169" s="17">
        <v>8.1287277005775899E-2</v>
      </c>
      <c r="AF169" s="17">
        <v>9.3907591219327305E-2</v>
      </c>
      <c r="AG169" s="17">
        <v>5.1221144620652602E-2</v>
      </c>
      <c r="AH169" s="17">
        <v>2.4664477387982602E-2</v>
      </c>
      <c r="AI169" s="17"/>
      <c r="AJ169" s="17">
        <v>6.0940798883834801E-2</v>
      </c>
      <c r="AK169" s="17">
        <v>9.4323663383234405E-2</v>
      </c>
      <c r="AL169" s="17">
        <v>0.10422634741577801</v>
      </c>
      <c r="AM169" s="17">
        <v>9.6677976723350503E-2</v>
      </c>
      <c r="AN169" s="17">
        <v>6.7033983226019694E-2</v>
      </c>
      <c r="AO169" s="17">
        <v>0.112696982174154</v>
      </c>
      <c r="AP169" s="17"/>
      <c r="AQ169" s="17">
        <v>6.9832647219045293E-2</v>
      </c>
      <c r="AR169" s="17">
        <v>7.86027575246072E-2</v>
      </c>
      <c r="AS169" s="17"/>
      <c r="AT169" s="17">
        <v>8.1879046828375004E-2</v>
      </c>
      <c r="AU169" s="17">
        <v>6.6774241115742899E-2</v>
      </c>
      <c r="AV169" s="17"/>
      <c r="AW169" s="17">
        <v>9.2400556917119306E-2</v>
      </c>
      <c r="AX169" s="17" t="s">
        <v>87</v>
      </c>
      <c r="AY169" s="17">
        <v>6.0940798883834801E-2</v>
      </c>
      <c r="AZ169" s="17"/>
      <c r="BA169" s="17">
        <v>9.7738952456107503E-2</v>
      </c>
      <c r="BB169" s="17">
        <v>6.73838247974657E-2</v>
      </c>
      <c r="BC169" s="17"/>
      <c r="BD169" s="17">
        <v>7.4688502582485397E-2</v>
      </c>
      <c r="BE169" s="17">
        <v>8.0197610952693704E-2</v>
      </c>
      <c r="BF169" s="17"/>
      <c r="BG169" s="17">
        <v>7.6228768623137197E-2</v>
      </c>
      <c r="BH169" s="17">
        <v>8.4982322418706693E-2</v>
      </c>
      <c r="BI169" s="17">
        <v>8.2391277061801299E-2</v>
      </c>
      <c r="BJ169" s="17">
        <v>6.9538492926223897E-2</v>
      </c>
    </row>
    <row r="170" spans="2:62">
      <c r="B170" t="s">
        <v>129</v>
      </c>
      <c r="C170" s="17">
        <v>1.9191847316893999E-2</v>
      </c>
      <c r="D170" s="17">
        <v>1.9660582853289699E-2</v>
      </c>
      <c r="E170" s="17">
        <v>1.8884441716227301E-2</v>
      </c>
      <c r="F170" s="17"/>
      <c r="G170" s="17">
        <v>3.5776674467543498E-2</v>
      </c>
      <c r="H170" s="17">
        <v>1.84886338376021E-2</v>
      </c>
      <c r="I170" s="17">
        <v>1.22815667219672E-2</v>
      </c>
      <c r="J170" s="17">
        <v>1.9681132826012901E-2</v>
      </c>
      <c r="K170" s="17">
        <v>2.0820090961163398E-2</v>
      </c>
      <c r="L170" s="17">
        <v>1.32975375720439E-2</v>
      </c>
      <c r="M170" s="17"/>
      <c r="N170" s="17">
        <v>9.1201081641773193E-3</v>
      </c>
      <c r="O170" s="17">
        <v>2.3648016015884898E-2</v>
      </c>
      <c r="P170" s="17">
        <v>1.53533040766302E-2</v>
      </c>
      <c r="Q170" s="17">
        <v>2.89463206109161E-2</v>
      </c>
      <c r="R170" s="17"/>
      <c r="S170" s="17">
        <v>1.13253721539708E-2</v>
      </c>
      <c r="T170" s="17">
        <v>1.20749426068409E-2</v>
      </c>
      <c r="U170" s="17">
        <v>3.4123624711813703E-2</v>
      </c>
      <c r="V170" s="17">
        <v>1.7463661583529601E-2</v>
      </c>
      <c r="W170" s="17">
        <v>8.4032185860678996E-3</v>
      </c>
      <c r="X170" s="17">
        <v>4.1015694276867E-2</v>
      </c>
      <c r="Y170" s="17">
        <v>1.0995090893475499E-2</v>
      </c>
      <c r="Z170" s="17">
        <v>0</v>
      </c>
      <c r="AA170" s="17">
        <v>3.0135405408250299E-2</v>
      </c>
      <c r="AB170" s="17"/>
      <c r="AC170" s="17">
        <v>2.9883884279493001E-2</v>
      </c>
      <c r="AD170" s="17">
        <v>1.4764540168065001E-2</v>
      </c>
      <c r="AE170" s="17">
        <v>1.8302395202845798E-2</v>
      </c>
      <c r="AF170" s="17">
        <v>1.8834585507925099E-2</v>
      </c>
      <c r="AG170" s="17">
        <v>1.13386027054729E-2</v>
      </c>
      <c r="AH170" s="17">
        <v>1.0768862909261601E-2</v>
      </c>
      <c r="AI170" s="17"/>
      <c r="AJ170" s="17">
        <v>1.1190785114335701E-2</v>
      </c>
      <c r="AK170" s="17">
        <v>1.7231269233717001E-2</v>
      </c>
      <c r="AL170" s="17">
        <v>4.2821342896136601E-2</v>
      </c>
      <c r="AM170" s="17">
        <v>2.5605149149715001E-2</v>
      </c>
      <c r="AN170" s="17">
        <v>2.00444615858867E-2</v>
      </c>
      <c r="AO170" s="17">
        <v>3.8889527028389603E-2</v>
      </c>
      <c r="AP170" s="17"/>
      <c r="AQ170" s="17">
        <v>6.70684592855318E-3</v>
      </c>
      <c r="AR170" s="17">
        <v>2.69978676164511E-2</v>
      </c>
      <c r="AS170" s="17"/>
      <c r="AT170" s="17">
        <v>1.8667317065665E-2</v>
      </c>
      <c r="AU170" s="17">
        <v>2.17565566849581E-2</v>
      </c>
      <c r="AV170" s="17"/>
      <c r="AW170" s="17">
        <v>2.49880971573842E-2</v>
      </c>
      <c r="AX170" s="17" t="s">
        <v>87</v>
      </c>
      <c r="AY170" s="17">
        <v>1.1190785114335701E-2</v>
      </c>
      <c r="AZ170" s="17"/>
      <c r="BA170" s="17">
        <v>2.4920782719200299E-2</v>
      </c>
      <c r="BB170" s="17">
        <v>1.6013558117084901E-2</v>
      </c>
      <c r="BC170" s="17"/>
      <c r="BD170" s="17">
        <v>1.17009081011236E-2</v>
      </c>
      <c r="BE170" s="17">
        <v>2.0652377902321901E-2</v>
      </c>
      <c r="BF170" s="17"/>
      <c r="BG170" s="17">
        <v>1.47870529240314E-2</v>
      </c>
      <c r="BH170" s="17">
        <v>2.8454135210629401E-2</v>
      </c>
      <c r="BI170" s="17">
        <v>1.37562133163566E-2</v>
      </c>
      <c r="BJ170" s="17">
        <v>1.88854704042004E-2</v>
      </c>
    </row>
    <row r="171" spans="2:62">
      <c r="B171" t="s">
        <v>101</v>
      </c>
      <c r="C171" s="17">
        <v>2.24434425221837E-2</v>
      </c>
      <c r="D171" s="17">
        <v>2.09437481187357E-2</v>
      </c>
      <c r="E171" s="17">
        <v>2.30198842444891E-2</v>
      </c>
      <c r="F171" s="17"/>
      <c r="G171" s="17">
        <v>2.9288044597368099E-2</v>
      </c>
      <c r="H171" s="17">
        <v>6.1039071401038404E-3</v>
      </c>
      <c r="I171" s="17">
        <v>2.11278739687169E-2</v>
      </c>
      <c r="J171" s="17">
        <v>2.5845439680945801E-2</v>
      </c>
      <c r="K171" s="17">
        <v>2.37388536668914E-2</v>
      </c>
      <c r="L171" s="17">
        <v>2.6482638746050099E-2</v>
      </c>
      <c r="M171" s="17"/>
      <c r="N171" s="17">
        <v>7.0714156389451504E-3</v>
      </c>
      <c r="O171" s="17">
        <v>1.8536281874739598E-2</v>
      </c>
      <c r="P171" s="17">
        <v>2.4141723577789299E-2</v>
      </c>
      <c r="Q171" s="17">
        <v>4.1769127339337297E-2</v>
      </c>
      <c r="R171" s="17"/>
      <c r="S171" s="17">
        <v>2.6960801187814899E-2</v>
      </c>
      <c r="T171" s="17">
        <v>2.0255225795525401E-2</v>
      </c>
      <c r="U171" s="17">
        <v>3.7439044661106799E-2</v>
      </c>
      <c r="V171" s="17">
        <v>1.4576327540242301E-2</v>
      </c>
      <c r="W171" s="17">
        <v>3.0037561844166599E-2</v>
      </c>
      <c r="X171" s="17">
        <v>2.4498121822445301E-2</v>
      </c>
      <c r="Y171" s="17">
        <v>4.7566544096138497E-3</v>
      </c>
      <c r="Z171" s="17">
        <v>4.3542011445237103E-2</v>
      </c>
      <c r="AA171" s="17">
        <v>1.3522125723423E-2</v>
      </c>
      <c r="AB171" s="17"/>
      <c r="AC171" s="17">
        <v>7.20985107945518E-3</v>
      </c>
      <c r="AD171" s="17">
        <v>3.0452596414471299E-2</v>
      </c>
      <c r="AE171" s="17">
        <v>2.32954376660068E-2</v>
      </c>
      <c r="AF171" s="17">
        <v>2.3597675060682E-2</v>
      </c>
      <c r="AG171" s="17">
        <v>3.29698081819799E-2</v>
      </c>
      <c r="AH171" s="17">
        <v>2.2348900633358999E-2</v>
      </c>
      <c r="AI171" s="17"/>
      <c r="AJ171" s="17">
        <v>1.8478208245114699E-2</v>
      </c>
      <c r="AK171" s="17">
        <v>1.80372198136006E-2</v>
      </c>
      <c r="AL171" s="17">
        <v>4.4821728069404897E-2</v>
      </c>
      <c r="AM171" s="17">
        <v>1.24178102627489E-2</v>
      </c>
      <c r="AN171" s="17">
        <v>2.9643331114888899E-2</v>
      </c>
      <c r="AO171" s="17">
        <v>1.7720084360026801E-2</v>
      </c>
      <c r="AP171" s="17"/>
      <c r="AQ171" s="17">
        <v>1.75965821257862E-2</v>
      </c>
      <c r="AR171" s="17">
        <v>1.7513425276622301E-2</v>
      </c>
      <c r="AS171" s="17"/>
      <c r="AT171" s="17">
        <v>2.2848416693436902E-2</v>
      </c>
      <c r="AU171" s="17">
        <v>2.1599653250230302E-2</v>
      </c>
      <c r="AV171" s="17"/>
      <c r="AW171" s="17">
        <v>2.4415468841313698E-2</v>
      </c>
      <c r="AX171" s="17" t="s">
        <v>87</v>
      </c>
      <c r="AY171" s="17">
        <v>1.8478208245114699E-2</v>
      </c>
      <c r="AZ171" s="17"/>
      <c r="BA171" s="17">
        <v>8.87451331569113E-3</v>
      </c>
      <c r="BB171" s="17">
        <v>2.9971190370869101E-2</v>
      </c>
      <c r="BC171" s="17"/>
      <c r="BD171" s="17">
        <v>8.5363669227176697E-3</v>
      </c>
      <c r="BE171" s="17">
        <v>2.3047889873023301E-2</v>
      </c>
      <c r="BF171" s="17"/>
      <c r="BG171" s="17">
        <v>4.6710990778992103E-3</v>
      </c>
      <c r="BH171" s="17">
        <v>4.0470865233517603E-2</v>
      </c>
      <c r="BI171" s="17">
        <v>2.0869495930549101E-3</v>
      </c>
      <c r="BJ171" s="17">
        <v>2.7093559572751599E-2</v>
      </c>
    </row>
    <row r="172" spans="2:62">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row>
    <row r="173" spans="2:62">
      <c r="B173" s="6" t="s">
        <v>142</v>
      </c>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row>
    <row r="174" spans="2:62">
      <c r="B174" s="24" t="s">
        <v>15</v>
      </c>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row>
    <row r="175" spans="2:62">
      <c r="B175" t="s">
        <v>125</v>
      </c>
      <c r="C175" s="17">
        <v>0.15847635910963601</v>
      </c>
      <c r="D175" s="17">
        <v>0.17715075975842901</v>
      </c>
      <c r="E175" s="17">
        <v>0.14145384808620001</v>
      </c>
      <c r="F175" s="17"/>
      <c r="G175" s="17">
        <v>0.143435220230613</v>
      </c>
      <c r="H175" s="17">
        <v>0.17377178676868399</v>
      </c>
      <c r="I175" s="17">
        <v>0.18325604610228599</v>
      </c>
      <c r="J175" s="17">
        <v>0.15474990310287501</v>
      </c>
      <c r="K175" s="17">
        <v>0.14761797869073201</v>
      </c>
      <c r="L175" s="17">
        <v>0.14918909041942699</v>
      </c>
      <c r="M175" s="17"/>
      <c r="N175" s="17">
        <v>0.158019331814298</v>
      </c>
      <c r="O175" s="17">
        <v>0.14832034446645001</v>
      </c>
      <c r="P175" s="17">
        <v>0.16967931456197399</v>
      </c>
      <c r="Q175" s="17">
        <v>0.158688345796969</v>
      </c>
      <c r="R175" s="17"/>
      <c r="S175" s="17">
        <v>0.17618651126380799</v>
      </c>
      <c r="T175" s="17">
        <v>0.13904162495912301</v>
      </c>
      <c r="U175" s="17">
        <v>0.178454491989883</v>
      </c>
      <c r="V175" s="17">
        <v>0.13650304814571501</v>
      </c>
      <c r="W175" s="17">
        <v>0.19551127653693501</v>
      </c>
      <c r="X175" s="17">
        <v>0.18928842979744101</v>
      </c>
      <c r="Y175" s="17">
        <v>0.11853304002479299</v>
      </c>
      <c r="Z175" s="17">
        <v>0.16480761010564399</v>
      </c>
      <c r="AA175" s="17">
        <v>0.14281896013114301</v>
      </c>
      <c r="AB175" s="17"/>
      <c r="AC175" s="17">
        <v>0.171725904440099</v>
      </c>
      <c r="AD175" s="17">
        <v>0.124005047044524</v>
      </c>
      <c r="AE175" s="17">
        <v>0.170678561631638</v>
      </c>
      <c r="AF175" s="17">
        <v>0.17319674563367901</v>
      </c>
      <c r="AG175" s="17">
        <v>0.167757766003408</v>
      </c>
      <c r="AH175" s="17">
        <v>0.19827166720745801</v>
      </c>
      <c r="AI175" s="17"/>
      <c r="AJ175" s="17">
        <v>0.15946906964400301</v>
      </c>
      <c r="AK175" s="17">
        <v>0.143486069724753</v>
      </c>
      <c r="AL175" s="17">
        <v>0.12865734228522199</v>
      </c>
      <c r="AM175" s="17">
        <v>0.15030409623503899</v>
      </c>
      <c r="AN175" s="17">
        <v>0.18356321337592499</v>
      </c>
      <c r="AO175" s="17">
        <v>0.20567656943790399</v>
      </c>
      <c r="AP175" s="17"/>
      <c r="AQ175" s="17">
        <v>0.19068693931831099</v>
      </c>
      <c r="AR175" s="17">
        <v>0.15400365980949399</v>
      </c>
      <c r="AS175" s="17"/>
      <c r="AT175" s="17">
        <v>0.14995834015069101</v>
      </c>
      <c r="AU175" s="17">
        <v>0.19321010793944601</v>
      </c>
      <c r="AV175" s="17"/>
      <c r="AW175" s="17">
        <v>0.16538591261515101</v>
      </c>
      <c r="AX175" s="17" t="s">
        <v>87</v>
      </c>
      <c r="AY175" s="17">
        <v>0.15946906964400301</v>
      </c>
      <c r="AZ175" s="17"/>
      <c r="BA175" s="17">
        <v>0.14349897569726699</v>
      </c>
      <c r="BB175" s="17">
        <v>0.166785486826763</v>
      </c>
      <c r="BC175" s="17"/>
      <c r="BD175" s="17">
        <v>0.169037792536499</v>
      </c>
      <c r="BE175" s="17">
        <v>0.16105690518471</v>
      </c>
      <c r="BF175" s="17"/>
      <c r="BG175" s="17">
        <v>0.18487694003935501</v>
      </c>
      <c r="BH175" s="17">
        <v>0.14615100103901599</v>
      </c>
      <c r="BI175" s="17">
        <v>0.17774407175540299</v>
      </c>
      <c r="BJ175" s="17">
        <v>0.15037583162815801</v>
      </c>
    </row>
    <row r="176" spans="2:62">
      <c r="B176" t="s">
        <v>126</v>
      </c>
      <c r="C176" s="17">
        <v>0.50662714291558997</v>
      </c>
      <c r="D176" s="17">
        <v>0.49778633485942497</v>
      </c>
      <c r="E176" s="17">
        <v>0.51351695615963999</v>
      </c>
      <c r="F176" s="17"/>
      <c r="G176" s="17">
        <v>0.47865554141237698</v>
      </c>
      <c r="H176" s="17">
        <v>0.47801135742325201</v>
      </c>
      <c r="I176" s="17">
        <v>0.50051540537476702</v>
      </c>
      <c r="J176" s="17">
        <v>0.48902171836748298</v>
      </c>
      <c r="K176" s="17">
        <v>0.52262199881232196</v>
      </c>
      <c r="L176" s="17">
        <v>0.55261799038258896</v>
      </c>
      <c r="M176" s="17"/>
      <c r="N176" s="17">
        <v>0.55184675917656201</v>
      </c>
      <c r="O176" s="17">
        <v>0.53921721876193496</v>
      </c>
      <c r="P176" s="17">
        <v>0.46372402474394298</v>
      </c>
      <c r="Q176" s="17">
        <v>0.462843205175067</v>
      </c>
      <c r="R176" s="17"/>
      <c r="S176" s="17">
        <v>0.52262247828382702</v>
      </c>
      <c r="T176" s="17">
        <v>0.50246792759349201</v>
      </c>
      <c r="U176" s="17">
        <v>0.53357658410916298</v>
      </c>
      <c r="V176" s="17">
        <v>0.551046194986477</v>
      </c>
      <c r="W176" s="17">
        <v>0.47811589909355201</v>
      </c>
      <c r="X176" s="17">
        <v>0.46079849231952302</v>
      </c>
      <c r="Y176" s="17">
        <v>0.53254246601690303</v>
      </c>
      <c r="Z176" s="17">
        <v>0.45846052801682102</v>
      </c>
      <c r="AA176" s="17">
        <v>0.48810297810373798</v>
      </c>
      <c r="AB176" s="17"/>
      <c r="AC176" s="17">
        <v>0.47727933608504902</v>
      </c>
      <c r="AD176" s="17">
        <v>0.53522538741666703</v>
      </c>
      <c r="AE176" s="17">
        <v>0.47919016540137499</v>
      </c>
      <c r="AF176" s="17">
        <v>0.48250301227950199</v>
      </c>
      <c r="AG176" s="17">
        <v>0.54719137228060899</v>
      </c>
      <c r="AH176" s="17">
        <v>0.57250772932820204</v>
      </c>
      <c r="AI176" s="17"/>
      <c r="AJ176" s="17">
        <v>0.53352608874754204</v>
      </c>
      <c r="AK176" s="17">
        <v>0.508969073864879</v>
      </c>
      <c r="AL176" s="17">
        <v>0.50273423570226305</v>
      </c>
      <c r="AM176" s="17">
        <v>0.484085456762751</v>
      </c>
      <c r="AN176" s="17">
        <v>0.48826599878522198</v>
      </c>
      <c r="AO176" s="17">
        <v>0.37213291989793201</v>
      </c>
      <c r="AP176" s="17"/>
      <c r="AQ176" s="17">
        <v>0.51335596876421397</v>
      </c>
      <c r="AR176" s="17">
        <v>0.51025223302435396</v>
      </c>
      <c r="AS176" s="17"/>
      <c r="AT176" s="17">
        <v>0.50445769380709704</v>
      </c>
      <c r="AU176" s="17">
        <v>0.506271311743551</v>
      </c>
      <c r="AV176" s="17"/>
      <c r="AW176" s="17">
        <v>0.48657203883149502</v>
      </c>
      <c r="AX176" s="17" t="s">
        <v>87</v>
      </c>
      <c r="AY176" s="17">
        <v>0.53352608874754204</v>
      </c>
      <c r="AZ176" s="17"/>
      <c r="BA176" s="17">
        <v>0.48424252328818301</v>
      </c>
      <c r="BB176" s="17">
        <v>0.51904564475015103</v>
      </c>
      <c r="BC176" s="17"/>
      <c r="BD176" s="17">
        <v>0.52163087656477303</v>
      </c>
      <c r="BE176" s="17">
        <v>0.50102189928475904</v>
      </c>
      <c r="BF176" s="17"/>
      <c r="BG176" s="17">
        <v>0.49476979342874799</v>
      </c>
      <c r="BH176" s="17">
        <v>0.47887213202707302</v>
      </c>
      <c r="BI176" s="17">
        <v>0.52253731706321704</v>
      </c>
      <c r="BJ176" s="17">
        <v>0.53356866707406603</v>
      </c>
    </row>
    <row r="177" spans="2:62">
      <c r="B177" t="s">
        <v>127</v>
      </c>
      <c r="C177" s="17">
        <v>0.203165244119589</v>
      </c>
      <c r="D177" s="17">
        <v>0.213068381220933</v>
      </c>
      <c r="E177" s="17">
        <v>0.19507665884428499</v>
      </c>
      <c r="F177" s="17"/>
      <c r="G177" s="17">
        <v>0.19878359386858699</v>
      </c>
      <c r="H177" s="17">
        <v>0.22708302591204799</v>
      </c>
      <c r="I177" s="17">
        <v>0.191303940545069</v>
      </c>
      <c r="J177" s="17">
        <v>0.228092434166803</v>
      </c>
      <c r="K177" s="17">
        <v>0.19741999342743899</v>
      </c>
      <c r="L177" s="17">
        <v>0.18373570780442</v>
      </c>
      <c r="M177" s="17"/>
      <c r="N177" s="17">
        <v>0.206133829097146</v>
      </c>
      <c r="O177" s="17">
        <v>0.186282648977072</v>
      </c>
      <c r="P177" s="17">
        <v>0.22398707004367799</v>
      </c>
      <c r="Q177" s="17">
        <v>0.198138256930046</v>
      </c>
      <c r="R177" s="17"/>
      <c r="S177" s="17">
        <v>0.20153459192276901</v>
      </c>
      <c r="T177" s="17">
        <v>0.19568877393134401</v>
      </c>
      <c r="U177" s="17">
        <v>0.171707975384914</v>
      </c>
      <c r="V177" s="17">
        <v>0.20201274663840199</v>
      </c>
      <c r="W177" s="17">
        <v>0.23316583337310301</v>
      </c>
      <c r="X177" s="17">
        <v>0.16948963572058101</v>
      </c>
      <c r="Y177" s="17">
        <v>0.22791763677153001</v>
      </c>
      <c r="Z177" s="17">
        <v>0.198238073595498</v>
      </c>
      <c r="AA177" s="17">
        <v>0.23054779404789599</v>
      </c>
      <c r="AB177" s="17"/>
      <c r="AC177" s="17">
        <v>0.215009591037887</v>
      </c>
      <c r="AD177" s="17">
        <v>0.211759038955217</v>
      </c>
      <c r="AE177" s="17">
        <v>0.206546154505134</v>
      </c>
      <c r="AF177" s="17">
        <v>0.19860793278817501</v>
      </c>
      <c r="AG177" s="17">
        <v>0.177308676325477</v>
      </c>
      <c r="AH177" s="17">
        <v>0.14361741959593399</v>
      </c>
      <c r="AI177" s="17"/>
      <c r="AJ177" s="17">
        <v>0.20348661995471101</v>
      </c>
      <c r="AK177" s="17">
        <v>0.218109121274566</v>
      </c>
      <c r="AL177" s="17">
        <v>0.16028104352429801</v>
      </c>
      <c r="AM177" s="17">
        <v>0.230963142200177</v>
      </c>
      <c r="AN177" s="17">
        <v>0.18891058563524499</v>
      </c>
      <c r="AO177" s="17">
        <v>0.235434597169531</v>
      </c>
      <c r="AP177" s="17"/>
      <c r="AQ177" s="17">
        <v>0.19853767754259799</v>
      </c>
      <c r="AR177" s="17">
        <v>0.20627048859732999</v>
      </c>
      <c r="AS177" s="17"/>
      <c r="AT177" s="17">
        <v>0.20837552532935</v>
      </c>
      <c r="AU177" s="17">
        <v>0.18969918707399899</v>
      </c>
      <c r="AV177" s="17"/>
      <c r="AW177" s="17">
        <v>0.19340768554145199</v>
      </c>
      <c r="AX177" s="17" t="s">
        <v>87</v>
      </c>
      <c r="AY177" s="17">
        <v>0.20348661995471101</v>
      </c>
      <c r="AZ177" s="17"/>
      <c r="BA177" s="17">
        <v>0.21807300744019001</v>
      </c>
      <c r="BB177" s="17">
        <v>0.19489474012052099</v>
      </c>
      <c r="BC177" s="17"/>
      <c r="BD177" s="17">
        <v>0.21089457962546701</v>
      </c>
      <c r="BE177" s="17">
        <v>0.20067863858573101</v>
      </c>
      <c r="BF177" s="17"/>
      <c r="BG177" s="17">
        <v>0.202541419636874</v>
      </c>
      <c r="BH177" s="17">
        <v>0.18696016305087701</v>
      </c>
      <c r="BI177" s="17">
        <v>0.19650646052517301</v>
      </c>
      <c r="BJ177" s="17">
        <v>0.19466350525378801</v>
      </c>
    </row>
    <row r="178" spans="2:62">
      <c r="B178" t="s">
        <v>128</v>
      </c>
      <c r="C178" s="17">
        <v>8.2777237591940805E-2</v>
      </c>
      <c r="D178" s="17">
        <v>6.8977845742766705E-2</v>
      </c>
      <c r="E178" s="17">
        <v>9.5871403932339297E-2</v>
      </c>
      <c r="F178" s="17"/>
      <c r="G178" s="17">
        <v>0.1017987787967</v>
      </c>
      <c r="H178" s="17">
        <v>8.5209774980242098E-2</v>
      </c>
      <c r="I178" s="17">
        <v>7.7450287547689206E-2</v>
      </c>
      <c r="J178" s="17">
        <v>8.4951900957617094E-2</v>
      </c>
      <c r="K178" s="17">
        <v>8.7341918948844993E-2</v>
      </c>
      <c r="L178" s="17">
        <v>6.6750579347775493E-2</v>
      </c>
      <c r="M178" s="17"/>
      <c r="N178" s="17">
        <v>5.8014212601888403E-2</v>
      </c>
      <c r="O178" s="17">
        <v>7.6694340462941796E-2</v>
      </c>
      <c r="P178" s="17">
        <v>0.100097365727467</v>
      </c>
      <c r="Q178" s="17">
        <v>0.101123074056737</v>
      </c>
      <c r="R178" s="17"/>
      <c r="S178" s="17">
        <v>6.4010256866319698E-2</v>
      </c>
      <c r="T178" s="17">
        <v>0.10685674983992099</v>
      </c>
      <c r="U178" s="17">
        <v>6.84582634698436E-2</v>
      </c>
      <c r="V178" s="17">
        <v>7.4194995880507195E-2</v>
      </c>
      <c r="W178" s="17">
        <v>4.79111714498534E-2</v>
      </c>
      <c r="X178" s="17">
        <v>0.119979020119964</v>
      </c>
      <c r="Y178" s="17">
        <v>7.9749342271040899E-2</v>
      </c>
      <c r="Z178" s="17">
        <v>0.104043826758996</v>
      </c>
      <c r="AA178" s="17">
        <v>8.1140799067021499E-2</v>
      </c>
      <c r="AB178" s="17"/>
      <c r="AC178" s="17">
        <v>9.6418277831629096E-2</v>
      </c>
      <c r="AD178" s="17">
        <v>7.5568536767501304E-2</v>
      </c>
      <c r="AE178" s="17">
        <v>9.2460809071854305E-2</v>
      </c>
      <c r="AF178" s="17">
        <v>9.1734098099027203E-2</v>
      </c>
      <c r="AG178" s="17">
        <v>6.0491678407965099E-2</v>
      </c>
      <c r="AH178" s="17">
        <v>3.7019143531503297E-2</v>
      </c>
      <c r="AI178" s="17"/>
      <c r="AJ178" s="17">
        <v>6.5022079002540201E-2</v>
      </c>
      <c r="AK178" s="17">
        <v>9.5365798373756999E-2</v>
      </c>
      <c r="AL178" s="17">
        <v>9.7198859529817994E-2</v>
      </c>
      <c r="AM178" s="17">
        <v>9.0531001246251394E-2</v>
      </c>
      <c r="AN178" s="17">
        <v>9.0006697553961595E-2</v>
      </c>
      <c r="AO178" s="17">
        <v>9.1218154148657096E-2</v>
      </c>
      <c r="AP178" s="17"/>
      <c r="AQ178" s="17">
        <v>6.6977184090429506E-2</v>
      </c>
      <c r="AR178" s="17">
        <v>8.4839549854146407E-2</v>
      </c>
      <c r="AS178" s="17"/>
      <c r="AT178" s="17">
        <v>8.6332565797087299E-2</v>
      </c>
      <c r="AU178" s="17">
        <v>6.9876478771882897E-2</v>
      </c>
      <c r="AV178" s="17"/>
      <c r="AW178" s="17">
        <v>9.8127822270356199E-2</v>
      </c>
      <c r="AX178" s="17" t="s">
        <v>87</v>
      </c>
      <c r="AY178" s="17">
        <v>6.5022079002540201E-2</v>
      </c>
      <c r="AZ178" s="17"/>
      <c r="BA178" s="17">
        <v>0.109566957315469</v>
      </c>
      <c r="BB178" s="17">
        <v>6.7914881694381798E-2</v>
      </c>
      <c r="BC178" s="17"/>
      <c r="BD178" s="17">
        <v>6.4624530529650698E-2</v>
      </c>
      <c r="BE178" s="17">
        <v>8.8091812155755206E-2</v>
      </c>
      <c r="BF178" s="17"/>
      <c r="BG178" s="17">
        <v>8.38406370830624E-2</v>
      </c>
      <c r="BH178" s="17">
        <v>0.107589168597635</v>
      </c>
      <c r="BI178" s="17">
        <v>7.9139003873579097E-2</v>
      </c>
      <c r="BJ178" s="17">
        <v>7.7163376945289006E-2</v>
      </c>
    </row>
    <row r="179" spans="2:62">
      <c r="B179" t="s">
        <v>129</v>
      </c>
      <c r="C179" s="17">
        <v>2.1966621012553401E-2</v>
      </c>
      <c r="D179" s="17">
        <v>2.1010447377351998E-2</v>
      </c>
      <c r="E179" s="17">
        <v>2.3075213197160199E-2</v>
      </c>
      <c r="F179" s="17"/>
      <c r="G179" s="17">
        <v>2.6865185538515399E-2</v>
      </c>
      <c r="H179" s="17">
        <v>2.4010943695397E-2</v>
      </c>
      <c r="I179" s="17">
        <v>2.8371726759015999E-2</v>
      </c>
      <c r="J179" s="17">
        <v>2.28269057681133E-2</v>
      </c>
      <c r="K179" s="17">
        <v>2.3077668950767901E-2</v>
      </c>
      <c r="L179" s="17">
        <v>1.0838604766570101E-2</v>
      </c>
      <c r="M179" s="17"/>
      <c r="N179" s="17">
        <v>1.43502170262942E-2</v>
      </c>
      <c r="O179" s="17">
        <v>1.9306761237596799E-2</v>
      </c>
      <c r="P179" s="17">
        <v>2.4530670821868598E-2</v>
      </c>
      <c r="Q179" s="17">
        <v>3.0842279518196201E-2</v>
      </c>
      <c r="R179" s="17"/>
      <c r="S179" s="17">
        <v>1.3369242717596E-2</v>
      </c>
      <c r="T179" s="17">
        <v>2.1017558478275501E-2</v>
      </c>
      <c r="U179" s="17">
        <v>1.0465003349186999E-2</v>
      </c>
      <c r="V179" s="17">
        <v>2.1218315762734301E-2</v>
      </c>
      <c r="W179" s="17">
        <v>7.2365126943258404E-3</v>
      </c>
      <c r="X179" s="17">
        <v>3.1061880361959501E-2</v>
      </c>
      <c r="Y179" s="17">
        <v>2.6552974508570699E-2</v>
      </c>
      <c r="Z179" s="17">
        <v>3.4407692571414697E-2</v>
      </c>
      <c r="AA179" s="17">
        <v>3.74709816416917E-2</v>
      </c>
      <c r="AB179" s="17"/>
      <c r="AC179" s="17">
        <v>2.06099890528871E-2</v>
      </c>
      <c r="AD179" s="17">
        <v>2.6287940758414799E-2</v>
      </c>
      <c r="AE179" s="17">
        <v>2.42797831421331E-2</v>
      </c>
      <c r="AF179" s="17">
        <v>2.2272661809780402E-2</v>
      </c>
      <c r="AG179" s="17">
        <v>1.37645068115112E-2</v>
      </c>
      <c r="AH179" s="17">
        <v>1.0768862909261601E-2</v>
      </c>
      <c r="AI179" s="17"/>
      <c r="AJ179" s="17">
        <v>1.2156673459045E-2</v>
      </c>
      <c r="AK179" s="17">
        <v>2.43857794924996E-2</v>
      </c>
      <c r="AL179" s="17">
        <v>5.8542612184766703E-2</v>
      </c>
      <c r="AM179" s="17">
        <v>2.59102823805323E-2</v>
      </c>
      <c r="AN179" s="17">
        <v>2.27885574848385E-2</v>
      </c>
      <c r="AO179" s="17">
        <v>3.2268779090781102E-2</v>
      </c>
      <c r="AP179" s="17"/>
      <c r="AQ179" s="17">
        <v>1.02778114327695E-2</v>
      </c>
      <c r="AR179" s="17">
        <v>2.6702017435555499E-2</v>
      </c>
      <c r="AS179" s="17"/>
      <c r="AT179" s="17">
        <v>2.2650394995430801E-2</v>
      </c>
      <c r="AU179" s="17">
        <v>2.0056185722653001E-2</v>
      </c>
      <c r="AV179" s="17"/>
      <c r="AW179" s="17">
        <v>3.19600115733015E-2</v>
      </c>
      <c r="AX179" s="17" t="s">
        <v>87</v>
      </c>
      <c r="AY179" s="17">
        <v>1.2156673459045E-2</v>
      </c>
      <c r="AZ179" s="17"/>
      <c r="BA179" s="17">
        <v>3.1102574638494401E-2</v>
      </c>
      <c r="BB179" s="17">
        <v>1.68981919414916E-2</v>
      </c>
      <c r="BC179" s="17"/>
      <c r="BD179" s="17">
        <v>1.80859491325151E-2</v>
      </c>
      <c r="BE179" s="17">
        <v>2.28081119105293E-2</v>
      </c>
      <c r="BF179" s="17"/>
      <c r="BG179" s="17">
        <v>2.11984105675498E-2</v>
      </c>
      <c r="BH179" s="17">
        <v>3.8213209640867399E-2</v>
      </c>
      <c r="BI179" s="17">
        <v>2.4073146782627699E-2</v>
      </c>
      <c r="BJ179" s="17">
        <v>1.5182746846694999E-2</v>
      </c>
    </row>
    <row r="180" spans="2:62">
      <c r="B180" t="s">
        <v>101</v>
      </c>
      <c r="C180" s="17">
        <v>2.6987395250690702E-2</v>
      </c>
      <c r="D180" s="17">
        <v>2.2006231041093598E-2</v>
      </c>
      <c r="E180" s="17">
        <v>3.1005919780375799E-2</v>
      </c>
      <c r="F180" s="17"/>
      <c r="G180" s="17">
        <v>5.04616801532074E-2</v>
      </c>
      <c r="H180" s="17">
        <v>1.19131112203775E-2</v>
      </c>
      <c r="I180" s="17">
        <v>1.9102593671172501E-2</v>
      </c>
      <c r="J180" s="17">
        <v>2.0357137637108901E-2</v>
      </c>
      <c r="K180" s="17">
        <v>2.19204411698939E-2</v>
      </c>
      <c r="L180" s="17">
        <v>3.6868027279218799E-2</v>
      </c>
      <c r="M180" s="17"/>
      <c r="N180" s="17">
        <v>1.1635650283811E-2</v>
      </c>
      <c r="O180" s="17">
        <v>3.01786860940036E-2</v>
      </c>
      <c r="P180" s="17">
        <v>1.7981554101069702E-2</v>
      </c>
      <c r="Q180" s="17">
        <v>4.8364838522985197E-2</v>
      </c>
      <c r="R180" s="17"/>
      <c r="S180" s="17">
        <v>2.22769189456795E-2</v>
      </c>
      <c r="T180" s="17">
        <v>3.49273651978452E-2</v>
      </c>
      <c r="U180" s="17">
        <v>3.7337681697008303E-2</v>
      </c>
      <c r="V180" s="17">
        <v>1.5024698586165199E-2</v>
      </c>
      <c r="W180" s="17">
        <v>3.8059306852231703E-2</v>
      </c>
      <c r="X180" s="17">
        <v>2.93825416805308E-2</v>
      </c>
      <c r="Y180" s="17">
        <v>1.4704540407161799E-2</v>
      </c>
      <c r="Z180" s="17">
        <v>4.0042268951625902E-2</v>
      </c>
      <c r="AA180" s="17">
        <v>1.99184870085093E-2</v>
      </c>
      <c r="AB180" s="17"/>
      <c r="AC180" s="17">
        <v>1.8956901552448498E-2</v>
      </c>
      <c r="AD180" s="17">
        <v>2.7154049057675499E-2</v>
      </c>
      <c r="AE180" s="17">
        <v>2.6844526247865999E-2</v>
      </c>
      <c r="AF180" s="17">
        <v>3.1685549389836302E-2</v>
      </c>
      <c r="AG180" s="17">
        <v>3.3486000171029498E-2</v>
      </c>
      <c r="AH180" s="17">
        <v>3.7815177427641199E-2</v>
      </c>
      <c r="AI180" s="17"/>
      <c r="AJ180" s="17">
        <v>2.63394691921594E-2</v>
      </c>
      <c r="AK180" s="17">
        <v>9.68415726954539E-3</v>
      </c>
      <c r="AL180" s="17">
        <v>5.2585906773631799E-2</v>
      </c>
      <c r="AM180" s="17">
        <v>1.82060211752487E-2</v>
      </c>
      <c r="AN180" s="17">
        <v>2.64649471648081E-2</v>
      </c>
      <c r="AO180" s="17">
        <v>6.3268980255194798E-2</v>
      </c>
      <c r="AP180" s="17"/>
      <c r="AQ180" s="17">
        <v>2.0164418851677701E-2</v>
      </c>
      <c r="AR180" s="17">
        <v>1.7932051279120099E-2</v>
      </c>
      <c r="AS180" s="17"/>
      <c r="AT180" s="17">
        <v>2.8225479920344899E-2</v>
      </c>
      <c r="AU180" s="17">
        <v>2.08867287484687E-2</v>
      </c>
      <c r="AV180" s="17"/>
      <c r="AW180" s="17">
        <v>2.45465291682435E-2</v>
      </c>
      <c r="AX180" s="17" t="s">
        <v>87</v>
      </c>
      <c r="AY180" s="17">
        <v>2.63394691921594E-2</v>
      </c>
      <c r="AZ180" s="17"/>
      <c r="BA180" s="17">
        <v>1.35159616203962E-2</v>
      </c>
      <c r="BB180" s="17">
        <v>3.4461054666691998E-2</v>
      </c>
      <c r="BC180" s="17"/>
      <c r="BD180" s="17">
        <v>1.57262716110948E-2</v>
      </c>
      <c r="BE180" s="17">
        <v>2.63426328785153E-2</v>
      </c>
      <c r="BF180" s="17"/>
      <c r="BG180" s="17">
        <v>1.27727992444099E-2</v>
      </c>
      <c r="BH180" s="17">
        <v>4.22143256445318E-2</v>
      </c>
      <c r="BI180" s="17">
        <v>0</v>
      </c>
      <c r="BJ180" s="17">
        <v>2.9045872252004699E-2</v>
      </c>
    </row>
    <row r="181" spans="2:62">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row>
    <row r="182" spans="2:62">
      <c r="B182" s="6" t="s">
        <v>143</v>
      </c>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row>
    <row r="183" spans="2:62">
      <c r="B183" s="24" t="s">
        <v>15</v>
      </c>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row>
    <row r="184" spans="2:62">
      <c r="B184" t="s">
        <v>144</v>
      </c>
      <c r="C184" s="17">
        <v>2.6717646733133298E-2</v>
      </c>
      <c r="D184" s="17">
        <v>3.3920971330910203E-2</v>
      </c>
      <c r="E184" s="17">
        <v>1.9045347490244401E-2</v>
      </c>
      <c r="F184" s="17"/>
      <c r="G184" s="17">
        <v>4.89780395168661E-2</v>
      </c>
      <c r="H184" s="17">
        <v>4.5493659159216902E-2</v>
      </c>
      <c r="I184" s="17">
        <v>4.8225882089525197E-2</v>
      </c>
      <c r="J184" s="17">
        <v>1.12042581919967E-2</v>
      </c>
      <c r="K184" s="17">
        <v>6.1041015988299403E-3</v>
      </c>
      <c r="L184" s="17">
        <v>4.2455543111337398E-3</v>
      </c>
      <c r="M184" s="17"/>
      <c r="N184" s="17">
        <v>3.7875760389613801E-2</v>
      </c>
      <c r="O184" s="17">
        <v>1.8813207874249002E-2</v>
      </c>
      <c r="P184" s="17">
        <v>3.7289080505661598E-2</v>
      </c>
      <c r="Q184" s="17">
        <v>1.3717677494645E-2</v>
      </c>
      <c r="R184" s="17"/>
      <c r="S184" s="17">
        <v>6.0655721514348497E-2</v>
      </c>
      <c r="T184" s="17">
        <v>2.4920481211932799E-2</v>
      </c>
      <c r="U184" s="17">
        <v>5.6249599558294604E-3</v>
      </c>
      <c r="V184" s="17">
        <v>2.1914173606902999E-2</v>
      </c>
      <c r="W184" s="17">
        <v>1.7634514044451901E-2</v>
      </c>
      <c r="X184" s="17">
        <v>3.7434394813815601E-2</v>
      </c>
      <c r="Y184" s="17">
        <v>1.2985856143706899E-2</v>
      </c>
      <c r="Z184" s="17">
        <v>2.87311745327582E-2</v>
      </c>
      <c r="AA184" s="17">
        <v>1.56246008344323E-2</v>
      </c>
      <c r="AB184" s="17"/>
      <c r="AC184" s="17">
        <v>4.36909720121108E-2</v>
      </c>
      <c r="AD184" s="17">
        <v>2.7648301576230001E-2</v>
      </c>
      <c r="AE184" s="17">
        <v>1.88611444146684E-2</v>
      </c>
      <c r="AF184" s="17">
        <v>1.68748649960659E-2</v>
      </c>
      <c r="AG184" s="17">
        <v>2.1354825623136699E-2</v>
      </c>
      <c r="AH184" s="17">
        <v>0</v>
      </c>
      <c r="AI184" s="17"/>
      <c r="AJ184" s="17">
        <v>2.17092465580285E-2</v>
      </c>
      <c r="AK184" s="17">
        <v>2.3488272367753499E-2</v>
      </c>
      <c r="AL184" s="17">
        <v>6.00166034357206E-2</v>
      </c>
      <c r="AM184" s="17">
        <v>3.8314298659873E-2</v>
      </c>
      <c r="AN184" s="17">
        <v>2.28190319598905E-2</v>
      </c>
      <c r="AO184" s="17">
        <v>3.9498982225673503E-2</v>
      </c>
      <c r="AP184" s="17"/>
      <c r="AQ184" s="17">
        <v>3.91187064809633E-2</v>
      </c>
      <c r="AR184" s="17">
        <v>2.3737055639596698E-2</v>
      </c>
      <c r="AS184" s="17"/>
      <c r="AT184" s="17">
        <v>2.7076289363086498E-2</v>
      </c>
      <c r="AU184" s="17">
        <v>2.61790488909487E-2</v>
      </c>
      <c r="AV184" s="17"/>
      <c r="AW184" s="17">
        <v>3.1522185793097998E-2</v>
      </c>
      <c r="AX184" s="17" t="s">
        <v>87</v>
      </c>
      <c r="AY184" s="17">
        <v>2.17092465580285E-2</v>
      </c>
      <c r="AZ184" s="17"/>
      <c r="BA184" s="17">
        <v>7.4876786009998197E-2</v>
      </c>
      <c r="BB184" s="17">
        <v>0</v>
      </c>
      <c r="BC184" s="17"/>
      <c r="BD184" s="17">
        <v>7.4382530371760097E-2</v>
      </c>
      <c r="BE184" s="17">
        <v>1.34742653011837E-2</v>
      </c>
      <c r="BF184" s="17"/>
      <c r="BG184" s="17">
        <v>5.2407941846003003E-2</v>
      </c>
      <c r="BH184" s="17">
        <v>1.7185604841800699E-2</v>
      </c>
      <c r="BI184" s="17">
        <v>5.1327364925624799E-2</v>
      </c>
      <c r="BJ184" s="17">
        <v>1.1634416778289599E-2</v>
      </c>
    </row>
    <row r="185" spans="2:62">
      <c r="B185" t="s">
        <v>145</v>
      </c>
      <c r="C185" s="17">
        <v>4.88076486329512E-2</v>
      </c>
      <c r="D185" s="17">
        <v>4.8845481262174903E-2</v>
      </c>
      <c r="E185" s="17">
        <v>4.9155174117558903E-2</v>
      </c>
      <c r="F185" s="17"/>
      <c r="G185" s="17">
        <v>6.5490361033157807E-2</v>
      </c>
      <c r="H185" s="17">
        <v>0.102722120444426</v>
      </c>
      <c r="I185" s="17">
        <v>6.0153005391144897E-2</v>
      </c>
      <c r="J185" s="17">
        <v>3.1121237316644901E-2</v>
      </c>
      <c r="K185" s="17">
        <v>1.5910172025610798E-2</v>
      </c>
      <c r="L185" s="17">
        <v>2.2187896745352199E-2</v>
      </c>
      <c r="M185" s="17"/>
      <c r="N185" s="17">
        <v>5.9577180649770897E-2</v>
      </c>
      <c r="O185" s="17">
        <v>2.40250089588494E-2</v>
      </c>
      <c r="P185" s="17">
        <v>6.2553082545621794E-2</v>
      </c>
      <c r="Q185" s="17">
        <v>5.11135946667306E-2</v>
      </c>
      <c r="R185" s="17"/>
      <c r="S185" s="17">
        <v>7.4414885968893202E-2</v>
      </c>
      <c r="T185" s="17">
        <v>4.30062646888991E-2</v>
      </c>
      <c r="U185" s="17">
        <v>2.28508123252304E-2</v>
      </c>
      <c r="V185" s="17">
        <v>3.5369113795881299E-2</v>
      </c>
      <c r="W185" s="17">
        <v>4.1120927092893403E-2</v>
      </c>
      <c r="X185" s="17">
        <v>4.7254398592565999E-2</v>
      </c>
      <c r="Y185" s="17">
        <v>5.99438006166291E-2</v>
      </c>
      <c r="Z185" s="17">
        <v>7.7755655520483996E-2</v>
      </c>
      <c r="AA185" s="17">
        <v>4.42494400988276E-2</v>
      </c>
      <c r="AB185" s="17"/>
      <c r="AC185" s="17">
        <v>9.9534149484020798E-2</v>
      </c>
      <c r="AD185" s="17">
        <v>2.1757412193294301E-2</v>
      </c>
      <c r="AE185" s="17">
        <v>3.4416962859879503E-2</v>
      </c>
      <c r="AF185" s="17">
        <v>3.6548536953987097E-2</v>
      </c>
      <c r="AG185" s="17">
        <v>5.4562711933632803E-2</v>
      </c>
      <c r="AH185" s="17">
        <v>2.3511593122427E-2</v>
      </c>
      <c r="AI185" s="17"/>
      <c r="AJ185" s="17">
        <v>4.3636128225081297E-2</v>
      </c>
      <c r="AK185" s="17">
        <v>4.6412743022405202E-2</v>
      </c>
      <c r="AL185" s="17">
        <v>3.5296880543111003E-2</v>
      </c>
      <c r="AM185" s="17">
        <v>7.2102328102494895E-2</v>
      </c>
      <c r="AN185" s="17">
        <v>6.3883819374734793E-2</v>
      </c>
      <c r="AO185" s="17">
        <v>0</v>
      </c>
      <c r="AP185" s="17"/>
      <c r="AQ185" s="17">
        <v>7.0892395176419404E-2</v>
      </c>
      <c r="AR185" s="17">
        <v>4.4019851697276402E-2</v>
      </c>
      <c r="AS185" s="17"/>
      <c r="AT185" s="17">
        <v>4.5337439071627399E-2</v>
      </c>
      <c r="AU185" s="17">
        <v>6.3391635704701299E-2</v>
      </c>
      <c r="AV185" s="17"/>
      <c r="AW185" s="17">
        <v>4.3740366149409002E-2</v>
      </c>
      <c r="AX185" s="17" t="s">
        <v>87</v>
      </c>
      <c r="AY185" s="17">
        <v>4.3636128225081297E-2</v>
      </c>
      <c r="AZ185" s="17"/>
      <c r="BA185" s="17">
        <v>0.12566536051397401</v>
      </c>
      <c r="BB185" s="17">
        <v>6.1686557940455198E-3</v>
      </c>
      <c r="BC185" s="17"/>
      <c r="BD185" s="17">
        <v>9.03860179821704E-2</v>
      </c>
      <c r="BE185" s="17">
        <v>3.7607850165580901E-2</v>
      </c>
      <c r="BF185" s="17"/>
      <c r="BG185" s="17">
        <v>7.2618384621348703E-2</v>
      </c>
      <c r="BH185" s="17">
        <v>3.4646173936520003E-2</v>
      </c>
      <c r="BI185" s="17">
        <v>6.8983479238981502E-2</v>
      </c>
      <c r="BJ185" s="17">
        <v>4.4149072316598301E-2</v>
      </c>
    </row>
    <row r="186" spans="2:62">
      <c r="B186" t="s">
        <v>79</v>
      </c>
      <c r="C186" s="17">
        <v>0.90197016862124102</v>
      </c>
      <c r="D186" s="17">
        <v>0.89561738003962998</v>
      </c>
      <c r="E186" s="17">
        <v>0.90824845276266297</v>
      </c>
      <c r="F186" s="17"/>
      <c r="G186" s="17">
        <v>0.83990390637954504</v>
      </c>
      <c r="H186" s="17">
        <v>0.81937533775533999</v>
      </c>
      <c r="I186" s="17">
        <v>0.868064773001062</v>
      </c>
      <c r="J186" s="17">
        <v>0.93215230949725603</v>
      </c>
      <c r="K186" s="17">
        <v>0.96429737712561303</v>
      </c>
      <c r="L186" s="17">
        <v>0.97133003696266995</v>
      </c>
      <c r="M186" s="17"/>
      <c r="N186" s="17">
        <v>0.88950884340213399</v>
      </c>
      <c r="O186" s="17">
        <v>0.93274168748967901</v>
      </c>
      <c r="P186" s="17">
        <v>0.88406625252369098</v>
      </c>
      <c r="Q186" s="17">
        <v>0.89863577873670797</v>
      </c>
      <c r="R186" s="17"/>
      <c r="S186" s="17">
        <v>0.84638811895104105</v>
      </c>
      <c r="T186" s="17">
        <v>0.89629918707555001</v>
      </c>
      <c r="U186" s="17">
        <v>0.94306351939927902</v>
      </c>
      <c r="V186" s="17">
        <v>0.923316611115921</v>
      </c>
      <c r="W186" s="17">
        <v>0.91855110564463205</v>
      </c>
      <c r="X186" s="17">
        <v>0.89008327682356003</v>
      </c>
      <c r="Y186" s="17">
        <v>0.92180281671804598</v>
      </c>
      <c r="Z186" s="17">
        <v>0.87374084509215599</v>
      </c>
      <c r="AA186" s="17">
        <v>0.91987187673331805</v>
      </c>
      <c r="AB186" s="17"/>
      <c r="AC186" s="17">
        <v>0.84318077181043904</v>
      </c>
      <c r="AD186" s="17">
        <v>0.92083794782231998</v>
      </c>
      <c r="AE186" s="17">
        <v>0.92046180442915904</v>
      </c>
      <c r="AF186" s="17">
        <v>0.92624100554409206</v>
      </c>
      <c r="AG186" s="17">
        <v>0.90256844363736399</v>
      </c>
      <c r="AH186" s="17">
        <v>0.95271896876152795</v>
      </c>
      <c r="AI186" s="17"/>
      <c r="AJ186" s="17">
        <v>0.92717164427210597</v>
      </c>
      <c r="AK186" s="17">
        <v>0.90559706511779103</v>
      </c>
      <c r="AL186" s="17">
        <v>0.85298846174050202</v>
      </c>
      <c r="AM186" s="17">
        <v>0.86234018547353297</v>
      </c>
      <c r="AN186" s="17">
        <v>0.87925275126574398</v>
      </c>
      <c r="AO186" s="17">
        <v>0.93779568250211798</v>
      </c>
      <c r="AP186" s="17"/>
      <c r="AQ186" s="17">
        <v>0.85769193031326096</v>
      </c>
      <c r="AR186" s="17">
        <v>0.92032211154769905</v>
      </c>
      <c r="AS186" s="17"/>
      <c r="AT186" s="17">
        <v>0.90666236827497704</v>
      </c>
      <c r="AU186" s="17">
        <v>0.88127363833335803</v>
      </c>
      <c r="AV186" s="17"/>
      <c r="AW186" s="17">
        <v>0.89853060959611797</v>
      </c>
      <c r="AX186" s="17" t="s">
        <v>87</v>
      </c>
      <c r="AY186" s="17">
        <v>0.92717164427210597</v>
      </c>
      <c r="AZ186" s="17"/>
      <c r="BA186" s="17">
        <v>0.78526690022110801</v>
      </c>
      <c r="BB186" s="17">
        <v>0.96671461265690595</v>
      </c>
      <c r="BC186" s="17"/>
      <c r="BD186" s="17">
        <v>0.80635590914740796</v>
      </c>
      <c r="BE186" s="17">
        <v>0.93343026771226201</v>
      </c>
      <c r="BF186" s="17"/>
      <c r="BG186" s="17">
        <v>0.84237945224847</v>
      </c>
      <c r="BH186" s="17">
        <v>0.92641054068193496</v>
      </c>
      <c r="BI186" s="17">
        <v>0.86454696260154595</v>
      </c>
      <c r="BJ186" s="17">
        <v>0.93269697114112304</v>
      </c>
    </row>
    <row r="187" spans="2:62">
      <c r="B187" t="s">
        <v>101</v>
      </c>
      <c r="C187" s="17">
        <v>2.2504536012674499E-2</v>
      </c>
      <c r="D187" s="17">
        <v>2.1616167367285E-2</v>
      </c>
      <c r="E187" s="17">
        <v>2.35510256295338E-2</v>
      </c>
      <c r="F187" s="17"/>
      <c r="G187" s="17">
        <v>4.5627693070431401E-2</v>
      </c>
      <c r="H187" s="17">
        <v>3.24088826410164E-2</v>
      </c>
      <c r="I187" s="17">
        <v>2.3556339518268202E-2</v>
      </c>
      <c r="J187" s="17">
        <v>2.5522194994102299E-2</v>
      </c>
      <c r="K187" s="17">
        <v>1.36883492499463E-2</v>
      </c>
      <c r="L187" s="17">
        <v>2.23651198084377E-3</v>
      </c>
      <c r="M187" s="17"/>
      <c r="N187" s="17">
        <v>1.3038215558481E-2</v>
      </c>
      <c r="O187" s="17">
        <v>2.4420095677222801E-2</v>
      </c>
      <c r="P187" s="17">
        <v>1.6091584425025701E-2</v>
      </c>
      <c r="Q187" s="17">
        <v>3.6532949101916803E-2</v>
      </c>
      <c r="R187" s="17"/>
      <c r="S187" s="17">
        <v>1.8541273565717602E-2</v>
      </c>
      <c r="T187" s="17">
        <v>3.5774067023618301E-2</v>
      </c>
      <c r="U187" s="17">
        <v>2.84607083196609E-2</v>
      </c>
      <c r="V187" s="17">
        <v>1.9400101481294601E-2</v>
      </c>
      <c r="W187" s="17">
        <v>2.2693453218022901E-2</v>
      </c>
      <c r="X187" s="17">
        <v>2.52279297700581E-2</v>
      </c>
      <c r="Y187" s="17">
        <v>5.2675265216183603E-3</v>
      </c>
      <c r="Z187" s="17">
        <v>1.9772324854602102E-2</v>
      </c>
      <c r="AA187" s="17">
        <v>2.02540823334224E-2</v>
      </c>
      <c r="AB187" s="17"/>
      <c r="AC187" s="17">
        <v>1.3594106693429701E-2</v>
      </c>
      <c r="AD187" s="17">
        <v>2.9756338408155801E-2</v>
      </c>
      <c r="AE187" s="17">
        <v>2.62600882962934E-2</v>
      </c>
      <c r="AF187" s="17">
        <v>2.03355925058545E-2</v>
      </c>
      <c r="AG187" s="17">
        <v>2.15140188058663E-2</v>
      </c>
      <c r="AH187" s="17">
        <v>2.3769438116045202E-2</v>
      </c>
      <c r="AI187" s="17"/>
      <c r="AJ187" s="17">
        <v>7.4829809447843698E-3</v>
      </c>
      <c r="AK187" s="17">
        <v>2.45019194920497E-2</v>
      </c>
      <c r="AL187" s="17">
        <v>5.16980542806664E-2</v>
      </c>
      <c r="AM187" s="17">
        <v>2.72431877640987E-2</v>
      </c>
      <c r="AN187" s="17">
        <v>3.4044397399630298E-2</v>
      </c>
      <c r="AO187" s="17">
        <v>2.2705335272208301E-2</v>
      </c>
      <c r="AP187" s="17"/>
      <c r="AQ187" s="17">
        <v>3.2296968029356402E-2</v>
      </c>
      <c r="AR187" s="17">
        <v>1.1920981115427901E-2</v>
      </c>
      <c r="AS187" s="17"/>
      <c r="AT187" s="17">
        <v>2.0923903290309302E-2</v>
      </c>
      <c r="AU187" s="17">
        <v>2.9155677070991998E-2</v>
      </c>
      <c r="AV187" s="17"/>
      <c r="AW187" s="17">
        <v>2.62068384613755E-2</v>
      </c>
      <c r="AX187" s="17" t="s">
        <v>87</v>
      </c>
      <c r="AY187" s="17">
        <v>7.4829809447843698E-3</v>
      </c>
      <c r="AZ187" s="17"/>
      <c r="BA187" s="17">
        <v>1.4190953254919999E-2</v>
      </c>
      <c r="BB187" s="17">
        <v>2.71167315490481E-2</v>
      </c>
      <c r="BC187" s="17"/>
      <c r="BD187" s="17">
        <v>2.8875542498661599E-2</v>
      </c>
      <c r="BE187" s="17">
        <v>1.54876168209734E-2</v>
      </c>
      <c r="BF187" s="17"/>
      <c r="BG187" s="17">
        <v>3.2594221284178E-2</v>
      </c>
      <c r="BH187" s="17">
        <v>2.1757680539744799E-2</v>
      </c>
      <c r="BI187" s="17">
        <v>1.5142193233847899E-2</v>
      </c>
      <c r="BJ187" s="17">
        <v>1.15195397639889E-2</v>
      </c>
    </row>
    <row r="188" spans="2:62">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row>
    <row r="189" spans="2:62">
      <c r="B189" s="6" t="s">
        <v>146</v>
      </c>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row>
    <row r="190" spans="2:62">
      <c r="B190" s="24" t="s">
        <v>15</v>
      </c>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row>
    <row r="191" spans="2:62">
      <c r="B191" t="s">
        <v>144</v>
      </c>
      <c r="C191" s="17">
        <v>0.212569465917791</v>
      </c>
      <c r="D191" s="17">
        <v>0.20141212164337099</v>
      </c>
      <c r="E191" s="17">
        <v>0.224060205916678</v>
      </c>
      <c r="F191" s="17"/>
      <c r="G191" s="17">
        <v>0.20269502709854201</v>
      </c>
      <c r="H191" s="17">
        <v>0.20571977365769401</v>
      </c>
      <c r="I191" s="17">
        <v>0.208129553706249</v>
      </c>
      <c r="J191" s="17">
        <v>0.207055330085089</v>
      </c>
      <c r="K191" s="17">
        <v>0.25506879147024503</v>
      </c>
      <c r="L191" s="17">
        <v>0.20555746369578501</v>
      </c>
      <c r="M191" s="17"/>
      <c r="N191" s="17">
        <v>0.208351943505177</v>
      </c>
      <c r="O191" s="17">
        <v>0.20788772101035899</v>
      </c>
      <c r="P191" s="17">
        <v>0.219587854484255</v>
      </c>
      <c r="Q191" s="17">
        <v>0.214841351813987</v>
      </c>
      <c r="R191" s="17"/>
      <c r="S191" s="17">
        <v>0.14009645331137499</v>
      </c>
      <c r="T191" s="17">
        <v>0.27771802929261502</v>
      </c>
      <c r="U191" s="17">
        <v>0.273209974964716</v>
      </c>
      <c r="V191" s="17">
        <v>0.222630828772826</v>
      </c>
      <c r="W191" s="17">
        <v>0.23674264229755401</v>
      </c>
      <c r="X191" s="17">
        <v>0.22127552957322999</v>
      </c>
      <c r="Y191" s="17">
        <v>0.15251249915127199</v>
      </c>
      <c r="Z191" s="17">
        <v>0.124820869978665</v>
      </c>
      <c r="AA191" s="17">
        <v>0.21667239225006801</v>
      </c>
      <c r="AB191" s="17"/>
      <c r="AC191" s="17">
        <v>0.17076202115378</v>
      </c>
      <c r="AD191" s="17">
        <v>0.18241704325032301</v>
      </c>
      <c r="AE191" s="17">
        <v>0.20831837153209701</v>
      </c>
      <c r="AF191" s="17">
        <v>0.238634393838526</v>
      </c>
      <c r="AG191" s="17">
        <v>0.332684288662082</v>
      </c>
      <c r="AH191" s="17">
        <v>0.27831285881754197</v>
      </c>
      <c r="AI191" s="17"/>
      <c r="AJ191" s="17">
        <v>0.20301583016871699</v>
      </c>
      <c r="AK191" s="17">
        <v>0.24153974682691101</v>
      </c>
      <c r="AL191" s="17">
        <v>0.21193132896543601</v>
      </c>
      <c r="AM191" s="17">
        <v>0.27259161495864698</v>
      </c>
      <c r="AN191" s="17">
        <v>0.18384067285613701</v>
      </c>
      <c r="AO191" s="17">
        <v>0.166448385560544</v>
      </c>
      <c r="AP191" s="17"/>
      <c r="AQ191" s="17">
        <v>0.21881910369389501</v>
      </c>
      <c r="AR191" s="17">
        <v>0.209520669240645</v>
      </c>
      <c r="AS191" s="17"/>
      <c r="AT191" s="17">
        <v>0.21501022828475699</v>
      </c>
      <c r="AU191" s="17">
        <v>0.20266444539883499</v>
      </c>
      <c r="AV191" s="17"/>
      <c r="AW191" s="17">
        <v>0.232575419440776</v>
      </c>
      <c r="AX191" s="17" t="s">
        <v>87</v>
      </c>
      <c r="AY191" s="17">
        <v>0.20301583016871699</v>
      </c>
      <c r="AZ191" s="17"/>
      <c r="BA191" s="17">
        <v>0.498358136755846</v>
      </c>
      <c r="BB191" s="17">
        <v>5.4020105143585503E-2</v>
      </c>
      <c r="BC191" s="17"/>
      <c r="BD191" s="17">
        <v>0.243659684763538</v>
      </c>
      <c r="BE191" s="17">
        <v>0.209168208325967</v>
      </c>
      <c r="BF191" s="17"/>
      <c r="BG191" s="17">
        <v>0.18818350924577301</v>
      </c>
      <c r="BH191" s="17">
        <v>0.247935644746653</v>
      </c>
      <c r="BI191" s="17">
        <v>0.24656974950321001</v>
      </c>
      <c r="BJ191" s="17">
        <v>0.211883246803279</v>
      </c>
    </row>
    <row r="192" spans="2:62">
      <c r="B192" t="s">
        <v>145</v>
      </c>
      <c r="C192" s="17">
        <v>0.181886168418948</v>
      </c>
      <c r="D192" s="17">
        <v>0.18679513211068299</v>
      </c>
      <c r="E192" s="17">
        <v>0.17754805334271001</v>
      </c>
      <c r="F192" s="17"/>
      <c r="G192" s="17">
        <v>0.176885486536596</v>
      </c>
      <c r="H192" s="17">
        <v>0.18676677296564501</v>
      </c>
      <c r="I192" s="17">
        <v>0.166681171209484</v>
      </c>
      <c r="J192" s="17">
        <v>0.19631452432465299</v>
      </c>
      <c r="K192" s="17">
        <v>0.17780826070441799</v>
      </c>
      <c r="L192" s="17">
        <v>0.185716918869167</v>
      </c>
      <c r="M192" s="17"/>
      <c r="N192" s="17">
        <v>0.19557068066250599</v>
      </c>
      <c r="O192" s="17">
        <v>0.153304943906623</v>
      </c>
      <c r="P192" s="17">
        <v>0.21421560816760801</v>
      </c>
      <c r="Q192" s="17">
        <v>0.16749494265510101</v>
      </c>
      <c r="R192" s="17"/>
      <c r="S192" s="17">
        <v>0.17041875492780101</v>
      </c>
      <c r="T192" s="17">
        <v>0.17497134783394899</v>
      </c>
      <c r="U192" s="17">
        <v>0.160800074187225</v>
      </c>
      <c r="V192" s="17">
        <v>0.17789981108392799</v>
      </c>
      <c r="W192" s="17">
        <v>0.19467510276035899</v>
      </c>
      <c r="X192" s="17">
        <v>0.187501207203013</v>
      </c>
      <c r="Y192" s="17">
        <v>0.27855632589877299</v>
      </c>
      <c r="Z192" s="17">
        <v>0.177969516239637</v>
      </c>
      <c r="AA192" s="17">
        <v>0.140176081780305</v>
      </c>
      <c r="AB192" s="17"/>
      <c r="AC192" s="17">
        <v>0.18343670864911299</v>
      </c>
      <c r="AD192" s="17">
        <v>0.181554840451531</v>
      </c>
      <c r="AE192" s="17">
        <v>0.203967479705111</v>
      </c>
      <c r="AF192" s="17">
        <v>0.157299826778737</v>
      </c>
      <c r="AG192" s="17">
        <v>0.20729100955622501</v>
      </c>
      <c r="AH192" s="17">
        <v>0.145029187465569</v>
      </c>
      <c r="AI192" s="17"/>
      <c r="AJ192" s="17">
        <v>0.21459107932602201</v>
      </c>
      <c r="AK192" s="17">
        <v>0.158216757010611</v>
      </c>
      <c r="AL192" s="17">
        <v>0.211425037862429</v>
      </c>
      <c r="AM192" s="17">
        <v>0.17398000654090501</v>
      </c>
      <c r="AN192" s="17">
        <v>0.14742073666049499</v>
      </c>
      <c r="AO192" s="17">
        <v>0.13518231339060399</v>
      </c>
      <c r="AP192" s="17"/>
      <c r="AQ192" s="17">
        <v>0.177760296226221</v>
      </c>
      <c r="AR192" s="17">
        <v>0.18731802618295401</v>
      </c>
      <c r="AS192" s="17"/>
      <c r="AT192" s="17">
        <v>0.188554714018176</v>
      </c>
      <c r="AU192" s="17">
        <v>0.152915522757194</v>
      </c>
      <c r="AV192" s="17"/>
      <c r="AW192" s="17">
        <v>0.16423162895401</v>
      </c>
      <c r="AX192" s="17" t="s">
        <v>87</v>
      </c>
      <c r="AY192" s="17">
        <v>0.21459107932602201</v>
      </c>
      <c r="AZ192" s="17"/>
      <c r="BA192" s="17">
        <v>0.32051154205233801</v>
      </c>
      <c r="BB192" s="17">
        <v>0.104979815510669</v>
      </c>
      <c r="BC192" s="17"/>
      <c r="BD192" s="17">
        <v>0.19235773266067699</v>
      </c>
      <c r="BE192" s="17">
        <v>0.181227486554013</v>
      </c>
      <c r="BF192" s="17"/>
      <c r="BG192" s="17">
        <v>0.161671901959236</v>
      </c>
      <c r="BH192" s="17">
        <v>0.17783627930602999</v>
      </c>
      <c r="BI192" s="17">
        <v>0.213885344375915</v>
      </c>
      <c r="BJ192" s="17">
        <v>0.19322025377124399</v>
      </c>
    </row>
    <row r="193" spans="2:62">
      <c r="B193" t="s">
        <v>79</v>
      </c>
      <c r="C193" s="17">
        <v>0.57744633106948196</v>
      </c>
      <c r="D193" s="17">
        <v>0.58935207287618696</v>
      </c>
      <c r="E193" s="17">
        <v>0.56560483767223102</v>
      </c>
      <c r="F193" s="17"/>
      <c r="G193" s="17">
        <v>0.57488932379164903</v>
      </c>
      <c r="H193" s="17">
        <v>0.58125961249758495</v>
      </c>
      <c r="I193" s="17">
        <v>0.58437071861441903</v>
      </c>
      <c r="J193" s="17">
        <v>0.56533667766311302</v>
      </c>
      <c r="K193" s="17">
        <v>0.54749058888433799</v>
      </c>
      <c r="L193" s="17">
        <v>0.59992200772858395</v>
      </c>
      <c r="M193" s="17"/>
      <c r="N193" s="17">
        <v>0.58190860876503903</v>
      </c>
      <c r="O193" s="17">
        <v>0.613595415556204</v>
      </c>
      <c r="P193" s="17">
        <v>0.53804444344665703</v>
      </c>
      <c r="Q193" s="17">
        <v>0.57138017283592002</v>
      </c>
      <c r="R193" s="17"/>
      <c r="S193" s="17">
        <v>0.65112386985350201</v>
      </c>
      <c r="T193" s="17">
        <v>0.52255493424909905</v>
      </c>
      <c r="U193" s="17">
        <v>0.53251010421965295</v>
      </c>
      <c r="V193" s="17">
        <v>0.57217426959655504</v>
      </c>
      <c r="W193" s="17">
        <v>0.54453063159694504</v>
      </c>
      <c r="X193" s="17">
        <v>0.56109262951300398</v>
      </c>
      <c r="Y193" s="17">
        <v>0.55366553633513604</v>
      </c>
      <c r="Z193" s="17">
        <v>0.651349214394779</v>
      </c>
      <c r="AA193" s="17">
        <v>0.62261577511580002</v>
      </c>
      <c r="AB193" s="17"/>
      <c r="AC193" s="17">
        <v>0.62092290727053001</v>
      </c>
      <c r="AD193" s="17">
        <v>0.60766339464266395</v>
      </c>
      <c r="AE193" s="17">
        <v>0.55727085575945001</v>
      </c>
      <c r="AF193" s="17">
        <v>0.57403702449985206</v>
      </c>
      <c r="AG193" s="17">
        <v>0.43016945002361301</v>
      </c>
      <c r="AH193" s="17">
        <v>0.55171612057999997</v>
      </c>
      <c r="AI193" s="17"/>
      <c r="AJ193" s="17">
        <v>0.562491175443393</v>
      </c>
      <c r="AK193" s="17">
        <v>0.57761707427287401</v>
      </c>
      <c r="AL193" s="17">
        <v>0.51681567379562598</v>
      </c>
      <c r="AM193" s="17">
        <v>0.51273170079888697</v>
      </c>
      <c r="AN193" s="17">
        <v>0.64992441228318598</v>
      </c>
      <c r="AO193" s="17">
        <v>0.62227560505397905</v>
      </c>
      <c r="AP193" s="17"/>
      <c r="AQ193" s="17">
        <v>0.57573724188514097</v>
      </c>
      <c r="AR193" s="17">
        <v>0.57951761671840396</v>
      </c>
      <c r="AS193" s="17"/>
      <c r="AT193" s="17">
        <v>0.56763398969339296</v>
      </c>
      <c r="AU193" s="17">
        <v>0.61811812181080195</v>
      </c>
      <c r="AV193" s="17"/>
      <c r="AW193" s="17">
        <v>0.57572583439087099</v>
      </c>
      <c r="AX193" s="17" t="s">
        <v>87</v>
      </c>
      <c r="AY193" s="17">
        <v>0.562491175443393</v>
      </c>
      <c r="AZ193" s="17"/>
      <c r="BA193" s="17">
        <v>0.16876440128518699</v>
      </c>
      <c r="BB193" s="17">
        <v>0.80417420848064103</v>
      </c>
      <c r="BC193" s="17"/>
      <c r="BD193" s="17">
        <v>0.53240268860418605</v>
      </c>
      <c r="BE193" s="17">
        <v>0.58619391988390002</v>
      </c>
      <c r="BF193" s="17"/>
      <c r="BG193" s="17">
        <v>0.63172846938803595</v>
      </c>
      <c r="BH193" s="17">
        <v>0.53483547005912702</v>
      </c>
      <c r="BI193" s="17">
        <v>0.52220459234335703</v>
      </c>
      <c r="BJ193" s="17">
        <v>0.57505010330004303</v>
      </c>
    </row>
    <row r="194" spans="2:62">
      <c r="B194" t="s">
        <v>101</v>
      </c>
      <c r="C194" s="17">
        <v>2.8098034593779402E-2</v>
      </c>
      <c r="D194" s="17">
        <v>2.2440673369758701E-2</v>
      </c>
      <c r="E194" s="17">
        <v>3.2786903068380203E-2</v>
      </c>
      <c r="F194" s="17"/>
      <c r="G194" s="17">
        <v>4.55301625732129E-2</v>
      </c>
      <c r="H194" s="17">
        <v>2.6253840879076101E-2</v>
      </c>
      <c r="I194" s="17">
        <v>4.0818556469848298E-2</v>
      </c>
      <c r="J194" s="17">
        <v>3.1293467927145102E-2</v>
      </c>
      <c r="K194" s="17">
        <v>1.9632358940999801E-2</v>
      </c>
      <c r="L194" s="17">
        <v>8.8036097064637005E-3</v>
      </c>
      <c r="M194" s="17"/>
      <c r="N194" s="17">
        <v>1.4168767067278799E-2</v>
      </c>
      <c r="O194" s="17">
        <v>2.52119195268137E-2</v>
      </c>
      <c r="P194" s="17">
        <v>2.8152093901479502E-2</v>
      </c>
      <c r="Q194" s="17">
        <v>4.62835326949914E-2</v>
      </c>
      <c r="R194" s="17"/>
      <c r="S194" s="17">
        <v>3.8360921907322702E-2</v>
      </c>
      <c r="T194" s="17">
        <v>2.4755688624337399E-2</v>
      </c>
      <c r="U194" s="17">
        <v>3.34798466284063E-2</v>
      </c>
      <c r="V194" s="17">
        <v>2.7295090546690801E-2</v>
      </c>
      <c r="W194" s="17">
        <v>2.40516233451426E-2</v>
      </c>
      <c r="X194" s="17">
        <v>3.01306337107526E-2</v>
      </c>
      <c r="Y194" s="17">
        <v>1.526563861482E-2</v>
      </c>
      <c r="Z194" s="17">
        <v>4.5860399386918202E-2</v>
      </c>
      <c r="AA194" s="17">
        <v>2.05357508538274E-2</v>
      </c>
      <c r="AB194" s="17"/>
      <c r="AC194" s="17">
        <v>2.4878362926576199E-2</v>
      </c>
      <c r="AD194" s="17">
        <v>2.83647216554813E-2</v>
      </c>
      <c r="AE194" s="17">
        <v>3.0443293003342701E-2</v>
      </c>
      <c r="AF194" s="17">
        <v>3.0028754882886002E-2</v>
      </c>
      <c r="AG194" s="17">
        <v>2.9855251758080299E-2</v>
      </c>
      <c r="AH194" s="17">
        <v>2.4941833136889201E-2</v>
      </c>
      <c r="AI194" s="17"/>
      <c r="AJ194" s="17">
        <v>1.99019150618675E-2</v>
      </c>
      <c r="AK194" s="17">
        <v>2.2626421889603399E-2</v>
      </c>
      <c r="AL194" s="17">
        <v>5.9827959376509199E-2</v>
      </c>
      <c r="AM194" s="17">
        <v>4.0696677701561199E-2</v>
      </c>
      <c r="AN194" s="17">
        <v>1.8814178200182399E-2</v>
      </c>
      <c r="AO194" s="17">
        <v>7.6093695994872396E-2</v>
      </c>
      <c r="AP194" s="17"/>
      <c r="AQ194" s="17">
        <v>2.7683358194742401E-2</v>
      </c>
      <c r="AR194" s="17">
        <v>2.3643687857997302E-2</v>
      </c>
      <c r="AS194" s="17"/>
      <c r="AT194" s="17">
        <v>2.8801068003673599E-2</v>
      </c>
      <c r="AU194" s="17">
        <v>2.6301910033168702E-2</v>
      </c>
      <c r="AV194" s="17"/>
      <c r="AW194" s="17">
        <v>2.7467117214342598E-2</v>
      </c>
      <c r="AX194" s="17" t="s">
        <v>87</v>
      </c>
      <c r="AY194" s="17">
        <v>1.99019150618675E-2</v>
      </c>
      <c r="AZ194" s="17"/>
      <c r="BA194" s="17">
        <v>1.2365919906628799E-2</v>
      </c>
      <c r="BB194" s="17">
        <v>3.68258708651047E-2</v>
      </c>
      <c r="BC194" s="17"/>
      <c r="BD194" s="17">
        <v>3.1579893971599202E-2</v>
      </c>
      <c r="BE194" s="17">
        <v>2.3410385236120702E-2</v>
      </c>
      <c r="BF194" s="17"/>
      <c r="BG194" s="17">
        <v>1.8416119406954701E-2</v>
      </c>
      <c r="BH194" s="17">
        <v>3.9392605888190199E-2</v>
      </c>
      <c r="BI194" s="17">
        <v>1.73403137775184E-2</v>
      </c>
      <c r="BJ194" s="17">
        <v>1.9846396125434301E-2</v>
      </c>
    </row>
    <row r="195" spans="2:62">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row>
    <row r="196" spans="2:62">
      <c r="B196" s="6" t="s">
        <v>147</v>
      </c>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row>
    <row r="197" spans="2:62">
      <c r="B197" s="24" t="s">
        <v>15</v>
      </c>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row>
    <row r="198" spans="2:62">
      <c r="B198" t="s">
        <v>144</v>
      </c>
      <c r="C198" s="17">
        <v>0.13865137161777</v>
      </c>
      <c r="D198" s="17">
        <v>0.129895256406304</v>
      </c>
      <c r="E198" s="17">
        <v>0.14640271010178099</v>
      </c>
      <c r="F198" s="17"/>
      <c r="G198" s="17">
        <v>0.16381351209695699</v>
      </c>
      <c r="H198" s="17">
        <v>0.15671119152259899</v>
      </c>
      <c r="I198" s="17">
        <v>0.14225604954945001</v>
      </c>
      <c r="J198" s="17">
        <v>0.141737706310093</v>
      </c>
      <c r="K198" s="17">
        <v>0.13670174660092699</v>
      </c>
      <c r="L198" s="17">
        <v>0.101272140651728</v>
      </c>
      <c r="M198" s="17"/>
      <c r="N198" s="17">
        <v>0.14010007554361101</v>
      </c>
      <c r="O198" s="17">
        <v>0.149284668083667</v>
      </c>
      <c r="P198" s="17">
        <v>0.122994861949433</v>
      </c>
      <c r="Q198" s="17">
        <v>0.14064437144004499</v>
      </c>
      <c r="R198" s="17"/>
      <c r="S198" s="17">
        <v>0.11554557223461701</v>
      </c>
      <c r="T198" s="17">
        <v>0.159862816043156</v>
      </c>
      <c r="U198" s="17">
        <v>0.176430012071329</v>
      </c>
      <c r="V198" s="17">
        <v>0.116422811793593</v>
      </c>
      <c r="W198" s="17">
        <v>0.174676066436041</v>
      </c>
      <c r="X198" s="17">
        <v>0.18939536931218801</v>
      </c>
      <c r="Y198" s="17">
        <v>0.102413864622868</v>
      </c>
      <c r="Z198" s="17">
        <v>0.107372198111782</v>
      </c>
      <c r="AA198" s="17">
        <v>0.10321801892827</v>
      </c>
      <c r="AB198" s="17"/>
      <c r="AC198" s="17">
        <v>0.13454549483009901</v>
      </c>
      <c r="AD198" s="17">
        <v>0.14251837945031101</v>
      </c>
      <c r="AE198" s="17">
        <v>0.14033145909169101</v>
      </c>
      <c r="AF198" s="17">
        <v>0.13710296065017299</v>
      </c>
      <c r="AG198" s="17">
        <v>0.153317350267025</v>
      </c>
      <c r="AH198" s="17">
        <v>9.9484080890250501E-2</v>
      </c>
      <c r="AI198" s="17"/>
      <c r="AJ198" s="17">
        <v>0.13140723147651701</v>
      </c>
      <c r="AK198" s="17">
        <v>0.139385112495158</v>
      </c>
      <c r="AL198" s="17">
        <v>0.12549327895583501</v>
      </c>
      <c r="AM198" s="17">
        <v>0.14793251251583101</v>
      </c>
      <c r="AN198" s="17">
        <v>0.144350595337364</v>
      </c>
      <c r="AO198" s="17">
        <v>0.15474087509396001</v>
      </c>
      <c r="AP198" s="17"/>
      <c r="AQ198" s="17">
        <v>0.13953701096405299</v>
      </c>
      <c r="AR198" s="17">
        <v>0.146912200612556</v>
      </c>
      <c r="AS198" s="17"/>
      <c r="AT198" s="17">
        <v>0.146614384160306</v>
      </c>
      <c r="AU198" s="17">
        <v>0.108498162984893</v>
      </c>
      <c r="AV198" s="17"/>
      <c r="AW198" s="17">
        <v>0.15437029293750101</v>
      </c>
      <c r="AX198" s="17" t="s">
        <v>87</v>
      </c>
      <c r="AY198" s="17">
        <v>0.13140723147651701</v>
      </c>
      <c r="AZ198" s="17"/>
      <c r="BA198" s="17">
        <v>0.35618703836932297</v>
      </c>
      <c r="BB198" s="17">
        <v>1.7967298285158799E-2</v>
      </c>
      <c r="BC198" s="17"/>
      <c r="BD198" s="17">
        <v>0.169687498541089</v>
      </c>
      <c r="BE198" s="17">
        <v>0.130238956228377</v>
      </c>
      <c r="BF198" s="17"/>
      <c r="BG198" s="17">
        <v>0.157216397461896</v>
      </c>
      <c r="BH198" s="17">
        <v>0.122955406398588</v>
      </c>
      <c r="BI198" s="17">
        <v>0.18880039464835</v>
      </c>
      <c r="BJ198" s="17">
        <v>0.108239303781293</v>
      </c>
    </row>
    <row r="199" spans="2:62">
      <c r="B199" t="s">
        <v>145</v>
      </c>
      <c r="C199" s="17">
        <v>0.16964879248157899</v>
      </c>
      <c r="D199" s="17">
        <v>0.17230168570055901</v>
      </c>
      <c r="E199" s="17">
        <v>0.165394961792797</v>
      </c>
      <c r="F199" s="17"/>
      <c r="G199" s="17">
        <v>0.20709938089400501</v>
      </c>
      <c r="H199" s="17">
        <v>0.202878326546134</v>
      </c>
      <c r="I199" s="17">
        <v>0.155400101080131</v>
      </c>
      <c r="J199" s="17">
        <v>0.16763126816507201</v>
      </c>
      <c r="K199" s="17">
        <v>0.122456440406917</v>
      </c>
      <c r="L199" s="17">
        <v>0.15886535337396401</v>
      </c>
      <c r="M199" s="17"/>
      <c r="N199" s="17">
        <v>0.17711082580419699</v>
      </c>
      <c r="O199" s="17">
        <v>0.157910737948981</v>
      </c>
      <c r="P199" s="17">
        <v>0.177952523919716</v>
      </c>
      <c r="Q199" s="17">
        <v>0.16331728610396001</v>
      </c>
      <c r="R199" s="17"/>
      <c r="S199" s="17">
        <v>0.147167454882149</v>
      </c>
      <c r="T199" s="17">
        <v>0.15097970843915601</v>
      </c>
      <c r="U199" s="17">
        <v>0.15333337778071601</v>
      </c>
      <c r="V199" s="17">
        <v>0.189595025548567</v>
      </c>
      <c r="W199" s="17">
        <v>0.18076517831927899</v>
      </c>
      <c r="X199" s="17">
        <v>0.16467293010749801</v>
      </c>
      <c r="Y199" s="17">
        <v>0.22332407120870301</v>
      </c>
      <c r="Z199" s="17">
        <v>0.160600705515305</v>
      </c>
      <c r="AA199" s="17">
        <v>0.17560377071507799</v>
      </c>
      <c r="AB199" s="17"/>
      <c r="AC199" s="17">
        <v>0.17623214106019799</v>
      </c>
      <c r="AD199" s="17">
        <v>0.14335011393720501</v>
      </c>
      <c r="AE199" s="17">
        <v>0.18318861585226301</v>
      </c>
      <c r="AF199" s="17">
        <v>0.19541704232146201</v>
      </c>
      <c r="AG199" s="17">
        <v>0.16130682713637201</v>
      </c>
      <c r="AH199" s="17">
        <v>0.18251698405824099</v>
      </c>
      <c r="AI199" s="17"/>
      <c r="AJ199" s="17">
        <v>0.171498900156245</v>
      </c>
      <c r="AK199" s="17">
        <v>0.161685235175755</v>
      </c>
      <c r="AL199" s="17">
        <v>0.15904308330855099</v>
      </c>
      <c r="AM199" s="17">
        <v>0.20680395428507301</v>
      </c>
      <c r="AN199" s="17">
        <v>0.171300261561904</v>
      </c>
      <c r="AO199" s="17">
        <v>0.108323627771626</v>
      </c>
      <c r="AP199" s="17"/>
      <c r="AQ199" s="17">
        <v>0.18424084619238401</v>
      </c>
      <c r="AR199" s="17">
        <v>0.167386230580477</v>
      </c>
      <c r="AS199" s="17"/>
      <c r="AT199" s="17">
        <v>0.169645473408298</v>
      </c>
      <c r="AU199" s="17">
        <v>0.16971341402009399</v>
      </c>
      <c r="AV199" s="17"/>
      <c r="AW199" s="17">
        <v>0.160401009801103</v>
      </c>
      <c r="AX199" s="17" t="s">
        <v>87</v>
      </c>
      <c r="AY199" s="17">
        <v>0.171498900156245</v>
      </c>
      <c r="AZ199" s="17"/>
      <c r="BA199" s="17">
        <v>0.36005729660404001</v>
      </c>
      <c r="BB199" s="17">
        <v>6.4014281057241704E-2</v>
      </c>
      <c r="BC199" s="17"/>
      <c r="BD199" s="17">
        <v>0.22964562535567001</v>
      </c>
      <c r="BE199" s="17">
        <v>0.15126526672556401</v>
      </c>
      <c r="BF199" s="17"/>
      <c r="BG199" s="17">
        <v>0.194973739012478</v>
      </c>
      <c r="BH199" s="17">
        <v>0.15770459779930901</v>
      </c>
      <c r="BI199" s="17">
        <v>0.19981055842714601</v>
      </c>
      <c r="BJ199" s="17">
        <v>0.156631705983588</v>
      </c>
    </row>
    <row r="200" spans="2:62">
      <c r="B200" t="s">
        <v>79</v>
      </c>
      <c r="C200" s="17">
        <v>0.64776409530719903</v>
      </c>
      <c r="D200" s="17">
        <v>0.65772168516102503</v>
      </c>
      <c r="E200" s="17">
        <v>0.64121699349368999</v>
      </c>
      <c r="F200" s="17"/>
      <c r="G200" s="17">
        <v>0.59321328572787102</v>
      </c>
      <c r="H200" s="17">
        <v>0.60100565114406801</v>
      </c>
      <c r="I200" s="17">
        <v>0.63322656992663895</v>
      </c>
      <c r="J200" s="17">
        <v>0.64996940466826003</v>
      </c>
      <c r="K200" s="17">
        <v>0.69955381987669896</v>
      </c>
      <c r="L200" s="17">
        <v>0.704680808631999</v>
      </c>
      <c r="M200" s="17"/>
      <c r="N200" s="17">
        <v>0.65004382275997796</v>
      </c>
      <c r="O200" s="17">
        <v>0.65596549128248705</v>
      </c>
      <c r="P200" s="17">
        <v>0.64685126209586796</v>
      </c>
      <c r="Q200" s="17">
        <v>0.63963879316106098</v>
      </c>
      <c r="R200" s="17"/>
      <c r="S200" s="17">
        <v>0.69973879187543098</v>
      </c>
      <c r="T200" s="17">
        <v>0.62558904600074805</v>
      </c>
      <c r="U200" s="17">
        <v>0.60914520526931204</v>
      </c>
      <c r="V200" s="17">
        <v>0.65360874408334002</v>
      </c>
      <c r="W200" s="17">
        <v>0.61575563814235101</v>
      </c>
      <c r="X200" s="17">
        <v>0.60327453973476397</v>
      </c>
      <c r="Y200" s="17">
        <v>0.64987485123097199</v>
      </c>
      <c r="Z200" s="17">
        <v>0.68641353157070795</v>
      </c>
      <c r="AA200" s="17">
        <v>0.67941538234988597</v>
      </c>
      <c r="AB200" s="17"/>
      <c r="AC200" s="17">
        <v>0.65549172550884205</v>
      </c>
      <c r="AD200" s="17">
        <v>0.67487640172570396</v>
      </c>
      <c r="AE200" s="17">
        <v>0.62831351364997901</v>
      </c>
      <c r="AF200" s="17">
        <v>0.62512946609178499</v>
      </c>
      <c r="AG200" s="17">
        <v>0.61452681381895302</v>
      </c>
      <c r="AH200" s="17">
        <v>0.65377408179887897</v>
      </c>
      <c r="AI200" s="17"/>
      <c r="AJ200" s="17">
        <v>0.65647948241217002</v>
      </c>
      <c r="AK200" s="17">
        <v>0.65495756295987895</v>
      </c>
      <c r="AL200" s="17">
        <v>0.64850006338960597</v>
      </c>
      <c r="AM200" s="17">
        <v>0.58536182592419195</v>
      </c>
      <c r="AN200" s="17">
        <v>0.654732694105159</v>
      </c>
      <c r="AO200" s="17">
        <v>0.66086221353598396</v>
      </c>
      <c r="AP200" s="17"/>
      <c r="AQ200" s="17">
        <v>0.63858153949700502</v>
      </c>
      <c r="AR200" s="17">
        <v>0.64482056288276901</v>
      </c>
      <c r="AS200" s="17"/>
      <c r="AT200" s="17">
        <v>0.64072212738294498</v>
      </c>
      <c r="AU200" s="17">
        <v>0.67786509447064602</v>
      </c>
      <c r="AV200" s="17"/>
      <c r="AW200" s="17">
        <v>0.64307763779914595</v>
      </c>
      <c r="AX200" s="17" t="s">
        <v>87</v>
      </c>
      <c r="AY200" s="17">
        <v>0.65647948241217002</v>
      </c>
      <c r="AZ200" s="17"/>
      <c r="BA200" s="17">
        <v>0.25550035602107302</v>
      </c>
      <c r="BB200" s="17">
        <v>0.86538351645618306</v>
      </c>
      <c r="BC200" s="17"/>
      <c r="BD200" s="17">
        <v>0.56203340842765304</v>
      </c>
      <c r="BE200" s="17">
        <v>0.67557815872128302</v>
      </c>
      <c r="BF200" s="17"/>
      <c r="BG200" s="17">
        <v>0.61953540187874101</v>
      </c>
      <c r="BH200" s="17">
        <v>0.66396896672306505</v>
      </c>
      <c r="BI200" s="17">
        <v>0.59123712062891398</v>
      </c>
      <c r="BJ200" s="17">
        <v>0.69575128357877203</v>
      </c>
    </row>
    <row r="201" spans="2:62">
      <c r="B201" t="s">
        <v>101</v>
      </c>
      <c r="C201" s="17">
        <v>4.3935740593451303E-2</v>
      </c>
      <c r="D201" s="17">
        <v>4.0081372732111702E-2</v>
      </c>
      <c r="E201" s="17">
        <v>4.6985334611732599E-2</v>
      </c>
      <c r="F201" s="17"/>
      <c r="G201" s="17">
        <v>3.5873821281166202E-2</v>
      </c>
      <c r="H201" s="17">
        <v>3.9404830787199897E-2</v>
      </c>
      <c r="I201" s="17">
        <v>6.9117279443780599E-2</v>
      </c>
      <c r="J201" s="17">
        <v>4.0661620856575202E-2</v>
      </c>
      <c r="K201" s="17">
        <v>4.1287993115457298E-2</v>
      </c>
      <c r="L201" s="17">
        <v>3.5181697342308998E-2</v>
      </c>
      <c r="M201" s="17"/>
      <c r="N201" s="17">
        <v>3.27452758922138E-2</v>
      </c>
      <c r="O201" s="17">
        <v>3.6839102684865101E-2</v>
      </c>
      <c r="P201" s="17">
        <v>5.2201352034983002E-2</v>
      </c>
      <c r="Q201" s="17">
        <v>5.63995492949338E-2</v>
      </c>
      <c r="R201" s="17"/>
      <c r="S201" s="17">
        <v>3.7548181007803903E-2</v>
      </c>
      <c r="T201" s="17">
        <v>6.3568429516940098E-2</v>
      </c>
      <c r="U201" s="17">
        <v>6.10914048786423E-2</v>
      </c>
      <c r="V201" s="17">
        <v>4.03734185745004E-2</v>
      </c>
      <c r="W201" s="17">
        <v>2.8803117102328801E-2</v>
      </c>
      <c r="X201" s="17">
        <v>4.2657160845549699E-2</v>
      </c>
      <c r="Y201" s="17">
        <v>2.4387212937456701E-2</v>
      </c>
      <c r="Z201" s="17">
        <v>4.5613564802205103E-2</v>
      </c>
      <c r="AA201" s="17">
        <v>4.17628280067667E-2</v>
      </c>
      <c r="AB201" s="17"/>
      <c r="AC201" s="17">
        <v>3.3730638600860799E-2</v>
      </c>
      <c r="AD201" s="17">
        <v>3.9255104886780003E-2</v>
      </c>
      <c r="AE201" s="17">
        <v>4.8166411406067498E-2</v>
      </c>
      <c r="AF201" s="17">
        <v>4.2350530936579998E-2</v>
      </c>
      <c r="AG201" s="17">
        <v>7.0849008777649505E-2</v>
      </c>
      <c r="AH201" s="17">
        <v>6.4224853252629596E-2</v>
      </c>
      <c r="AI201" s="17"/>
      <c r="AJ201" s="17">
        <v>4.0614385955068999E-2</v>
      </c>
      <c r="AK201" s="17">
        <v>4.3972089369207303E-2</v>
      </c>
      <c r="AL201" s="17">
        <v>6.69635743460089E-2</v>
      </c>
      <c r="AM201" s="17">
        <v>5.99017072749038E-2</v>
      </c>
      <c r="AN201" s="17">
        <v>2.9616448995573301E-2</v>
      </c>
      <c r="AO201" s="17">
        <v>7.6073283598430297E-2</v>
      </c>
      <c r="AP201" s="17"/>
      <c r="AQ201" s="17">
        <v>3.7640603346557597E-2</v>
      </c>
      <c r="AR201" s="17">
        <v>4.08810059241985E-2</v>
      </c>
      <c r="AS201" s="17"/>
      <c r="AT201" s="17">
        <v>4.3018015048450903E-2</v>
      </c>
      <c r="AU201" s="17">
        <v>4.3923328524367103E-2</v>
      </c>
      <c r="AV201" s="17"/>
      <c r="AW201" s="17">
        <v>4.21510594622495E-2</v>
      </c>
      <c r="AX201" s="17" t="s">
        <v>87</v>
      </c>
      <c r="AY201" s="17">
        <v>4.0614385955068999E-2</v>
      </c>
      <c r="AZ201" s="17"/>
      <c r="BA201" s="17">
        <v>2.8255309005564E-2</v>
      </c>
      <c r="BB201" s="17">
        <v>5.2634904201416699E-2</v>
      </c>
      <c r="BC201" s="17"/>
      <c r="BD201" s="17">
        <v>3.8633467675587799E-2</v>
      </c>
      <c r="BE201" s="17">
        <v>4.2917618324776599E-2</v>
      </c>
      <c r="BF201" s="17"/>
      <c r="BG201" s="17">
        <v>2.8274461646884699E-2</v>
      </c>
      <c r="BH201" s="17">
        <v>5.5371029079038403E-2</v>
      </c>
      <c r="BI201" s="17">
        <v>2.0151926295589598E-2</v>
      </c>
      <c r="BJ201" s="17">
        <v>3.9377706656347398E-2</v>
      </c>
    </row>
    <row r="202" spans="2:62">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row>
    <row r="203" spans="2:62">
      <c r="B203" s="6" t="s">
        <v>148</v>
      </c>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row>
    <row r="204" spans="2:62">
      <c r="B204" s="24" t="s">
        <v>15</v>
      </c>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row>
    <row r="205" spans="2:62">
      <c r="B205" t="s">
        <v>144</v>
      </c>
      <c r="C205" s="17">
        <v>0.12347544324481299</v>
      </c>
      <c r="D205" s="17">
        <v>0.114535231069558</v>
      </c>
      <c r="E205" s="17">
        <v>0.13209498785669799</v>
      </c>
      <c r="F205" s="17"/>
      <c r="G205" s="17">
        <v>0.11345536565862401</v>
      </c>
      <c r="H205" s="17">
        <v>0.14894297014539201</v>
      </c>
      <c r="I205" s="17">
        <v>0.134268857097286</v>
      </c>
      <c r="J205" s="17">
        <v>0.135227814316321</v>
      </c>
      <c r="K205" s="17">
        <v>0.116699119272042</v>
      </c>
      <c r="L205" s="17">
        <v>9.5334779514167106E-2</v>
      </c>
      <c r="M205" s="17"/>
      <c r="N205" s="17">
        <v>0.13053201567662701</v>
      </c>
      <c r="O205" s="17">
        <v>0.12900976195774499</v>
      </c>
      <c r="P205" s="17">
        <v>0.116132617604296</v>
      </c>
      <c r="Q205" s="17">
        <v>0.115048774383262</v>
      </c>
      <c r="R205" s="17"/>
      <c r="S205" s="17">
        <v>0.106250713803761</v>
      </c>
      <c r="T205" s="17">
        <v>0.15235654487577499</v>
      </c>
      <c r="U205" s="17">
        <v>0.148423244531041</v>
      </c>
      <c r="V205" s="17">
        <v>0.11485531824181</v>
      </c>
      <c r="W205" s="17">
        <v>0.186800314222062</v>
      </c>
      <c r="X205" s="17">
        <v>0.141154738780049</v>
      </c>
      <c r="Y205" s="17">
        <v>0.103040386950719</v>
      </c>
      <c r="Z205" s="17">
        <v>6.6705945927224702E-2</v>
      </c>
      <c r="AA205" s="17">
        <v>7.6001834296290802E-2</v>
      </c>
      <c r="AB205" s="17"/>
      <c r="AC205" s="17">
        <v>0.13686907997402301</v>
      </c>
      <c r="AD205" s="17">
        <v>0.104546009488345</v>
      </c>
      <c r="AE205" s="17">
        <v>0.130380625651983</v>
      </c>
      <c r="AF205" s="17">
        <v>0.106055673102216</v>
      </c>
      <c r="AG205" s="17">
        <v>0.16088913905309901</v>
      </c>
      <c r="AH205" s="17">
        <v>0.13760298696471299</v>
      </c>
      <c r="AI205" s="17"/>
      <c r="AJ205" s="17">
        <v>0.116082491553738</v>
      </c>
      <c r="AK205" s="17">
        <v>0.14422964137095201</v>
      </c>
      <c r="AL205" s="17">
        <v>0.14456886624325199</v>
      </c>
      <c r="AM205" s="17">
        <v>0.12797048296020799</v>
      </c>
      <c r="AN205" s="17">
        <v>0.114539124923459</v>
      </c>
      <c r="AO205" s="17">
        <v>8.4121044747451995E-2</v>
      </c>
      <c r="AP205" s="17"/>
      <c r="AQ205" s="17">
        <v>0.141046064444663</v>
      </c>
      <c r="AR205" s="17">
        <v>0.12577458774584899</v>
      </c>
      <c r="AS205" s="17"/>
      <c r="AT205" s="17">
        <v>0.12638844178356401</v>
      </c>
      <c r="AU205" s="17">
        <v>0.11624831982417499</v>
      </c>
      <c r="AV205" s="17"/>
      <c r="AW205" s="17">
        <v>0.129228415791039</v>
      </c>
      <c r="AX205" s="17" t="s">
        <v>87</v>
      </c>
      <c r="AY205" s="17">
        <v>0.116082491553738</v>
      </c>
      <c r="AZ205" s="17"/>
      <c r="BA205" s="17">
        <v>0.33247118512415802</v>
      </c>
      <c r="BB205" s="17">
        <v>7.5291351482332097E-3</v>
      </c>
      <c r="BC205" s="17"/>
      <c r="BD205" s="17">
        <v>0.15721090549397501</v>
      </c>
      <c r="BE205" s="17">
        <v>0.11637604725059</v>
      </c>
      <c r="BF205" s="17"/>
      <c r="BG205" s="17">
        <v>0.12176928151991601</v>
      </c>
      <c r="BH205" s="17">
        <v>0.127674328324349</v>
      </c>
      <c r="BI205" s="17">
        <v>0.18324527670067101</v>
      </c>
      <c r="BJ205" s="17">
        <v>0.112027526469873</v>
      </c>
    </row>
    <row r="206" spans="2:62">
      <c r="B206" t="s">
        <v>145</v>
      </c>
      <c r="C206" s="17">
        <v>0.15401365778957499</v>
      </c>
      <c r="D206" s="17">
        <v>0.154668908285433</v>
      </c>
      <c r="E206" s="17">
        <v>0.15172336516301499</v>
      </c>
      <c r="F206" s="17"/>
      <c r="G206" s="17">
        <v>0.191082285224039</v>
      </c>
      <c r="H206" s="17">
        <v>0.18816964201463701</v>
      </c>
      <c r="I206" s="17">
        <v>0.134430211510048</v>
      </c>
      <c r="J206" s="17">
        <v>0.123962809057599</v>
      </c>
      <c r="K206" s="17">
        <v>0.154806316732192</v>
      </c>
      <c r="L206" s="17">
        <v>0.137605011775463</v>
      </c>
      <c r="M206" s="17"/>
      <c r="N206" s="17">
        <v>0.182068088648531</v>
      </c>
      <c r="O206" s="17">
        <v>0.134489812123402</v>
      </c>
      <c r="P206" s="17">
        <v>0.16512557103918901</v>
      </c>
      <c r="Q206" s="17">
        <v>0.135104759777501</v>
      </c>
      <c r="R206" s="17"/>
      <c r="S206" s="17">
        <v>0.142379189628422</v>
      </c>
      <c r="T206" s="17">
        <v>0.15269161091021299</v>
      </c>
      <c r="U206" s="17">
        <v>0.161944433485744</v>
      </c>
      <c r="V206" s="17">
        <v>0.13199747529171399</v>
      </c>
      <c r="W206" s="17">
        <v>0.184496294033616</v>
      </c>
      <c r="X206" s="17">
        <v>0.12891826129853401</v>
      </c>
      <c r="Y206" s="17">
        <v>0.19944611407976101</v>
      </c>
      <c r="Z206" s="17">
        <v>0.17266781244828699</v>
      </c>
      <c r="AA206" s="17">
        <v>0.141280015735196</v>
      </c>
      <c r="AB206" s="17"/>
      <c r="AC206" s="17">
        <v>0.19412502443922799</v>
      </c>
      <c r="AD206" s="17">
        <v>0.10834192659033</v>
      </c>
      <c r="AE206" s="17">
        <v>0.161843133478736</v>
      </c>
      <c r="AF206" s="17">
        <v>0.14806713620023801</v>
      </c>
      <c r="AG206" s="17">
        <v>0.19265258839423199</v>
      </c>
      <c r="AH206" s="17">
        <v>0.14246855954214199</v>
      </c>
      <c r="AI206" s="17"/>
      <c r="AJ206" s="17">
        <v>0.15677733397476701</v>
      </c>
      <c r="AK206" s="17">
        <v>0.12596600715494799</v>
      </c>
      <c r="AL206" s="17">
        <v>0.12504000578141899</v>
      </c>
      <c r="AM206" s="17">
        <v>0.19613461315973901</v>
      </c>
      <c r="AN206" s="17">
        <v>0.17491946820488599</v>
      </c>
      <c r="AO206" s="17">
        <v>0.16248338738437099</v>
      </c>
      <c r="AP206" s="17"/>
      <c r="AQ206" s="17">
        <v>0.16871867279435801</v>
      </c>
      <c r="AR206" s="17">
        <v>0.15043144458567401</v>
      </c>
      <c r="AS206" s="17"/>
      <c r="AT206" s="17">
        <v>0.15572399987263999</v>
      </c>
      <c r="AU206" s="17">
        <v>0.14738538597952</v>
      </c>
      <c r="AV206" s="17"/>
      <c r="AW206" s="17">
        <v>0.15668579527399901</v>
      </c>
      <c r="AX206" s="17" t="s">
        <v>87</v>
      </c>
      <c r="AY206" s="17">
        <v>0.15677733397476701</v>
      </c>
      <c r="AZ206" s="17"/>
      <c r="BA206" s="17">
        <v>0.34428846035141802</v>
      </c>
      <c r="BB206" s="17">
        <v>4.8453321093397402E-2</v>
      </c>
      <c r="BC206" s="17"/>
      <c r="BD206" s="17">
        <v>0.188517147492029</v>
      </c>
      <c r="BE206" s="17">
        <v>0.14476346340593499</v>
      </c>
      <c r="BF206" s="17"/>
      <c r="BG206" s="17">
        <v>0.20567623892874001</v>
      </c>
      <c r="BH206" s="17">
        <v>0.13264776420944799</v>
      </c>
      <c r="BI206" s="17">
        <v>0.18947025191085401</v>
      </c>
      <c r="BJ206" s="17">
        <v>0.13768575196987301</v>
      </c>
    </row>
    <row r="207" spans="2:62">
      <c r="B207" t="s">
        <v>79</v>
      </c>
      <c r="C207" s="17">
        <v>0.66480957036206401</v>
      </c>
      <c r="D207" s="17">
        <v>0.689516466620539</v>
      </c>
      <c r="E207" s="17">
        <v>0.64302611772417295</v>
      </c>
      <c r="F207" s="17"/>
      <c r="G207" s="17">
        <v>0.63388667593310899</v>
      </c>
      <c r="H207" s="17">
        <v>0.62483764160930899</v>
      </c>
      <c r="I207" s="17">
        <v>0.67340925482749203</v>
      </c>
      <c r="J207" s="17">
        <v>0.67426008002044002</v>
      </c>
      <c r="K207" s="17">
        <v>0.64927579952151904</v>
      </c>
      <c r="L207" s="17">
        <v>0.71923979497385704</v>
      </c>
      <c r="M207" s="17"/>
      <c r="N207" s="17">
        <v>0.64974452682686401</v>
      </c>
      <c r="O207" s="17">
        <v>0.68711805089995603</v>
      </c>
      <c r="P207" s="17">
        <v>0.64880782134087001</v>
      </c>
      <c r="Q207" s="17">
        <v>0.67224483939860402</v>
      </c>
      <c r="R207" s="17"/>
      <c r="S207" s="17">
        <v>0.69708629751904405</v>
      </c>
      <c r="T207" s="17">
        <v>0.61617085411415595</v>
      </c>
      <c r="U207" s="17">
        <v>0.63293459036515498</v>
      </c>
      <c r="V207" s="17">
        <v>0.69159255296104005</v>
      </c>
      <c r="W207" s="17">
        <v>0.58240194887958097</v>
      </c>
      <c r="X207" s="17">
        <v>0.67007987699693305</v>
      </c>
      <c r="Y207" s="17">
        <v>0.65861546958460504</v>
      </c>
      <c r="Z207" s="17">
        <v>0.72372427894209301</v>
      </c>
      <c r="AA207" s="17">
        <v>0.72219823320003895</v>
      </c>
      <c r="AB207" s="17"/>
      <c r="AC207" s="17">
        <v>0.63047786480915802</v>
      </c>
      <c r="AD207" s="17">
        <v>0.73464442240105898</v>
      </c>
      <c r="AE207" s="17">
        <v>0.64316777964666005</v>
      </c>
      <c r="AF207" s="17">
        <v>0.67530004252355402</v>
      </c>
      <c r="AG207" s="17">
        <v>0.55136444359572501</v>
      </c>
      <c r="AH207" s="17">
        <v>0.68280380205077995</v>
      </c>
      <c r="AI207" s="17"/>
      <c r="AJ207" s="17">
        <v>0.67570836993285299</v>
      </c>
      <c r="AK207" s="17">
        <v>0.67482549085509203</v>
      </c>
      <c r="AL207" s="17">
        <v>0.66811702541682905</v>
      </c>
      <c r="AM207" s="17">
        <v>0.59776147505241295</v>
      </c>
      <c r="AN207" s="17">
        <v>0.65304520423900903</v>
      </c>
      <c r="AO207" s="17">
        <v>0.68041751909995896</v>
      </c>
      <c r="AP207" s="17"/>
      <c r="AQ207" s="17">
        <v>0.631877614028997</v>
      </c>
      <c r="AR207" s="17">
        <v>0.67834203317050301</v>
      </c>
      <c r="AS207" s="17"/>
      <c r="AT207" s="17">
        <v>0.65725956420818898</v>
      </c>
      <c r="AU207" s="17">
        <v>0.690193259717781</v>
      </c>
      <c r="AV207" s="17"/>
      <c r="AW207" s="17">
        <v>0.65873552647245504</v>
      </c>
      <c r="AX207" s="17" t="s">
        <v>87</v>
      </c>
      <c r="AY207" s="17">
        <v>0.67570836993285299</v>
      </c>
      <c r="AZ207" s="17"/>
      <c r="BA207" s="17">
        <v>0.270678028104753</v>
      </c>
      <c r="BB207" s="17">
        <v>0.88346520811916296</v>
      </c>
      <c r="BC207" s="17"/>
      <c r="BD207" s="17">
        <v>0.60537359732887097</v>
      </c>
      <c r="BE207" s="17">
        <v>0.68196461765355498</v>
      </c>
      <c r="BF207" s="17"/>
      <c r="BG207" s="17">
        <v>0.637185951407228</v>
      </c>
      <c r="BH207" s="17">
        <v>0.65287060262662899</v>
      </c>
      <c r="BI207" s="17">
        <v>0.59838259496291102</v>
      </c>
      <c r="BJ207" s="17">
        <v>0.70320857519520596</v>
      </c>
    </row>
    <row r="208" spans="2:62">
      <c r="B208" t="s">
        <v>101</v>
      </c>
      <c r="C208" s="17">
        <v>5.77013286035475E-2</v>
      </c>
      <c r="D208" s="17">
        <v>4.1279394024470097E-2</v>
      </c>
      <c r="E208" s="17">
        <v>7.3155529256113905E-2</v>
      </c>
      <c r="F208" s="17"/>
      <c r="G208" s="17">
        <v>6.15756731842282E-2</v>
      </c>
      <c r="H208" s="17">
        <v>3.8049746230661603E-2</v>
      </c>
      <c r="I208" s="17">
        <v>5.7891676565174299E-2</v>
      </c>
      <c r="J208" s="17">
        <v>6.6549296605640004E-2</v>
      </c>
      <c r="K208" s="17">
        <v>7.9218764474246403E-2</v>
      </c>
      <c r="L208" s="17">
        <v>4.7820413736512697E-2</v>
      </c>
      <c r="M208" s="17"/>
      <c r="N208" s="17">
        <v>3.7655368847977599E-2</v>
      </c>
      <c r="O208" s="17">
        <v>4.9382375018896099E-2</v>
      </c>
      <c r="P208" s="17">
        <v>6.9933990015645597E-2</v>
      </c>
      <c r="Q208" s="17">
        <v>7.7601626440632898E-2</v>
      </c>
      <c r="R208" s="17"/>
      <c r="S208" s="17">
        <v>5.4283799048772702E-2</v>
      </c>
      <c r="T208" s="17">
        <v>7.8780990099856105E-2</v>
      </c>
      <c r="U208" s="17">
        <v>5.6697731618059702E-2</v>
      </c>
      <c r="V208" s="17">
        <v>6.1554653505436797E-2</v>
      </c>
      <c r="W208" s="17">
        <v>4.6301442864740798E-2</v>
      </c>
      <c r="X208" s="17">
        <v>5.9847122924482798E-2</v>
      </c>
      <c r="Y208" s="17">
        <v>3.8898029384915399E-2</v>
      </c>
      <c r="Z208" s="17">
        <v>3.6901962682394998E-2</v>
      </c>
      <c r="AA208" s="17">
        <v>6.0519916768474298E-2</v>
      </c>
      <c r="AB208" s="17"/>
      <c r="AC208" s="17">
        <v>3.8528030777590899E-2</v>
      </c>
      <c r="AD208" s="17">
        <v>5.2467641520266797E-2</v>
      </c>
      <c r="AE208" s="17">
        <v>6.4608461222620206E-2</v>
      </c>
      <c r="AF208" s="17">
        <v>7.0577148173992105E-2</v>
      </c>
      <c r="AG208" s="17">
        <v>9.5093828956943502E-2</v>
      </c>
      <c r="AH208" s="17">
        <v>3.7124651442364702E-2</v>
      </c>
      <c r="AI208" s="17"/>
      <c r="AJ208" s="17">
        <v>5.1431804538642698E-2</v>
      </c>
      <c r="AK208" s="17">
        <v>5.4978860619007398E-2</v>
      </c>
      <c r="AL208" s="17">
        <v>6.2274102558500202E-2</v>
      </c>
      <c r="AM208" s="17">
        <v>7.8133428827640294E-2</v>
      </c>
      <c r="AN208" s="17">
        <v>5.7496202632646397E-2</v>
      </c>
      <c r="AO208" s="17">
        <v>7.2978048768218201E-2</v>
      </c>
      <c r="AP208" s="17"/>
      <c r="AQ208" s="17">
        <v>5.8357648731982299E-2</v>
      </c>
      <c r="AR208" s="17">
        <v>4.54519344979748E-2</v>
      </c>
      <c r="AS208" s="17"/>
      <c r="AT208" s="17">
        <v>6.0627994135607502E-2</v>
      </c>
      <c r="AU208" s="17">
        <v>4.6173034478524999E-2</v>
      </c>
      <c r="AV208" s="17"/>
      <c r="AW208" s="17">
        <v>5.5350262462506197E-2</v>
      </c>
      <c r="AX208" s="17" t="s">
        <v>87</v>
      </c>
      <c r="AY208" s="17">
        <v>5.1431804538642698E-2</v>
      </c>
      <c r="AZ208" s="17"/>
      <c r="BA208" s="17">
        <v>5.2562326419670402E-2</v>
      </c>
      <c r="BB208" s="17">
        <v>6.0552335639206603E-2</v>
      </c>
      <c r="BC208" s="17"/>
      <c r="BD208" s="17">
        <v>4.8898349685124402E-2</v>
      </c>
      <c r="BE208" s="17">
        <v>5.6895871689919497E-2</v>
      </c>
      <c r="BF208" s="17"/>
      <c r="BG208" s="17">
        <v>3.5368528144115903E-2</v>
      </c>
      <c r="BH208" s="17">
        <v>8.6807304839573801E-2</v>
      </c>
      <c r="BI208" s="17">
        <v>2.8901876425565E-2</v>
      </c>
      <c r="BJ208" s="17">
        <v>4.7078146365048298E-2</v>
      </c>
    </row>
    <row r="209" spans="2:62">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row>
    <row r="210" spans="2:62">
      <c r="B210" s="6" t="s">
        <v>149</v>
      </c>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row>
    <row r="211" spans="2:62">
      <c r="B211" s="24" t="s">
        <v>15</v>
      </c>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row>
    <row r="212" spans="2:62">
      <c r="B212" t="s">
        <v>144</v>
      </c>
      <c r="C212" s="17">
        <v>9.7764195263922701E-2</v>
      </c>
      <c r="D212" s="17">
        <v>7.9400239970098194E-2</v>
      </c>
      <c r="E212" s="17">
        <v>0.115442424404553</v>
      </c>
      <c r="F212" s="17"/>
      <c r="G212" s="17">
        <v>0.11007826317267901</v>
      </c>
      <c r="H212" s="17">
        <v>0.107182558293583</v>
      </c>
      <c r="I212" s="17">
        <v>0.11004978846299</v>
      </c>
      <c r="J212" s="17">
        <v>9.9008015634923202E-2</v>
      </c>
      <c r="K212" s="17">
        <v>0.100131560014436</v>
      </c>
      <c r="L212" s="17">
        <v>6.8700867528707202E-2</v>
      </c>
      <c r="M212" s="17"/>
      <c r="N212" s="17">
        <v>0.109504264526338</v>
      </c>
      <c r="O212" s="17">
        <v>9.2321179687348598E-2</v>
      </c>
      <c r="P212" s="17">
        <v>0.106000966875635</v>
      </c>
      <c r="Q212" s="17">
        <v>8.4055452181611104E-2</v>
      </c>
      <c r="R212" s="17"/>
      <c r="S212" s="17">
        <v>6.3770705018489804E-2</v>
      </c>
      <c r="T212" s="17">
        <v>0.122439513296434</v>
      </c>
      <c r="U212" s="17">
        <v>0.129667310324453</v>
      </c>
      <c r="V212" s="17">
        <v>0.113747738881424</v>
      </c>
      <c r="W212" s="17">
        <v>0.12228748717419299</v>
      </c>
      <c r="X212" s="17">
        <v>8.9645534361152093E-2</v>
      </c>
      <c r="Y212" s="17">
        <v>8.8570155850451499E-2</v>
      </c>
      <c r="Z212" s="17">
        <v>5.7500293876163303E-2</v>
      </c>
      <c r="AA212" s="17">
        <v>8.1369784864170097E-2</v>
      </c>
      <c r="AB212" s="17"/>
      <c r="AC212" s="17">
        <v>0.10411734088244801</v>
      </c>
      <c r="AD212" s="17">
        <v>7.0406781619727701E-2</v>
      </c>
      <c r="AE212" s="17">
        <v>9.0194481008286795E-2</v>
      </c>
      <c r="AF212" s="17">
        <v>0.112754779113359</v>
      </c>
      <c r="AG212" s="17">
        <v>0.12963025742308301</v>
      </c>
      <c r="AH212" s="17">
        <v>0.13511559723838901</v>
      </c>
      <c r="AI212" s="17"/>
      <c r="AJ212" s="17">
        <v>8.8233230490106701E-2</v>
      </c>
      <c r="AK212" s="17">
        <v>0.123392840006504</v>
      </c>
      <c r="AL212" s="17">
        <v>9.4270420344137004E-2</v>
      </c>
      <c r="AM212" s="17">
        <v>0.106623891210092</v>
      </c>
      <c r="AN212" s="17">
        <v>9.0386672030131496E-2</v>
      </c>
      <c r="AO212" s="17">
        <v>4.0240339606236998E-2</v>
      </c>
      <c r="AP212" s="17"/>
      <c r="AQ212" s="17">
        <v>9.7504594163650593E-2</v>
      </c>
      <c r="AR212" s="17">
        <v>0.10034333511063501</v>
      </c>
      <c r="AS212" s="17"/>
      <c r="AT212" s="17">
        <v>0.102911294754886</v>
      </c>
      <c r="AU212" s="17">
        <v>8.1322148342186804E-2</v>
      </c>
      <c r="AV212" s="17"/>
      <c r="AW212" s="17">
        <v>0.102525454351275</v>
      </c>
      <c r="AX212" s="17" t="s">
        <v>87</v>
      </c>
      <c r="AY212" s="17">
        <v>8.8233230490106701E-2</v>
      </c>
      <c r="AZ212" s="17"/>
      <c r="BA212" s="17">
        <v>0.26487419373062498</v>
      </c>
      <c r="BB212" s="17">
        <v>5.0551898363147196E-3</v>
      </c>
      <c r="BC212" s="17"/>
      <c r="BD212" s="17">
        <v>0.134707085147134</v>
      </c>
      <c r="BE212" s="17">
        <v>8.8867487927567906E-2</v>
      </c>
      <c r="BF212" s="17"/>
      <c r="BG212" s="17">
        <v>9.6563035506437994E-2</v>
      </c>
      <c r="BH212" s="17">
        <v>9.4074139582407998E-2</v>
      </c>
      <c r="BI212" s="17">
        <v>0.14586853505352701</v>
      </c>
      <c r="BJ212" s="17">
        <v>9.8572093516381298E-2</v>
      </c>
    </row>
    <row r="213" spans="2:62">
      <c r="B213" t="s">
        <v>145</v>
      </c>
      <c r="C213" s="17">
        <v>0.136449333352827</v>
      </c>
      <c r="D213" s="17">
        <v>0.148999443038968</v>
      </c>
      <c r="E213" s="17">
        <v>0.124144888667612</v>
      </c>
      <c r="F213" s="17"/>
      <c r="G213" s="17">
        <v>0.17786559009811601</v>
      </c>
      <c r="H213" s="17">
        <v>0.17546156158179799</v>
      </c>
      <c r="I213" s="17">
        <v>0.13743357010874299</v>
      </c>
      <c r="J213" s="17">
        <v>0.109384375399497</v>
      </c>
      <c r="K213" s="17">
        <v>0.127494044122994</v>
      </c>
      <c r="L213" s="17">
        <v>0.104556228442391</v>
      </c>
      <c r="M213" s="17"/>
      <c r="N213" s="17">
        <v>0.15983425543122401</v>
      </c>
      <c r="O213" s="17">
        <v>0.12224538047620601</v>
      </c>
      <c r="P213" s="17">
        <v>0.14712299163003101</v>
      </c>
      <c r="Q213" s="17">
        <v>0.11734036143847699</v>
      </c>
      <c r="R213" s="17"/>
      <c r="S213" s="17">
        <v>0.13279949104076899</v>
      </c>
      <c r="T213" s="17">
        <v>0.121754646755242</v>
      </c>
      <c r="U213" s="17">
        <v>0.11253800905698</v>
      </c>
      <c r="V213" s="17">
        <v>0.106489846922131</v>
      </c>
      <c r="W213" s="17">
        <v>0.174716185760457</v>
      </c>
      <c r="X213" s="17">
        <v>0.120475965910565</v>
      </c>
      <c r="Y213" s="17">
        <v>0.21637764211705199</v>
      </c>
      <c r="Z213" s="17">
        <v>0.11300546708216699</v>
      </c>
      <c r="AA213" s="17">
        <v>0.13959316532649299</v>
      </c>
      <c r="AB213" s="17"/>
      <c r="AC213" s="17">
        <v>0.14352980246153199</v>
      </c>
      <c r="AD213" s="17">
        <v>0.12829373300779501</v>
      </c>
      <c r="AE213" s="17">
        <v>0.14363744855740601</v>
      </c>
      <c r="AF213" s="17">
        <v>0.137613034133345</v>
      </c>
      <c r="AG213" s="17">
        <v>0.13585621754015001</v>
      </c>
      <c r="AH213" s="17">
        <v>0.12487339207549</v>
      </c>
      <c r="AI213" s="17"/>
      <c r="AJ213" s="17">
        <v>0.13882336596353001</v>
      </c>
      <c r="AK213" s="17">
        <v>0.12741946792269901</v>
      </c>
      <c r="AL213" s="17">
        <v>0.137188844469468</v>
      </c>
      <c r="AM213" s="17">
        <v>0.13274334201026899</v>
      </c>
      <c r="AN213" s="17">
        <v>0.156419495602446</v>
      </c>
      <c r="AO213" s="17">
        <v>6.3786999257648302E-2</v>
      </c>
      <c r="AP213" s="17"/>
      <c r="AQ213" s="17">
        <v>0.17893685892035399</v>
      </c>
      <c r="AR213" s="17">
        <v>0.129261086721049</v>
      </c>
      <c r="AS213" s="17"/>
      <c r="AT213" s="17">
        <v>0.13405829851454401</v>
      </c>
      <c r="AU213" s="17">
        <v>0.14475066878675799</v>
      </c>
      <c r="AV213" s="17"/>
      <c r="AW213" s="17">
        <v>0.131799490152506</v>
      </c>
      <c r="AX213" s="17" t="s">
        <v>87</v>
      </c>
      <c r="AY213" s="17">
        <v>0.13882336596353001</v>
      </c>
      <c r="AZ213" s="17"/>
      <c r="BA213" s="17">
        <v>0.33449064917822802</v>
      </c>
      <c r="BB213" s="17">
        <v>2.6580303419192802E-2</v>
      </c>
      <c r="BC213" s="17"/>
      <c r="BD213" s="17">
        <v>0.184960718899843</v>
      </c>
      <c r="BE213" s="17">
        <v>0.127015717929926</v>
      </c>
      <c r="BF213" s="17"/>
      <c r="BG213" s="17">
        <v>0.186341096255939</v>
      </c>
      <c r="BH213" s="17">
        <v>9.0112354578647497E-2</v>
      </c>
      <c r="BI213" s="17">
        <v>0.17473597726547799</v>
      </c>
      <c r="BJ213" s="17">
        <v>0.111502065587128</v>
      </c>
    </row>
    <row r="214" spans="2:62">
      <c r="B214" t="s">
        <v>79</v>
      </c>
      <c r="C214" s="17">
        <v>0.71867170718463103</v>
      </c>
      <c r="D214" s="17">
        <v>0.740201792199633</v>
      </c>
      <c r="E214" s="17">
        <v>0.69949243985841902</v>
      </c>
      <c r="F214" s="17"/>
      <c r="G214" s="17">
        <v>0.65743457826275098</v>
      </c>
      <c r="H214" s="17">
        <v>0.66725589575014199</v>
      </c>
      <c r="I214" s="17">
        <v>0.69799060129776003</v>
      </c>
      <c r="J214" s="17">
        <v>0.75428663898376103</v>
      </c>
      <c r="K214" s="17">
        <v>0.72166765226594098</v>
      </c>
      <c r="L214" s="17">
        <v>0.79127788281163303</v>
      </c>
      <c r="M214" s="17"/>
      <c r="N214" s="17">
        <v>0.71352006946171198</v>
      </c>
      <c r="O214" s="17">
        <v>0.73396848058525799</v>
      </c>
      <c r="P214" s="17">
        <v>0.69563554462002997</v>
      </c>
      <c r="Q214" s="17">
        <v>0.72919258592515601</v>
      </c>
      <c r="R214" s="17"/>
      <c r="S214" s="17">
        <v>0.77215439776026096</v>
      </c>
      <c r="T214" s="17">
        <v>0.67540054094273105</v>
      </c>
      <c r="U214" s="17">
        <v>0.698798276238355</v>
      </c>
      <c r="V214" s="17">
        <v>0.74393908759951799</v>
      </c>
      <c r="W214" s="17">
        <v>0.66347754093625699</v>
      </c>
      <c r="X214" s="17">
        <v>0.72807892747023395</v>
      </c>
      <c r="Y214" s="17">
        <v>0.66490372422207999</v>
      </c>
      <c r="Z214" s="17">
        <v>0.77366346902136096</v>
      </c>
      <c r="AA214" s="17">
        <v>0.75154542711731098</v>
      </c>
      <c r="AB214" s="17"/>
      <c r="AC214" s="17">
        <v>0.70804250969725702</v>
      </c>
      <c r="AD214" s="17">
        <v>0.76289511208354599</v>
      </c>
      <c r="AE214" s="17">
        <v>0.71012900708416204</v>
      </c>
      <c r="AF214" s="17">
        <v>0.70440450456064796</v>
      </c>
      <c r="AG214" s="17">
        <v>0.67088345988782805</v>
      </c>
      <c r="AH214" s="17">
        <v>0.67624829466787795</v>
      </c>
      <c r="AI214" s="17"/>
      <c r="AJ214" s="17">
        <v>0.73272829403726403</v>
      </c>
      <c r="AK214" s="17">
        <v>0.71334293934187099</v>
      </c>
      <c r="AL214" s="17">
        <v>0.69050101350381299</v>
      </c>
      <c r="AM214" s="17">
        <v>0.69377432990722898</v>
      </c>
      <c r="AN214" s="17">
        <v>0.71206691041570902</v>
      </c>
      <c r="AO214" s="17">
        <v>0.78807281014538799</v>
      </c>
      <c r="AP214" s="17"/>
      <c r="AQ214" s="17">
        <v>0.67555376041739601</v>
      </c>
      <c r="AR214" s="17">
        <v>0.73562759218250195</v>
      </c>
      <c r="AS214" s="17"/>
      <c r="AT214" s="17">
        <v>0.71786930020720097</v>
      </c>
      <c r="AU214" s="17">
        <v>0.72283565129085703</v>
      </c>
      <c r="AV214" s="17"/>
      <c r="AW214" s="17">
        <v>0.71627989593350705</v>
      </c>
      <c r="AX214" s="17" t="s">
        <v>87</v>
      </c>
      <c r="AY214" s="17">
        <v>0.73272829403726403</v>
      </c>
      <c r="AZ214" s="17"/>
      <c r="BA214" s="17">
        <v>0.365028700334179</v>
      </c>
      <c r="BB214" s="17">
        <v>0.91486518299312303</v>
      </c>
      <c r="BC214" s="17"/>
      <c r="BD214" s="17">
        <v>0.63522827974887996</v>
      </c>
      <c r="BE214" s="17">
        <v>0.74101230861714296</v>
      </c>
      <c r="BF214" s="17"/>
      <c r="BG214" s="17">
        <v>0.68692374958445801</v>
      </c>
      <c r="BH214" s="17">
        <v>0.74658985239491704</v>
      </c>
      <c r="BI214" s="17">
        <v>0.65117376763869395</v>
      </c>
      <c r="BJ214" s="17">
        <v>0.76051573726880095</v>
      </c>
    </row>
    <row r="215" spans="2:62">
      <c r="B215" t="s">
        <v>101</v>
      </c>
      <c r="C215" s="17">
        <v>4.7114764198619499E-2</v>
      </c>
      <c r="D215" s="17">
        <v>3.1398524791301202E-2</v>
      </c>
      <c r="E215" s="17">
        <v>6.09202470694164E-2</v>
      </c>
      <c r="F215" s="17"/>
      <c r="G215" s="17">
        <v>5.4621568466453899E-2</v>
      </c>
      <c r="H215" s="17">
        <v>5.0099984374477498E-2</v>
      </c>
      <c r="I215" s="17">
        <v>5.4526040130507401E-2</v>
      </c>
      <c r="J215" s="17">
        <v>3.7320969981818199E-2</v>
      </c>
      <c r="K215" s="17">
        <v>5.07067435966293E-2</v>
      </c>
      <c r="L215" s="17">
        <v>3.5465021217268702E-2</v>
      </c>
      <c r="M215" s="17"/>
      <c r="N215" s="17">
        <v>1.7141410580726098E-2</v>
      </c>
      <c r="O215" s="17">
        <v>5.1464959251187103E-2</v>
      </c>
      <c r="P215" s="17">
        <v>5.1240496874303203E-2</v>
      </c>
      <c r="Q215" s="17">
        <v>6.9411600454756098E-2</v>
      </c>
      <c r="R215" s="17"/>
      <c r="S215" s="17">
        <v>3.1275406180479998E-2</v>
      </c>
      <c r="T215" s="17">
        <v>8.0405299005591999E-2</v>
      </c>
      <c r="U215" s="17">
        <v>5.8996404380211802E-2</v>
      </c>
      <c r="V215" s="17">
        <v>3.58233265969276E-2</v>
      </c>
      <c r="W215" s="17">
        <v>3.9518786129092903E-2</v>
      </c>
      <c r="X215" s="17">
        <v>6.17995722580486E-2</v>
      </c>
      <c r="Y215" s="17">
        <v>3.0148477810416501E-2</v>
      </c>
      <c r="Z215" s="17">
        <v>5.5830770020309201E-2</v>
      </c>
      <c r="AA215" s="17">
        <v>2.74916226920261E-2</v>
      </c>
      <c r="AB215" s="17"/>
      <c r="AC215" s="17">
        <v>4.4310346958763298E-2</v>
      </c>
      <c r="AD215" s="17">
        <v>3.8404373288931697E-2</v>
      </c>
      <c r="AE215" s="17">
        <v>5.60390633501451E-2</v>
      </c>
      <c r="AF215" s="17">
        <v>4.52276821926475E-2</v>
      </c>
      <c r="AG215" s="17">
        <v>6.3630065148938306E-2</v>
      </c>
      <c r="AH215" s="17">
        <v>6.3762716018242793E-2</v>
      </c>
      <c r="AI215" s="17"/>
      <c r="AJ215" s="17">
        <v>4.02151095090999E-2</v>
      </c>
      <c r="AK215" s="17">
        <v>3.5844752728925601E-2</v>
      </c>
      <c r="AL215" s="17">
        <v>7.8039721682581706E-2</v>
      </c>
      <c r="AM215" s="17">
        <v>6.6858436872409596E-2</v>
      </c>
      <c r="AN215" s="17">
        <v>4.1126921951713302E-2</v>
      </c>
      <c r="AO215" s="17">
        <v>0.10789985099072701</v>
      </c>
      <c r="AP215" s="17"/>
      <c r="AQ215" s="17">
        <v>4.8004786498600301E-2</v>
      </c>
      <c r="AR215" s="17">
        <v>3.47679859858133E-2</v>
      </c>
      <c r="AS215" s="17"/>
      <c r="AT215" s="17">
        <v>4.516110652337E-2</v>
      </c>
      <c r="AU215" s="17">
        <v>5.1091531580198198E-2</v>
      </c>
      <c r="AV215" s="17"/>
      <c r="AW215" s="17">
        <v>4.9395159562712003E-2</v>
      </c>
      <c r="AX215" s="17" t="s">
        <v>87</v>
      </c>
      <c r="AY215" s="17">
        <v>4.02151095090999E-2</v>
      </c>
      <c r="AZ215" s="17"/>
      <c r="BA215" s="17">
        <v>3.5606456756967803E-2</v>
      </c>
      <c r="BB215" s="17">
        <v>5.3499323751369801E-2</v>
      </c>
      <c r="BC215" s="17"/>
      <c r="BD215" s="17">
        <v>4.5103916204143099E-2</v>
      </c>
      <c r="BE215" s="17">
        <v>4.3104485525363202E-2</v>
      </c>
      <c r="BF215" s="17"/>
      <c r="BG215" s="17">
        <v>3.0172118653164898E-2</v>
      </c>
      <c r="BH215" s="17">
        <v>6.9223653444027394E-2</v>
      </c>
      <c r="BI215" s="17">
        <v>2.8221720042300499E-2</v>
      </c>
      <c r="BJ215" s="17">
        <v>2.9410103627689699E-2</v>
      </c>
    </row>
    <row r="216" spans="2:62">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row>
    <row r="217" spans="2:62">
      <c r="B217" s="6" t="s">
        <v>150</v>
      </c>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row>
    <row r="218" spans="2:62">
      <c r="B218" s="24" t="s">
        <v>15</v>
      </c>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row>
    <row r="219" spans="2:62">
      <c r="B219" t="s">
        <v>144</v>
      </c>
      <c r="C219" s="17">
        <v>0.140824344368356</v>
      </c>
      <c r="D219" s="17">
        <v>0.13060230877520601</v>
      </c>
      <c r="E219" s="17">
        <v>0.15193513352469201</v>
      </c>
      <c r="F219" s="17"/>
      <c r="G219" s="17">
        <v>0.17360815257141399</v>
      </c>
      <c r="H219" s="17">
        <v>0.15211815032845</v>
      </c>
      <c r="I219" s="17">
        <v>0.12771144395431699</v>
      </c>
      <c r="J219" s="17">
        <v>0.14445714039020299</v>
      </c>
      <c r="K219" s="17">
        <v>0.13499327158388399</v>
      </c>
      <c r="L219" s="17">
        <v>0.124297190664396</v>
      </c>
      <c r="M219" s="17"/>
      <c r="N219" s="17">
        <v>0.14634985615429699</v>
      </c>
      <c r="O219" s="17">
        <v>0.13742088004995401</v>
      </c>
      <c r="P219" s="17">
        <v>0.14694087288559399</v>
      </c>
      <c r="Q219" s="17">
        <v>0.133840217781756</v>
      </c>
      <c r="R219" s="17"/>
      <c r="S219" s="17">
        <v>9.2054350223323603E-2</v>
      </c>
      <c r="T219" s="17">
        <v>0.18098543511663101</v>
      </c>
      <c r="U219" s="17">
        <v>0.197073371782162</v>
      </c>
      <c r="V219" s="17">
        <v>0.13475914676694101</v>
      </c>
      <c r="W219" s="17">
        <v>0.206832024931035</v>
      </c>
      <c r="X219" s="17">
        <v>0.14224680575328599</v>
      </c>
      <c r="Y219" s="17">
        <v>0.10935442595683099</v>
      </c>
      <c r="Z219" s="17">
        <v>7.1669480054880497E-2</v>
      </c>
      <c r="AA219" s="17">
        <v>0.114732317514347</v>
      </c>
      <c r="AB219" s="17"/>
      <c r="AC219" s="17">
        <v>0.13120231729659901</v>
      </c>
      <c r="AD219" s="17">
        <v>0.105032461312924</v>
      </c>
      <c r="AE219" s="17">
        <v>0.137459745824172</v>
      </c>
      <c r="AF219" s="17">
        <v>0.16510640601927401</v>
      </c>
      <c r="AG219" s="17">
        <v>0.216112480363742</v>
      </c>
      <c r="AH219" s="17">
        <v>0.17077622695282299</v>
      </c>
      <c r="AI219" s="17"/>
      <c r="AJ219" s="17">
        <v>0.141033635849378</v>
      </c>
      <c r="AK219" s="17">
        <v>0.14597431857248599</v>
      </c>
      <c r="AL219" s="17">
        <v>0.160742714258544</v>
      </c>
      <c r="AM219" s="17">
        <v>0.101477473445264</v>
      </c>
      <c r="AN219" s="17">
        <v>0.14254446355803899</v>
      </c>
      <c r="AO219" s="17">
        <v>0.152324843111242</v>
      </c>
      <c r="AP219" s="17"/>
      <c r="AQ219" s="17">
        <v>0.158373002409844</v>
      </c>
      <c r="AR219" s="17">
        <v>0.14506642105370399</v>
      </c>
      <c r="AS219" s="17"/>
      <c r="AT219" s="17">
        <v>0.147108399681183</v>
      </c>
      <c r="AU219" s="17">
        <v>0.112205867135224</v>
      </c>
      <c r="AV219" s="17"/>
      <c r="AW219" s="17">
        <v>0.14118882762125001</v>
      </c>
      <c r="AX219" s="17" t="s">
        <v>87</v>
      </c>
      <c r="AY219" s="17">
        <v>0.141033635849378</v>
      </c>
      <c r="AZ219" s="17"/>
      <c r="BA219" s="17">
        <v>0.37253196338632599</v>
      </c>
      <c r="BB219" s="17">
        <v>1.22779790625397E-2</v>
      </c>
      <c r="BC219" s="17"/>
      <c r="BD219" s="17">
        <v>0.17518024743309701</v>
      </c>
      <c r="BE219" s="17">
        <v>0.13434543143239</v>
      </c>
      <c r="BF219" s="17"/>
      <c r="BG219" s="17">
        <v>0.15911568065498499</v>
      </c>
      <c r="BH219" s="17">
        <v>0.121761925689425</v>
      </c>
      <c r="BI219" s="17">
        <v>0.177077088643016</v>
      </c>
      <c r="BJ219" s="17">
        <v>0.12656647519459199</v>
      </c>
    </row>
    <row r="220" spans="2:62">
      <c r="B220" t="s">
        <v>145</v>
      </c>
      <c r="C220" s="17">
        <v>0.14663655271727299</v>
      </c>
      <c r="D220" s="17">
        <v>0.15400529676299299</v>
      </c>
      <c r="E220" s="17">
        <v>0.13745425665049399</v>
      </c>
      <c r="F220" s="17"/>
      <c r="G220" s="17">
        <v>0.175366555833711</v>
      </c>
      <c r="H220" s="17">
        <v>0.16058830482692499</v>
      </c>
      <c r="I220" s="17">
        <v>0.126836283545714</v>
      </c>
      <c r="J220" s="17">
        <v>0.150960762875301</v>
      </c>
      <c r="K220" s="17">
        <v>0.124753237185441</v>
      </c>
      <c r="L220" s="17">
        <v>0.13885845277751799</v>
      </c>
      <c r="M220" s="17"/>
      <c r="N220" s="17">
        <v>0.17308805598057</v>
      </c>
      <c r="O220" s="17">
        <v>0.13214934170439899</v>
      </c>
      <c r="P220" s="17">
        <v>0.15503791425111901</v>
      </c>
      <c r="Q220" s="17">
        <v>0.126567566799096</v>
      </c>
      <c r="R220" s="17"/>
      <c r="S220" s="17">
        <v>0.120257537710173</v>
      </c>
      <c r="T220" s="17">
        <v>0.113862730054552</v>
      </c>
      <c r="U220" s="17">
        <v>0.170104199861704</v>
      </c>
      <c r="V220" s="17">
        <v>0.167913884891915</v>
      </c>
      <c r="W220" s="17">
        <v>0.16100350864913701</v>
      </c>
      <c r="X220" s="17">
        <v>0.15021923953910801</v>
      </c>
      <c r="Y220" s="17">
        <v>0.223362822032041</v>
      </c>
      <c r="Z220" s="17">
        <v>0.13664776449667199</v>
      </c>
      <c r="AA220" s="17">
        <v>0.11681168613014201</v>
      </c>
      <c r="AB220" s="17"/>
      <c r="AC220" s="17">
        <v>0.13773575250947401</v>
      </c>
      <c r="AD220" s="17">
        <v>0.14117218806471599</v>
      </c>
      <c r="AE220" s="17">
        <v>0.141866615666775</v>
      </c>
      <c r="AF220" s="17">
        <v>0.139867857740954</v>
      </c>
      <c r="AG220" s="17">
        <v>0.19550571255266799</v>
      </c>
      <c r="AH220" s="17">
        <v>0.16157305714419301</v>
      </c>
      <c r="AI220" s="17"/>
      <c r="AJ220" s="17">
        <v>0.16379964578587</v>
      </c>
      <c r="AK220" s="17">
        <v>0.11605816865018399</v>
      </c>
      <c r="AL220" s="17">
        <v>0.100396884483722</v>
      </c>
      <c r="AM220" s="17">
        <v>0.23170732889446799</v>
      </c>
      <c r="AN220" s="17">
        <v>0.125646960829293</v>
      </c>
      <c r="AO220" s="17">
        <v>0.159306762277722</v>
      </c>
      <c r="AP220" s="17"/>
      <c r="AQ220" s="17">
        <v>0.179825475701586</v>
      </c>
      <c r="AR220" s="17">
        <v>0.13410951890165801</v>
      </c>
      <c r="AS220" s="17"/>
      <c r="AT220" s="17">
        <v>0.151304047490604</v>
      </c>
      <c r="AU220" s="17">
        <v>0.133494847263539</v>
      </c>
      <c r="AV220" s="17"/>
      <c r="AW220" s="17">
        <v>0.133392633475172</v>
      </c>
      <c r="AX220" s="17" t="s">
        <v>87</v>
      </c>
      <c r="AY220" s="17">
        <v>0.16379964578587</v>
      </c>
      <c r="AZ220" s="17"/>
      <c r="BA220" s="17">
        <v>0.31581609102391001</v>
      </c>
      <c r="BB220" s="17">
        <v>5.2779411438946003E-2</v>
      </c>
      <c r="BC220" s="17"/>
      <c r="BD220" s="17">
        <v>0.151523658930275</v>
      </c>
      <c r="BE220" s="17">
        <v>0.150038371732335</v>
      </c>
      <c r="BF220" s="17"/>
      <c r="BG220" s="17">
        <v>0.15628748780107299</v>
      </c>
      <c r="BH220" s="17">
        <v>0.15136934592366399</v>
      </c>
      <c r="BI220" s="17">
        <v>0.17599930474161299</v>
      </c>
      <c r="BJ220" s="17">
        <v>0.15509880967298201</v>
      </c>
    </row>
    <row r="221" spans="2:62">
      <c r="B221" t="s">
        <v>79</v>
      </c>
      <c r="C221" s="17">
        <v>0.65245320768591197</v>
      </c>
      <c r="D221" s="17">
        <v>0.67206571750001598</v>
      </c>
      <c r="E221" s="17">
        <v>0.63472172709670205</v>
      </c>
      <c r="F221" s="17"/>
      <c r="G221" s="17">
        <v>0.58813656436269801</v>
      </c>
      <c r="H221" s="17">
        <v>0.65654848459981596</v>
      </c>
      <c r="I221" s="17">
        <v>0.68650487582243802</v>
      </c>
      <c r="J221" s="17">
        <v>0.64226469427329902</v>
      </c>
      <c r="K221" s="17">
        <v>0.65215269445554802</v>
      </c>
      <c r="L221" s="17">
        <v>0.67592820695834499</v>
      </c>
      <c r="M221" s="17"/>
      <c r="N221" s="17">
        <v>0.65259798307511296</v>
      </c>
      <c r="O221" s="17">
        <v>0.66997547715604699</v>
      </c>
      <c r="P221" s="17">
        <v>0.63901962036017201</v>
      </c>
      <c r="Q221" s="17">
        <v>0.646079892576223</v>
      </c>
      <c r="R221" s="17"/>
      <c r="S221" s="17">
        <v>0.72527459073139999</v>
      </c>
      <c r="T221" s="17">
        <v>0.63032673862715505</v>
      </c>
      <c r="U221" s="17">
        <v>0.574856462320394</v>
      </c>
      <c r="V221" s="17">
        <v>0.65262489768222298</v>
      </c>
      <c r="W221" s="17">
        <v>0.56442869513349403</v>
      </c>
      <c r="X221" s="17">
        <v>0.64742345511953103</v>
      </c>
      <c r="Y221" s="17">
        <v>0.62231160195556601</v>
      </c>
      <c r="Z221" s="17">
        <v>0.755212736938776</v>
      </c>
      <c r="AA221" s="17">
        <v>0.69995738746703295</v>
      </c>
      <c r="AB221" s="17"/>
      <c r="AC221" s="17">
        <v>0.68892101699887098</v>
      </c>
      <c r="AD221" s="17">
        <v>0.69524514179883801</v>
      </c>
      <c r="AE221" s="17">
        <v>0.63918873495639095</v>
      </c>
      <c r="AF221" s="17">
        <v>0.62664160561619897</v>
      </c>
      <c r="AG221" s="17">
        <v>0.52860696619720404</v>
      </c>
      <c r="AH221" s="17">
        <v>0.59439810736862497</v>
      </c>
      <c r="AI221" s="17"/>
      <c r="AJ221" s="17">
        <v>0.63531708770148498</v>
      </c>
      <c r="AK221" s="17">
        <v>0.68569112301369195</v>
      </c>
      <c r="AL221" s="17">
        <v>0.65517121700512204</v>
      </c>
      <c r="AM221" s="17">
        <v>0.58316514684517795</v>
      </c>
      <c r="AN221" s="17">
        <v>0.69054973168866896</v>
      </c>
      <c r="AO221" s="17">
        <v>0.61227469861616401</v>
      </c>
      <c r="AP221" s="17"/>
      <c r="AQ221" s="17">
        <v>0.61676182342986396</v>
      </c>
      <c r="AR221" s="17">
        <v>0.66428843795694403</v>
      </c>
      <c r="AS221" s="17"/>
      <c r="AT221" s="17">
        <v>0.63852221219960303</v>
      </c>
      <c r="AU221" s="17">
        <v>0.70619630928261301</v>
      </c>
      <c r="AV221" s="17"/>
      <c r="AW221" s="17">
        <v>0.67316024948453401</v>
      </c>
      <c r="AX221" s="17" t="s">
        <v>87</v>
      </c>
      <c r="AY221" s="17">
        <v>0.63531708770148498</v>
      </c>
      <c r="AZ221" s="17"/>
      <c r="BA221" s="17">
        <v>0.26725972005731402</v>
      </c>
      <c r="BB221" s="17">
        <v>0.86615020644660801</v>
      </c>
      <c r="BC221" s="17"/>
      <c r="BD221" s="17">
        <v>0.62973438793319403</v>
      </c>
      <c r="BE221" s="17">
        <v>0.65718055109700002</v>
      </c>
      <c r="BF221" s="17"/>
      <c r="BG221" s="17">
        <v>0.65107250674784001</v>
      </c>
      <c r="BH221" s="17">
        <v>0.65951826697717997</v>
      </c>
      <c r="BI221" s="17">
        <v>0.61312436462953301</v>
      </c>
      <c r="BJ221" s="17">
        <v>0.66474284157172303</v>
      </c>
    </row>
    <row r="222" spans="2:62">
      <c r="B222" t="s">
        <v>101</v>
      </c>
      <c r="C222" s="17">
        <v>6.0085895228459897E-2</v>
      </c>
      <c r="D222" s="17">
        <v>4.3326676961785403E-2</v>
      </c>
      <c r="E222" s="17">
        <v>7.5888882728111506E-2</v>
      </c>
      <c r="F222" s="17"/>
      <c r="G222" s="17">
        <v>6.2888727232177297E-2</v>
      </c>
      <c r="H222" s="17">
        <v>3.0745060244809299E-2</v>
      </c>
      <c r="I222" s="17">
        <v>5.8947396677530899E-2</v>
      </c>
      <c r="J222" s="17">
        <v>6.2317402461197102E-2</v>
      </c>
      <c r="K222" s="17">
        <v>8.81007967751265E-2</v>
      </c>
      <c r="L222" s="17">
        <v>6.09161495997406E-2</v>
      </c>
      <c r="M222" s="17"/>
      <c r="N222" s="17">
        <v>2.7964104790019501E-2</v>
      </c>
      <c r="O222" s="17">
        <v>6.04543010896001E-2</v>
      </c>
      <c r="P222" s="17">
        <v>5.9001592503114902E-2</v>
      </c>
      <c r="Q222" s="17">
        <v>9.3512322842925197E-2</v>
      </c>
      <c r="R222" s="17"/>
      <c r="S222" s="17">
        <v>6.2413521335103299E-2</v>
      </c>
      <c r="T222" s="17">
        <v>7.4825096201662403E-2</v>
      </c>
      <c r="U222" s="17">
        <v>5.7965966035740203E-2</v>
      </c>
      <c r="V222" s="17">
        <v>4.4702070658920602E-2</v>
      </c>
      <c r="W222" s="17">
        <v>6.7735771286334595E-2</v>
      </c>
      <c r="X222" s="17">
        <v>6.01104995880756E-2</v>
      </c>
      <c r="Y222" s="17">
        <v>4.4971150055562098E-2</v>
      </c>
      <c r="Z222" s="17">
        <v>3.6470018509670799E-2</v>
      </c>
      <c r="AA222" s="17">
        <v>6.84986088884776E-2</v>
      </c>
      <c r="AB222" s="17"/>
      <c r="AC222" s="17">
        <v>4.2140913195056598E-2</v>
      </c>
      <c r="AD222" s="17">
        <v>5.8550208823521702E-2</v>
      </c>
      <c r="AE222" s="17">
        <v>8.1484903552663399E-2</v>
      </c>
      <c r="AF222" s="17">
        <v>6.8384130623572403E-2</v>
      </c>
      <c r="AG222" s="17">
        <v>5.9774840886385898E-2</v>
      </c>
      <c r="AH222" s="17">
        <v>7.3252608534358596E-2</v>
      </c>
      <c r="AI222" s="17"/>
      <c r="AJ222" s="17">
        <v>5.9849630663266901E-2</v>
      </c>
      <c r="AK222" s="17">
        <v>5.2276389763637701E-2</v>
      </c>
      <c r="AL222" s="17">
        <v>8.3689184252611404E-2</v>
      </c>
      <c r="AM222" s="17">
        <v>8.3650050815090707E-2</v>
      </c>
      <c r="AN222" s="17">
        <v>4.1258843923998603E-2</v>
      </c>
      <c r="AO222" s="17">
        <v>7.6093695994872396E-2</v>
      </c>
      <c r="AP222" s="17"/>
      <c r="AQ222" s="17">
        <v>4.5039698458705299E-2</v>
      </c>
      <c r="AR222" s="17">
        <v>5.6535622087693901E-2</v>
      </c>
      <c r="AS222" s="17"/>
      <c r="AT222" s="17">
        <v>6.3065340628609995E-2</v>
      </c>
      <c r="AU222" s="17">
        <v>4.8102976318622703E-2</v>
      </c>
      <c r="AV222" s="17"/>
      <c r="AW222" s="17">
        <v>5.2258289419044E-2</v>
      </c>
      <c r="AX222" s="17" t="s">
        <v>87</v>
      </c>
      <c r="AY222" s="17">
        <v>5.9849630663266901E-2</v>
      </c>
      <c r="AZ222" s="17"/>
      <c r="BA222" s="17">
        <v>4.4392225532450702E-2</v>
      </c>
      <c r="BB222" s="17">
        <v>6.8792403051905995E-2</v>
      </c>
      <c r="BC222" s="17"/>
      <c r="BD222" s="17">
        <v>4.3561705703434303E-2</v>
      </c>
      <c r="BE222" s="17">
        <v>5.8435645738274103E-2</v>
      </c>
      <c r="BF222" s="17"/>
      <c r="BG222" s="17">
        <v>3.3524324796101998E-2</v>
      </c>
      <c r="BH222" s="17">
        <v>6.7350461409730597E-2</v>
      </c>
      <c r="BI222" s="17">
        <v>3.3799241985838301E-2</v>
      </c>
      <c r="BJ222" s="17">
        <v>5.3591873560702503E-2</v>
      </c>
    </row>
    <row r="223" spans="2:62">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row>
    <row r="224" spans="2:62">
      <c r="B224" s="6" t="s">
        <v>151</v>
      </c>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row>
    <row r="225" spans="2:62">
      <c r="B225" s="24" t="s">
        <v>15</v>
      </c>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row>
    <row r="226" spans="2:62">
      <c r="B226" t="s">
        <v>144</v>
      </c>
      <c r="C226" s="17">
        <v>0.11250709450375999</v>
      </c>
      <c r="D226" s="17">
        <v>0.10454000049673599</v>
      </c>
      <c r="E226" s="17">
        <v>0.120129152823645</v>
      </c>
      <c r="F226" s="17"/>
      <c r="G226" s="17">
        <v>0.10232259358463899</v>
      </c>
      <c r="H226" s="17">
        <v>0.14026103520198599</v>
      </c>
      <c r="I226" s="17">
        <v>0.110579683576397</v>
      </c>
      <c r="J226" s="17">
        <v>0.110351115947058</v>
      </c>
      <c r="K226" s="17">
        <v>0.107410219752895</v>
      </c>
      <c r="L226" s="17">
        <v>0.103014321453163</v>
      </c>
      <c r="M226" s="17"/>
      <c r="N226" s="17">
        <v>0.10339654277777</v>
      </c>
      <c r="O226" s="17">
        <v>0.10492515459042701</v>
      </c>
      <c r="P226" s="17">
        <v>0.12802414459254599</v>
      </c>
      <c r="Q226" s="17">
        <v>0.117248571258812</v>
      </c>
      <c r="R226" s="17"/>
      <c r="S226" s="17">
        <v>8.5021422108182795E-2</v>
      </c>
      <c r="T226" s="17">
        <v>0.16732675187250901</v>
      </c>
      <c r="U226" s="17">
        <v>0.11921216610437201</v>
      </c>
      <c r="V226" s="17">
        <v>9.5014661901087802E-2</v>
      </c>
      <c r="W226" s="17">
        <v>8.5438628583126994E-2</v>
      </c>
      <c r="X226" s="17">
        <v>0.14601306742725501</v>
      </c>
      <c r="Y226" s="17">
        <v>0.115727219079136</v>
      </c>
      <c r="Z226" s="17">
        <v>0.10442349394691899</v>
      </c>
      <c r="AA226" s="17">
        <v>7.8022193963243003E-2</v>
      </c>
      <c r="AB226" s="17"/>
      <c r="AC226" s="17">
        <v>0.112844001762859</v>
      </c>
      <c r="AD226" s="17">
        <v>0.109860020939298</v>
      </c>
      <c r="AE226" s="17">
        <v>0.102823198039783</v>
      </c>
      <c r="AF226" s="17">
        <v>0.114726756397611</v>
      </c>
      <c r="AG226" s="17">
        <v>0.12523462753367101</v>
      </c>
      <c r="AH226" s="17">
        <v>0.119662672986997</v>
      </c>
      <c r="AI226" s="17"/>
      <c r="AJ226" s="17">
        <v>0.10583446956289499</v>
      </c>
      <c r="AK226" s="17">
        <v>0.116993707020973</v>
      </c>
      <c r="AL226" s="17">
        <v>0.10836889195798401</v>
      </c>
      <c r="AM226" s="17">
        <v>0.15248676882554499</v>
      </c>
      <c r="AN226" s="17">
        <v>0.109820977976477</v>
      </c>
      <c r="AO226" s="17">
        <v>6.6505162236540197E-2</v>
      </c>
      <c r="AP226" s="17"/>
      <c r="AQ226" s="17">
        <v>0.12368284613566199</v>
      </c>
      <c r="AR226" s="17">
        <v>0.116146423866419</v>
      </c>
      <c r="AS226" s="17"/>
      <c r="AT226" s="17">
        <v>0.119027648390891</v>
      </c>
      <c r="AU226" s="17">
        <v>9.1331669414379604E-2</v>
      </c>
      <c r="AV226" s="17"/>
      <c r="AW226" s="17">
        <v>0.118633670167264</v>
      </c>
      <c r="AX226" s="17" t="s">
        <v>87</v>
      </c>
      <c r="AY226" s="17">
        <v>0.10583446956289499</v>
      </c>
      <c r="AZ226" s="17"/>
      <c r="BA226" s="17">
        <v>0.23336621423371701</v>
      </c>
      <c r="BB226" s="17">
        <v>4.5457074218749401E-2</v>
      </c>
      <c r="BC226" s="17"/>
      <c r="BD226" s="17">
        <v>0.14191453601496301</v>
      </c>
      <c r="BE226" s="17">
        <v>0.107645554527007</v>
      </c>
      <c r="BF226" s="17"/>
      <c r="BG226" s="17">
        <v>0.12364011391613799</v>
      </c>
      <c r="BH226" s="17">
        <v>9.6092892849315104E-2</v>
      </c>
      <c r="BI226" s="17">
        <v>0.14332405105049401</v>
      </c>
      <c r="BJ226" s="17">
        <v>0.101592797559881</v>
      </c>
    </row>
    <row r="227" spans="2:62">
      <c r="B227" t="s">
        <v>145</v>
      </c>
      <c r="C227" s="17">
        <v>0.114609425333317</v>
      </c>
      <c r="D227" s="17">
        <v>0.123033589003043</v>
      </c>
      <c r="E227" s="17">
        <v>0.104328850707537</v>
      </c>
      <c r="F227" s="17"/>
      <c r="G227" s="17">
        <v>0.18530476425772899</v>
      </c>
      <c r="H227" s="17">
        <v>0.15150421879517001</v>
      </c>
      <c r="I227" s="17">
        <v>0.12441124175245299</v>
      </c>
      <c r="J227" s="17">
        <v>7.5674493145587898E-2</v>
      </c>
      <c r="K227" s="17">
        <v>7.8748160182508894E-2</v>
      </c>
      <c r="L227" s="17">
        <v>8.0814475883430006E-2</v>
      </c>
      <c r="M227" s="17"/>
      <c r="N227" s="17">
        <v>0.151599335162039</v>
      </c>
      <c r="O227" s="17">
        <v>0.101863773987678</v>
      </c>
      <c r="P227" s="17">
        <v>0.114576643068743</v>
      </c>
      <c r="Q227" s="17">
        <v>8.8569297154691501E-2</v>
      </c>
      <c r="R227" s="17"/>
      <c r="S227" s="17">
        <v>0.15360424778332299</v>
      </c>
      <c r="T227" s="17">
        <v>0.123097613753288</v>
      </c>
      <c r="U227" s="17">
        <v>9.8122307550710705E-2</v>
      </c>
      <c r="V227" s="17">
        <v>9.5378582843642007E-2</v>
      </c>
      <c r="W227" s="17">
        <v>0.14151973361949499</v>
      </c>
      <c r="X227" s="17">
        <v>8.2747811530108406E-2</v>
      </c>
      <c r="Y227" s="17">
        <v>0.100532106177492</v>
      </c>
      <c r="Z227" s="17">
        <v>7.1447468610561199E-2</v>
      </c>
      <c r="AA227" s="17">
        <v>0.120647103829157</v>
      </c>
      <c r="AB227" s="17"/>
      <c r="AC227" s="17">
        <v>0.15351055481605</v>
      </c>
      <c r="AD227" s="17">
        <v>9.8507902184410703E-2</v>
      </c>
      <c r="AE227" s="17">
        <v>0.111045607610695</v>
      </c>
      <c r="AF227" s="17">
        <v>0.100944284591114</v>
      </c>
      <c r="AG227" s="17">
        <v>9.9342897568382202E-2</v>
      </c>
      <c r="AH227" s="17">
        <v>0.105656861446531</v>
      </c>
      <c r="AI227" s="17"/>
      <c r="AJ227" s="17">
        <v>0.107802241072167</v>
      </c>
      <c r="AK227" s="17">
        <v>0.103796965950804</v>
      </c>
      <c r="AL227" s="17">
        <v>0.120016980152585</v>
      </c>
      <c r="AM227" s="17">
        <v>0.157183084315174</v>
      </c>
      <c r="AN227" s="17">
        <v>0.114979303623642</v>
      </c>
      <c r="AO227" s="17">
        <v>0.138302303786247</v>
      </c>
      <c r="AP227" s="17"/>
      <c r="AQ227" s="17">
        <v>0.15210581625240799</v>
      </c>
      <c r="AR227" s="17">
        <v>0.108473914988757</v>
      </c>
      <c r="AS227" s="17"/>
      <c r="AT227" s="17">
        <v>0.109978251799854</v>
      </c>
      <c r="AU227" s="17">
        <v>0.133069790249153</v>
      </c>
      <c r="AV227" s="17"/>
      <c r="AW227" s="17">
        <v>0.11313127395844801</v>
      </c>
      <c r="AX227" s="17" t="s">
        <v>87</v>
      </c>
      <c r="AY227" s="17">
        <v>0.107802241072167</v>
      </c>
      <c r="AZ227" s="17"/>
      <c r="BA227" s="17">
        <v>0.21331878233181201</v>
      </c>
      <c r="BB227" s="17">
        <v>5.9847613366975999E-2</v>
      </c>
      <c r="BC227" s="17"/>
      <c r="BD227" s="17">
        <v>0.178259752693711</v>
      </c>
      <c r="BE227" s="17">
        <v>9.4408151946612506E-2</v>
      </c>
      <c r="BF227" s="17"/>
      <c r="BG227" s="17">
        <v>0.17515176732855101</v>
      </c>
      <c r="BH227" s="17">
        <v>8.6099848630202494E-2</v>
      </c>
      <c r="BI227" s="17">
        <v>0.14707935801963701</v>
      </c>
      <c r="BJ227" s="17">
        <v>0.105556839696567</v>
      </c>
    </row>
    <row r="228" spans="2:62">
      <c r="B228" t="s">
        <v>79</v>
      </c>
      <c r="C228" s="17">
        <v>0.65655419242997903</v>
      </c>
      <c r="D228" s="17">
        <v>0.67240640844802302</v>
      </c>
      <c r="E228" s="17">
        <v>0.643406811771571</v>
      </c>
      <c r="F228" s="17"/>
      <c r="G228" s="17">
        <v>0.642746261731165</v>
      </c>
      <c r="H228" s="17">
        <v>0.62680483720413904</v>
      </c>
      <c r="I228" s="17">
        <v>0.66544661979127195</v>
      </c>
      <c r="J228" s="17">
        <v>0.68907340617032498</v>
      </c>
      <c r="K228" s="17">
        <v>0.63678719693928498</v>
      </c>
      <c r="L228" s="17">
        <v>0.67517752345299198</v>
      </c>
      <c r="M228" s="17"/>
      <c r="N228" s="17">
        <v>0.66002182021209999</v>
      </c>
      <c r="O228" s="17">
        <v>0.70163116461525399</v>
      </c>
      <c r="P228" s="17">
        <v>0.62042319812999203</v>
      </c>
      <c r="Q228" s="17">
        <v>0.63795128094266895</v>
      </c>
      <c r="R228" s="17"/>
      <c r="S228" s="17">
        <v>0.66423505778355496</v>
      </c>
      <c r="T228" s="17">
        <v>0.582884773705869</v>
      </c>
      <c r="U228" s="17">
        <v>0.69393879800580804</v>
      </c>
      <c r="V228" s="17">
        <v>0.67306095521374398</v>
      </c>
      <c r="W228" s="17">
        <v>0.64768431320604403</v>
      </c>
      <c r="X228" s="17">
        <v>0.66830351406303301</v>
      </c>
      <c r="Y228" s="17">
        <v>0.66110523721617798</v>
      </c>
      <c r="Z228" s="17">
        <v>0.69333981149145096</v>
      </c>
      <c r="AA228" s="17">
        <v>0.67576994792311795</v>
      </c>
      <c r="AB228" s="17"/>
      <c r="AC228" s="17">
        <v>0.65587620815427805</v>
      </c>
      <c r="AD228" s="17">
        <v>0.67659046565971204</v>
      </c>
      <c r="AE228" s="17">
        <v>0.65070032094755303</v>
      </c>
      <c r="AF228" s="17">
        <v>0.64867815519078398</v>
      </c>
      <c r="AG228" s="17">
        <v>0.63557668107156795</v>
      </c>
      <c r="AH228" s="17">
        <v>0.62328488482683497</v>
      </c>
      <c r="AI228" s="17"/>
      <c r="AJ228" s="17">
        <v>0.64883137543698699</v>
      </c>
      <c r="AK228" s="17">
        <v>0.67835410243143202</v>
      </c>
      <c r="AL228" s="17">
        <v>0.65214639445066902</v>
      </c>
      <c r="AM228" s="17">
        <v>0.57350906761684295</v>
      </c>
      <c r="AN228" s="17">
        <v>0.68333820487953301</v>
      </c>
      <c r="AO228" s="17">
        <v>0.67157145743264501</v>
      </c>
      <c r="AP228" s="17"/>
      <c r="AQ228" s="17">
        <v>0.635121789420798</v>
      </c>
      <c r="AR228" s="17">
        <v>0.66536977638386197</v>
      </c>
      <c r="AS228" s="17"/>
      <c r="AT228" s="17">
        <v>0.65178568268598702</v>
      </c>
      <c r="AU228" s="17">
        <v>0.67310730110165595</v>
      </c>
      <c r="AV228" s="17"/>
      <c r="AW228" s="17">
        <v>0.66410140277839003</v>
      </c>
      <c r="AX228" s="17" t="s">
        <v>87</v>
      </c>
      <c r="AY228" s="17">
        <v>0.64883137543698699</v>
      </c>
      <c r="AZ228" s="17"/>
      <c r="BA228" s="17">
        <v>0.42486179720552802</v>
      </c>
      <c r="BB228" s="17">
        <v>0.78509211190509098</v>
      </c>
      <c r="BC228" s="17"/>
      <c r="BD228" s="17">
        <v>0.58870119712175595</v>
      </c>
      <c r="BE228" s="17">
        <v>0.67646424344397504</v>
      </c>
      <c r="BF228" s="17"/>
      <c r="BG228" s="17">
        <v>0.63067172251652104</v>
      </c>
      <c r="BH228" s="17">
        <v>0.68728512150062104</v>
      </c>
      <c r="BI228" s="17">
        <v>0.606869057863201</v>
      </c>
      <c r="BJ228" s="17">
        <v>0.68457669768612095</v>
      </c>
    </row>
    <row r="229" spans="2:62">
      <c r="B229" t="s">
        <v>101</v>
      </c>
      <c r="C229" s="17">
        <v>0.116329287732944</v>
      </c>
      <c r="D229" s="17">
        <v>0.10002000205219801</v>
      </c>
      <c r="E229" s="17">
        <v>0.132135184697247</v>
      </c>
      <c r="F229" s="17"/>
      <c r="G229" s="17">
        <v>6.9626380426466294E-2</v>
      </c>
      <c r="H229" s="17">
        <v>8.1429908798704903E-2</v>
      </c>
      <c r="I229" s="17">
        <v>9.9562454879877499E-2</v>
      </c>
      <c r="J229" s="17">
        <v>0.124900984737029</v>
      </c>
      <c r="K229" s="17">
        <v>0.177054423125311</v>
      </c>
      <c r="L229" s="17">
        <v>0.140993679210414</v>
      </c>
      <c r="M229" s="17"/>
      <c r="N229" s="17">
        <v>8.4982301848091205E-2</v>
      </c>
      <c r="O229" s="17">
        <v>9.1579906806640299E-2</v>
      </c>
      <c r="P229" s="17">
        <v>0.13697601420871999</v>
      </c>
      <c r="Q229" s="17">
        <v>0.156230850643828</v>
      </c>
      <c r="R229" s="17"/>
      <c r="S229" s="17">
        <v>9.7139272324939296E-2</v>
      </c>
      <c r="T229" s="17">
        <v>0.12669086066833299</v>
      </c>
      <c r="U229" s="17">
        <v>8.8726728339109703E-2</v>
      </c>
      <c r="V229" s="17">
        <v>0.136545800041527</v>
      </c>
      <c r="W229" s="17">
        <v>0.125357324591334</v>
      </c>
      <c r="X229" s="17">
        <v>0.10293560697960399</v>
      </c>
      <c r="Y229" s="17">
        <v>0.122635437527193</v>
      </c>
      <c r="Z229" s="17">
        <v>0.13078922595106901</v>
      </c>
      <c r="AA229" s="17">
        <v>0.12556075428448199</v>
      </c>
      <c r="AB229" s="17"/>
      <c r="AC229" s="17">
        <v>7.77692352668133E-2</v>
      </c>
      <c r="AD229" s="17">
        <v>0.11504161121657901</v>
      </c>
      <c r="AE229" s="17">
        <v>0.13543087340196899</v>
      </c>
      <c r="AF229" s="17">
        <v>0.13565080382049</v>
      </c>
      <c r="AG229" s="17">
        <v>0.13984579382637899</v>
      </c>
      <c r="AH229" s="17">
        <v>0.15139558073963799</v>
      </c>
      <c r="AI229" s="17"/>
      <c r="AJ229" s="17">
        <v>0.137531913927952</v>
      </c>
      <c r="AK229" s="17">
        <v>0.100855224596791</v>
      </c>
      <c r="AL229" s="17">
        <v>0.11946773343876201</v>
      </c>
      <c r="AM229" s="17">
        <v>0.11682107924243799</v>
      </c>
      <c r="AN229" s="17">
        <v>9.1861513520348007E-2</v>
      </c>
      <c r="AO229" s="17">
        <v>0.123621076544568</v>
      </c>
      <c r="AP229" s="17"/>
      <c r="AQ229" s="17">
        <v>8.9089548191131504E-2</v>
      </c>
      <c r="AR229" s="17">
        <v>0.110009884760962</v>
      </c>
      <c r="AS229" s="17"/>
      <c r="AT229" s="17">
        <v>0.119208417123268</v>
      </c>
      <c r="AU229" s="17">
        <v>0.102491239234811</v>
      </c>
      <c r="AV229" s="17"/>
      <c r="AW229" s="17">
        <v>0.104133653095898</v>
      </c>
      <c r="AX229" s="17" t="s">
        <v>87</v>
      </c>
      <c r="AY229" s="17">
        <v>0.137531913927952</v>
      </c>
      <c r="AZ229" s="17"/>
      <c r="BA229" s="17">
        <v>0.12845320622894299</v>
      </c>
      <c r="BB229" s="17">
        <v>0.109603200509184</v>
      </c>
      <c r="BC229" s="17"/>
      <c r="BD229" s="17">
        <v>9.1124514169569903E-2</v>
      </c>
      <c r="BE229" s="17">
        <v>0.12148205008240601</v>
      </c>
      <c r="BF229" s="17"/>
      <c r="BG229" s="17">
        <v>7.0536396238790197E-2</v>
      </c>
      <c r="BH229" s="17">
        <v>0.13052213701986201</v>
      </c>
      <c r="BI229" s="17">
        <v>0.102727533066667</v>
      </c>
      <c r="BJ229" s="17">
        <v>0.10827366505743199</v>
      </c>
    </row>
    <row r="230" spans="2:62">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row>
    <row r="231" spans="2:62">
      <c r="B231" s="6" t="s">
        <v>152</v>
      </c>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row>
    <row r="232" spans="2:62">
      <c r="B232" s="24" t="s">
        <v>15</v>
      </c>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row>
    <row r="233" spans="2:62">
      <c r="B233" t="s">
        <v>153</v>
      </c>
      <c r="C233" s="17">
        <v>0.32663305440649898</v>
      </c>
      <c r="D233" s="17">
        <v>0.34372466122678602</v>
      </c>
      <c r="E233" s="17">
        <v>0.31041539919075101</v>
      </c>
      <c r="F233" s="17"/>
      <c r="G233" s="17">
        <v>0.19130671244367001</v>
      </c>
      <c r="H233" s="17">
        <v>0.31387912994967598</v>
      </c>
      <c r="I233" s="17">
        <v>0.35236061114422801</v>
      </c>
      <c r="J233" s="17">
        <v>0.29305693574728803</v>
      </c>
      <c r="K233" s="17">
        <v>0.331515969299012</v>
      </c>
      <c r="L233" s="17">
        <v>0.43067183947578502</v>
      </c>
      <c r="M233" s="17"/>
      <c r="N233" s="17">
        <v>0.32820939884587402</v>
      </c>
      <c r="O233" s="17">
        <v>0.310106424303353</v>
      </c>
      <c r="P233" s="17">
        <v>0.33826980358397402</v>
      </c>
      <c r="Q233" s="17">
        <v>0.33189072126784602</v>
      </c>
      <c r="R233" s="17"/>
      <c r="S233" s="17">
        <v>0.26257777188464099</v>
      </c>
      <c r="T233" s="17">
        <v>0.30858377450866498</v>
      </c>
      <c r="U233" s="17">
        <v>0.338249019556155</v>
      </c>
      <c r="V233" s="17">
        <v>0.385863352710414</v>
      </c>
      <c r="W233" s="17">
        <v>0.36643669403617601</v>
      </c>
      <c r="X233" s="17">
        <v>0.344125449445774</v>
      </c>
      <c r="Y233" s="17">
        <v>0.40203245660998999</v>
      </c>
      <c r="Z233" s="17">
        <v>0.28851836295340599</v>
      </c>
      <c r="AA233" s="17">
        <v>0.28403424706858599</v>
      </c>
      <c r="AB233" s="17"/>
      <c r="AC233" s="17">
        <v>0.25511161264224802</v>
      </c>
      <c r="AD233" s="17">
        <v>0.3279651026225</v>
      </c>
      <c r="AE233" s="17">
        <v>0.30448059474366201</v>
      </c>
      <c r="AF233" s="17">
        <v>0.35380478266884902</v>
      </c>
      <c r="AG233" s="17">
        <v>0.43055847351630699</v>
      </c>
      <c r="AH233" s="17">
        <v>0.44111920883288103</v>
      </c>
      <c r="AI233" s="17"/>
      <c r="AJ233" s="17">
        <v>0.39758950122577602</v>
      </c>
      <c r="AK233" s="17">
        <v>0.31095553073380799</v>
      </c>
      <c r="AL233" s="17">
        <v>0.29572914967611003</v>
      </c>
      <c r="AM233" s="17">
        <v>0.25242331433968102</v>
      </c>
      <c r="AN233" s="17">
        <v>0.27571061831039601</v>
      </c>
      <c r="AO233" s="17">
        <v>0.25160692190682898</v>
      </c>
      <c r="AP233" s="17"/>
      <c r="AQ233" s="17">
        <v>0.311788039939632</v>
      </c>
      <c r="AR233" s="17">
        <v>0.318701327733315</v>
      </c>
      <c r="AS233" s="17"/>
      <c r="AT233" s="17">
        <v>0.34160026317416797</v>
      </c>
      <c r="AU233" s="17">
        <v>0.27092283796350802</v>
      </c>
      <c r="AV233" s="17"/>
      <c r="AW233" s="17">
        <v>0.28694359811290099</v>
      </c>
      <c r="AX233" s="17" t="s">
        <v>87</v>
      </c>
      <c r="AY233" s="17">
        <v>0.39758950122577602</v>
      </c>
      <c r="AZ233" s="17"/>
      <c r="BA233" s="17">
        <v>0.29452028793032498</v>
      </c>
      <c r="BB233" s="17">
        <v>0.34444852127773001</v>
      </c>
      <c r="BC233" s="17"/>
      <c r="BD233" s="17">
        <v>0.32264786778068399</v>
      </c>
      <c r="BE233" s="17">
        <v>0.33487510055124198</v>
      </c>
      <c r="BF233" s="17"/>
      <c r="BG233" s="17">
        <v>0.26971489412288102</v>
      </c>
      <c r="BH233" s="17">
        <v>0.27783663183374502</v>
      </c>
      <c r="BI233" s="17">
        <v>0.305723265587589</v>
      </c>
      <c r="BJ233" s="17">
        <v>0.37955973297884799</v>
      </c>
    </row>
    <row r="234" spans="2:62">
      <c r="B234" t="s">
        <v>154</v>
      </c>
      <c r="C234" s="17">
        <v>0.27254662573406602</v>
      </c>
      <c r="D234" s="17">
        <v>0.27466693833280698</v>
      </c>
      <c r="E234" s="17">
        <v>0.27151900173650101</v>
      </c>
      <c r="F234" s="17"/>
      <c r="G234" s="17">
        <v>0.29664533359918199</v>
      </c>
      <c r="H234" s="17">
        <v>0.33205026168145002</v>
      </c>
      <c r="I234" s="17">
        <v>0.24383373274346001</v>
      </c>
      <c r="J234" s="17">
        <v>0.24480464474248101</v>
      </c>
      <c r="K234" s="17">
        <v>0.22221654139507599</v>
      </c>
      <c r="L234" s="17">
        <v>0.29052008279577202</v>
      </c>
      <c r="M234" s="17"/>
      <c r="N234" s="17">
        <v>0.31822888942058702</v>
      </c>
      <c r="O234" s="17">
        <v>0.26538431428210502</v>
      </c>
      <c r="P234" s="17">
        <v>0.229992312649966</v>
      </c>
      <c r="Q234" s="17">
        <v>0.26969163173280802</v>
      </c>
      <c r="R234" s="17"/>
      <c r="S234" s="17">
        <v>0.28288965320800402</v>
      </c>
      <c r="T234" s="17">
        <v>0.24275693041520099</v>
      </c>
      <c r="U234" s="17">
        <v>0.29139322496533299</v>
      </c>
      <c r="V234" s="17">
        <v>0.30304378730821002</v>
      </c>
      <c r="W234" s="17">
        <v>0.29131244378869298</v>
      </c>
      <c r="X234" s="17">
        <v>0.30888949825235001</v>
      </c>
      <c r="Y234" s="17">
        <v>0.25581732451858902</v>
      </c>
      <c r="Z234" s="17">
        <v>0.25010019857322402</v>
      </c>
      <c r="AA234" s="17">
        <v>0.23594028734495601</v>
      </c>
      <c r="AB234" s="17"/>
      <c r="AC234" s="17">
        <v>0.28390187986963999</v>
      </c>
      <c r="AD234" s="17">
        <v>0.244390609659626</v>
      </c>
      <c r="AE234" s="17">
        <v>0.229329413734982</v>
      </c>
      <c r="AF234" s="17">
        <v>0.27030861803940598</v>
      </c>
      <c r="AG234" s="17">
        <v>0.32516507247410098</v>
      </c>
      <c r="AH234" s="17">
        <v>0.42714142755632301</v>
      </c>
      <c r="AI234" s="17"/>
      <c r="AJ234" s="17">
        <v>0.28870653047977202</v>
      </c>
      <c r="AK234" s="17">
        <v>0.258010853748459</v>
      </c>
      <c r="AL234" s="17">
        <v>0.21032970358945899</v>
      </c>
      <c r="AM234" s="17">
        <v>0.22908252961654299</v>
      </c>
      <c r="AN234" s="17">
        <v>0.33173262447066898</v>
      </c>
      <c r="AO234" s="17">
        <v>0.103856030772215</v>
      </c>
      <c r="AP234" s="17"/>
      <c r="AQ234" s="17">
        <v>0.320415095013249</v>
      </c>
      <c r="AR234" s="17">
        <v>0.24814003056367301</v>
      </c>
      <c r="AS234" s="17"/>
      <c r="AT234" s="17">
        <v>0.27405414879447298</v>
      </c>
      <c r="AU234" s="17">
        <v>0.26132944312256201</v>
      </c>
      <c r="AV234" s="17"/>
      <c r="AW234" s="17">
        <v>0.24419257606077899</v>
      </c>
      <c r="AX234" s="17" t="s">
        <v>87</v>
      </c>
      <c r="AY234" s="17">
        <v>0.28870653047977202</v>
      </c>
      <c r="AZ234" s="17"/>
      <c r="BA234" s="17">
        <v>0.25335847840527498</v>
      </c>
      <c r="BB234" s="17">
        <v>0.28319179401347999</v>
      </c>
      <c r="BC234" s="17"/>
      <c r="BD234" s="17">
        <v>0.28221719172435</v>
      </c>
      <c r="BE234" s="17">
        <v>0.26901223774524902</v>
      </c>
      <c r="BF234" s="17"/>
      <c r="BG234" s="17">
        <v>0.29677223571274602</v>
      </c>
      <c r="BH234" s="17">
        <v>0.23027555546946499</v>
      </c>
      <c r="BI234" s="17">
        <v>0.272025897762256</v>
      </c>
      <c r="BJ234" s="17">
        <v>0.28286980451301103</v>
      </c>
    </row>
    <row r="235" spans="2:62">
      <c r="B235" t="s">
        <v>155</v>
      </c>
      <c r="C235" s="17">
        <v>0.243654872151253</v>
      </c>
      <c r="D235" s="17">
        <v>0.21379605381445499</v>
      </c>
      <c r="E235" s="17">
        <v>0.27285307162358302</v>
      </c>
      <c r="F235" s="17"/>
      <c r="G235" s="17">
        <v>0.19498238554757</v>
      </c>
      <c r="H235" s="17">
        <v>0.221139568599621</v>
      </c>
      <c r="I235" s="17">
        <v>0.22625572323114301</v>
      </c>
      <c r="J235" s="17">
        <v>0.217479845144426</v>
      </c>
      <c r="K235" s="17">
        <v>0.28590183401382602</v>
      </c>
      <c r="L235" s="17">
        <v>0.301051725044158</v>
      </c>
      <c r="M235" s="17"/>
      <c r="N235" s="17">
        <v>0.21979613797337699</v>
      </c>
      <c r="O235" s="17">
        <v>0.22577955873546701</v>
      </c>
      <c r="P235" s="17">
        <v>0.271073352185836</v>
      </c>
      <c r="Q235" s="17">
        <v>0.26162943816800399</v>
      </c>
      <c r="R235" s="17"/>
      <c r="S235" s="17">
        <v>0.183648746782027</v>
      </c>
      <c r="T235" s="17">
        <v>0.26025312370201398</v>
      </c>
      <c r="U235" s="17">
        <v>0.25299023250177199</v>
      </c>
      <c r="V235" s="17">
        <v>0.23083243144433199</v>
      </c>
      <c r="W235" s="17">
        <v>0.15937363037525701</v>
      </c>
      <c r="X235" s="17">
        <v>0.27454144501974698</v>
      </c>
      <c r="Y235" s="17">
        <v>0.302121825637929</v>
      </c>
      <c r="Z235" s="17">
        <v>0.29898139101571303</v>
      </c>
      <c r="AA235" s="17">
        <v>0.265231291472804</v>
      </c>
      <c r="AB235" s="17"/>
      <c r="AC235" s="17">
        <v>0.182225907451327</v>
      </c>
      <c r="AD235" s="17">
        <v>0.25735346753413701</v>
      </c>
      <c r="AE235" s="17">
        <v>0.25571221084193801</v>
      </c>
      <c r="AF235" s="17">
        <v>0.30206122555139198</v>
      </c>
      <c r="AG235" s="17">
        <v>0.248391825585696</v>
      </c>
      <c r="AH235" s="17">
        <v>0.20817794851945801</v>
      </c>
      <c r="AI235" s="17"/>
      <c r="AJ235" s="17">
        <v>0.28315772736371198</v>
      </c>
      <c r="AK235" s="17">
        <v>0.21795331868518</v>
      </c>
      <c r="AL235" s="17">
        <v>0.24108238897978701</v>
      </c>
      <c r="AM235" s="17">
        <v>0.24121705449015601</v>
      </c>
      <c r="AN235" s="17">
        <v>0.19536894892808601</v>
      </c>
      <c r="AO235" s="17">
        <v>0.25520640917735199</v>
      </c>
      <c r="AP235" s="17"/>
      <c r="AQ235" s="17">
        <v>0.200815723357603</v>
      </c>
      <c r="AR235" s="17">
        <v>0.25899843393130101</v>
      </c>
      <c r="AS235" s="17"/>
      <c r="AT235" s="17">
        <v>0.26106927923380502</v>
      </c>
      <c r="AU235" s="17">
        <v>0.183117473869081</v>
      </c>
      <c r="AV235" s="17"/>
      <c r="AW235" s="17">
        <v>0.23113861540974701</v>
      </c>
      <c r="AX235" s="17" t="s">
        <v>87</v>
      </c>
      <c r="AY235" s="17">
        <v>0.28315772736371198</v>
      </c>
      <c r="AZ235" s="17"/>
      <c r="BA235" s="17">
        <v>0.238552726612587</v>
      </c>
      <c r="BB235" s="17">
        <v>0.24648543191893099</v>
      </c>
      <c r="BC235" s="17"/>
      <c r="BD235" s="17">
        <v>0.182883172757628</v>
      </c>
      <c r="BE235" s="17">
        <v>0.26586249019091501</v>
      </c>
      <c r="BF235" s="17"/>
      <c r="BG235" s="17">
        <v>0.182103582782881</v>
      </c>
      <c r="BH235" s="17">
        <v>0.27386912844284</v>
      </c>
      <c r="BI235" s="17">
        <v>0.23554832499731501</v>
      </c>
      <c r="BJ235" s="17">
        <v>0.27011296584514399</v>
      </c>
    </row>
    <row r="236" spans="2:62">
      <c r="B236" t="s">
        <v>156</v>
      </c>
      <c r="C236" s="17">
        <v>0.24054923036759601</v>
      </c>
      <c r="D236" s="17">
        <v>0.23396919072773401</v>
      </c>
      <c r="E236" s="17">
        <v>0.246842055858013</v>
      </c>
      <c r="F236" s="17"/>
      <c r="G236" s="17">
        <v>0.19002443970719299</v>
      </c>
      <c r="H236" s="17">
        <v>0.21336472133784401</v>
      </c>
      <c r="I236" s="17">
        <v>0.243110735079444</v>
      </c>
      <c r="J236" s="17">
        <v>0.217213185595618</v>
      </c>
      <c r="K236" s="17">
        <v>0.28760164174422298</v>
      </c>
      <c r="L236" s="17">
        <v>0.28089634548352299</v>
      </c>
      <c r="M236" s="17"/>
      <c r="N236" s="17">
        <v>0.253074076297783</v>
      </c>
      <c r="O236" s="17">
        <v>0.25470262696038898</v>
      </c>
      <c r="P236" s="17">
        <v>0.25016544912775501</v>
      </c>
      <c r="Q236" s="17">
        <v>0.20333215514102301</v>
      </c>
      <c r="R236" s="17"/>
      <c r="S236" s="17">
        <v>0.229930145898395</v>
      </c>
      <c r="T236" s="17">
        <v>0.26559331298012601</v>
      </c>
      <c r="U236" s="17">
        <v>0.242164713544118</v>
      </c>
      <c r="V236" s="17">
        <v>0.20227056517360301</v>
      </c>
      <c r="W236" s="17">
        <v>0.27402684126532101</v>
      </c>
      <c r="X236" s="17">
        <v>0.20905502243899399</v>
      </c>
      <c r="Y236" s="17">
        <v>0.27832515371542399</v>
      </c>
      <c r="Z236" s="17">
        <v>0.182537541898564</v>
      </c>
      <c r="AA236" s="17">
        <v>0.249511878549452</v>
      </c>
      <c r="AB236" s="17"/>
      <c r="AC236" s="17">
        <v>0.27398197586129802</v>
      </c>
      <c r="AD236" s="17">
        <v>0.24455468948207801</v>
      </c>
      <c r="AE236" s="17">
        <v>0.26558805392344498</v>
      </c>
      <c r="AF236" s="17">
        <v>0.24546178415751299</v>
      </c>
      <c r="AG236" s="17">
        <v>0.13838799464288501</v>
      </c>
      <c r="AH236" s="17">
        <v>0.16342431443164299</v>
      </c>
      <c r="AI236" s="17"/>
      <c r="AJ236" s="17">
        <v>0.25779521455705201</v>
      </c>
      <c r="AK236" s="17">
        <v>0.248573111683903</v>
      </c>
      <c r="AL236" s="17">
        <v>0.18825118277698599</v>
      </c>
      <c r="AM236" s="17">
        <v>0.20998992661247401</v>
      </c>
      <c r="AN236" s="17">
        <v>0.243166597273649</v>
      </c>
      <c r="AO236" s="17">
        <v>0.12867078406267801</v>
      </c>
      <c r="AP236" s="17"/>
      <c r="AQ236" s="17">
        <v>0.23706585563416799</v>
      </c>
      <c r="AR236" s="17">
        <v>0.25051366886740001</v>
      </c>
      <c r="AS236" s="17"/>
      <c r="AT236" s="17">
        <v>0.23087961371898799</v>
      </c>
      <c r="AU236" s="17">
        <v>0.28223672438328901</v>
      </c>
      <c r="AV236" s="17"/>
      <c r="AW236" s="17">
        <v>0.22849431378433699</v>
      </c>
      <c r="AX236" s="17" t="s">
        <v>87</v>
      </c>
      <c r="AY236" s="17">
        <v>0.25779521455705201</v>
      </c>
      <c r="AZ236" s="17"/>
      <c r="BA236" s="17">
        <v>0.23510497452330401</v>
      </c>
      <c r="BB236" s="17">
        <v>0.24356958551838701</v>
      </c>
      <c r="BC236" s="17"/>
      <c r="BD236" s="17">
        <v>0.23117114706414901</v>
      </c>
      <c r="BE236" s="17">
        <v>0.23961201674945401</v>
      </c>
      <c r="BF236" s="17"/>
      <c r="BG236" s="17">
        <v>0.20855060406161199</v>
      </c>
      <c r="BH236" s="17">
        <v>0.22348696172617399</v>
      </c>
      <c r="BI236" s="17">
        <v>0.245850778488856</v>
      </c>
      <c r="BJ236" s="17">
        <v>0.25955721589164799</v>
      </c>
    </row>
    <row r="237" spans="2:62">
      <c r="B237" t="s">
        <v>157</v>
      </c>
      <c r="C237" s="17">
        <v>0.233108390194565</v>
      </c>
      <c r="D237" s="17">
        <v>0.23910239777203299</v>
      </c>
      <c r="E237" s="17">
        <v>0.228112229123279</v>
      </c>
      <c r="F237" s="17"/>
      <c r="G237" s="17">
        <v>0.221775088205485</v>
      </c>
      <c r="H237" s="17">
        <v>0.25237141688656201</v>
      </c>
      <c r="I237" s="17">
        <v>0.28283383063560802</v>
      </c>
      <c r="J237" s="17">
        <v>0.22081554166365799</v>
      </c>
      <c r="K237" s="17">
        <v>0.25562363306585101</v>
      </c>
      <c r="L237" s="17">
        <v>0.18149079794103801</v>
      </c>
      <c r="M237" s="17"/>
      <c r="N237" s="17">
        <v>0.23314104334256</v>
      </c>
      <c r="O237" s="17">
        <v>0.21888381254578801</v>
      </c>
      <c r="P237" s="17">
        <v>0.20860848973813301</v>
      </c>
      <c r="Q237" s="17">
        <v>0.26858708489538302</v>
      </c>
      <c r="R237" s="17"/>
      <c r="S237" s="17">
        <v>0.22408239624468901</v>
      </c>
      <c r="T237" s="17">
        <v>0.17028205758623099</v>
      </c>
      <c r="U237" s="17">
        <v>0.26133893098694</v>
      </c>
      <c r="V237" s="17">
        <v>0.18156372155508399</v>
      </c>
      <c r="W237" s="17">
        <v>0.28065333506185802</v>
      </c>
      <c r="X237" s="17">
        <v>0.227157109421805</v>
      </c>
      <c r="Y237" s="17">
        <v>0.26731760318032699</v>
      </c>
      <c r="Z237" s="17">
        <v>0.26039872311649198</v>
      </c>
      <c r="AA237" s="17">
        <v>0.281896490221554</v>
      </c>
      <c r="AB237" s="17"/>
      <c r="AC237" s="17">
        <v>0.23983552742429701</v>
      </c>
      <c r="AD237" s="17">
        <v>0.22783509651158901</v>
      </c>
      <c r="AE237" s="17">
        <v>0.293787692132921</v>
      </c>
      <c r="AF237" s="17">
        <v>0.22300091268767</v>
      </c>
      <c r="AG237" s="17">
        <v>0.18755568285772001</v>
      </c>
      <c r="AH237" s="17">
        <v>0.18890314891582399</v>
      </c>
      <c r="AI237" s="17"/>
      <c r="AJ237" s="17">
        <v>0.19659854598016099</v>
      </c>
      <c r="AK237" s="17">
        <v>0.26406384478557798</v>
      </c>
      <c r="AL237" s="17">
        <v>0.22789083899252399</v>
      </c>
      <c r="AM237" s="17">
        <v>0.239708074843174</v>
      </c>
      <c r="AN237" s="17">
        <v>0.27566691025069001</v>
      </c>
      <c r="AO237" s="17">
        <v>0.22168076352107</v>
      </c>
      <c r="AP237" s="17"/>
      <c r="AQ237" s="17">
        <v>0.21082446934005999</v>
      </c>
      <c r="AR237" s="17">
        <v>0.24603710977894899</v>
      </c>
      <c r="AS237" s="17"/>
      <c r="AT237" s="17">
        <v>0.213044015672017</v>
      </c>
      <c r="AU237" s="17">
        <v>0.30434988178499101</v>
      </c>
      <c r="AV237" s="17"/>
      <c r="AW237" s="17">
        <v>0.26405370061696298</v>
      </c>
      <c r="AX237" s="17" t="s">
        <v>87</v>
      </c>
      <c r="AY237" s="17">
        <v>0.19659854598016099</v>
      </c>
      <c r="AZ237" s="17"/>
      <c r="BA237" s="17">
        <v>0.23522605983094999</v>
      </c>
      <c r="BB237" s="17">
        <v>0.23193355297587701</v>
      </c>
      <c r="BC237" s="17"/>
      <c r="BD237" s="17">
        <v>0.22418585343282599</v>
      </c>
      <c r="BE237" s="17">
        <v>0.23914828768476901</v>
      </c>
      <c r="BF237" s="17"/>
      <c r="BG237" s="17">
        <v>0.272226095994961</v>
      </c>
      <c r="BH237" s="17">
        <v>0.25047336063783598</v>
      </c>
      <c r="BI237" s="17">
        <v>0.25818130550498603</v>
      </c>
      <c r="BJ237" s="17">
        <v>0.22188926968320299</v>
      </c>
    </row>
    <row r="238" spans="2:62">
      <c r="B238" t="s">
        <v>158</v>
      </c>
      <c r="C238" s="17">
        <v>0.22582228898607201</v>
      </c>
      <c r="D238" s="17">
        <v>0.22343622616706499</v>
      </c>
      <c r="E238" s="17">
        <v>0.228996100644168</v>
      </c>
      <c r="F238" s="17"/>
      <c r="G238" s="17">
        <v>0.172496996262089</v>
      </c>
      <c r="H238" s="17">
        <v>0.15420544617690399</v>
      </c>
      <c r="I238" s="17">
        <v>0.166853910268429</v>
      </c>
      <c r="J238" s="17">
        <v>0.214373121839256</v>
      </c>
      <c r="K238" s="17">
        <v>0.29039635927622998</v>
      </c>
      <c r="L238" s="17">
        <v>0.33504005953854599</v>
      </c>
      <c r="M238" s="17"/>
      <c r="N238" s="17">
        <v>0.216418389602164</v>
      </c>
      <c r="O238" s="17">
        <v>0.26442134358385599</v>
      </c>
      <c r="P238" s="17">
        <v>0.22973133731252199</v>
      </c>
      <c r="Q238" s="17">
        <v>0.191842299231162</v>
      </c>
      <c r="R238" s="17"/>
      <c r="S238" s="17">
        <v>0.206516204888198</v>
      </c>
      <c r="T238" s="17">
        <v>0.29616690817740698</v>
      </c>
      <c r="U238" s="17">
        <v>0.22423251218314699</v>
      </c>
      <c r="V238" s="17">
        <v>0.18897056737668499</v>
      </c>
      <c r="W238" s="17">
        <v>0.20303865481373901</v>
      </c>
      <c r="X238" s="17">
        <v>0.154599986318605</v>
      </c>
      <c r="Y238" s="17">
        <v>0.24257901073257501</v>
      </c>
      <c r="Z238" s="17">
        <v>0.203533550827173</v>
      </c>
      <c r="AA238" s="17">
        <v>0.26165139291837802</v>
      </c>
      <c r="AB238" s="17"/>
      <c r="AC238" s="17">
        <v>0.193028162809462</v>
      </c>
      <c r="AD238" s="17">
        <v>0.22426247551244199</v>
      </c>
      <c r="AE238" s="17">
        <v>0.17650961924622399</v>
      </c>
      <c r="AF238" s="17">
        <v>0.241295872805949</v>
      </c>
      <c r="AG238" s="17">
        <v>0.34668970016534001</v>
      </c>
      <c r="AH238" s="17">
        <v>0.22460731137620901</v>
      </c>
      <c r="AI238" s="17"/>
      <c r="AJ238" s="17">
        <v>0.29635444092919999</v>
      </c>
      <c r="AK238" s="17">
        <v>0.22247657195031001</v>
      </c>
      <c r="AL238" s="17">
        <v>0.138512650471868</v>
      </c>
      <c r="AM238" s="17">
        <v>0.12923213148964399</v>
      </c>
      <c r="AN238" s="17">
        <v>0.174363350862173</v>
      </c>
      <c r="AO238" s="17">
        <v>0.18881989464948801</v>
      </c>
      <c r="AP238" s="17"/>
      <c r="AQ238" s="17">
        <v>0.19621658606630901</v>
      </c>
      <c r="AR238" s="17">
        <v>0.24679835647040799</v>
      </c>
      <c r="AS238" s="17"/>
      <c r="AT238" s="17">
        <v>0.232659906248743</v>
      </c>
      <c r="AU238" s="17">
        <v>0.202361970387716</v>
      </c>
      <c r="AV238" s="17"/>
      <c r="AW238" s="17">
        <v>0.18978489033927201</v>
      </c>
      <c r="AX238" s="17" t="s">
        <v>87</v>
      </c>
      <c r="AY238" s="17">
        <v>0.29635444092919999</v>
      </c>
      <c r="AZ238" s="17"/>
      <c r="BA238" s="17">
        <v>0.240797698734178</v>
      </c>
      <c r="BB238" s="17">
        <v>0.21751425621510401</v>
      </c>
      <c r="BC238" s="17"/>
      <c r="BD238" s="17">
        <v>0.21143114499921101</v>
      </c>
      <c r="BE238" s="17">
        <v>0.23549976468904901</v>
      </c>
      <c r="BF238" s="17"/>
      <c r="BG238" s="17">
        <v>0.150840525195403</v>
      </c>
      <c r="BH238" s="17">
        <v>0.18077930161991099</v>
      </c>
      <c r="BI238" s="17">
        <v>0.242522604748452</v>
      </c>
      <c r="BJ238" s="17">
        <v>0.277876664272799</v>
      </c>
    </row>
    <row r="239" spans="2:62">
      <c r="B239" t="s">
        <v>159</v>
      </c>
      <c r="C239" s="17">
        <v>0.22496286430267001</v>
      </c>
      <c r="D239" s="17">
        <v>0.23250275490264899</v>
      </c>
      <c r="E239" s="17">
        <v>0.218390029631577</v>
      </c>
      <c r="F239" s="17"/>
      <c r="G239" s="17">
        <v>0.193219699675619</v>
      </c>
      <c r="H239" s="17">
        <v>0.252272581081046</v>
      </c>
      <c r="I239" s="17">
        <v>0.27245243754187498</v>
      </c>
      <c r="J239" s="17">
        <v>0.16002206433296601</v>
      </c>
      <c r="K239" s="17">
        <v>0.21546417525534001</v>
      </c>
      <c r="L239" s="17">
        <v>0.246243380686824</v>
      </c>
      <c r="M239" s="17"/>
      <c r="N239" s="17">
        <v>0.27402451405781397</v>
      </c>
      <c r="O239" s="17">
        <v>0.20724324555942999</v>
      </c>
      <c r="P239" s="17">
        <v>0.232331609646243</v>
      </c>
      <c r="Q239" s="17">
        <v>0.18517828685062299</v>
      </c>
      <c r="R239" s="17"/>
      <c r="S239" s="17">
        <v>0.242403917480499</v>
      </c>
      <c r="T239" s="17">
        <v>0.17538087696402099</v>
      </c>
      <c r="U239" s="17">
        <v>0.18332174685048699</v>
      </c>
      <c r="V239" s="17">
        <v>0.220914605298102</v>
      </c>
      <c r="W239" s="17">
        <v>0.25265527558394901</v>
      </c>
      <c r="X239" s="17">
        <v>0.223385610729775</v>
      </c>
      <c r="Y239" s="17">
        <v>0.24938832816054901</v>
      </c>
      <c r="Z239" s="17">
        <v>0.287553207756928</v>
      </c>
      <c r="AA239" s="17">
        <v>0.24349736691858401</v>
      </c>
      <c r="AB239" s="17"/>
      <c r="AC239" s="17">
        <v>0.22109185899315301</v>
      </c>
      <c r="AD239" s="17">
        <v>0.25899329801684201</v>
      </c>
      <c r="AE239" s="17">
        <v>0.18626754701293499</v>
      </c>
      <c r="AF239" s="17">
        <v>0.21036446763285299</v>
      </c>
      <c r="AG239" s="17">
        <v>0.236838358630203</v>
      </c>
      <c r="AH239" s="17">
        <v>0.16512232283539899</v>
      </c>
      <c r="AI239" s="17"/>
      <c r="AJ239" s="17">
        <v>0.25308368382789398</v>
      </c>
      <c r="AK239" s="17">
        <v>0.27102071778611098</v>
      </c>
      <c r="AL239" s="17">
        <v>0.17522929009477001</v>
      </c>
      <c r="AM239" s="17">
        <v>0.140600868530151</v>
      </c>
      <c r="AN239" s="17">
        <v>0.18922074714881901</v>
      </c>
      <c r="AO239" s="17">
        <v>0.17077710000705301</v>
      </c>
      <c r="AP239" s="17"/>
      <c r="AQ239" s="17">
        <v>0.26459231749956702</v>
      </c>
      <c r="AR239" s="17">
        <v>0.213669549845378</v>
      </c>
      <c r="AS239" s="17"/>
      <c r="AT239" s="17">
        <v>0.242612884500648</v>
      </c>
      <c r="AU239" s="17">
        <v>0.16521783685131</v>
      </c>
      <c r="AV239" s="17"/>
      <c r="AW239" s="17">
        <v>0.19712420585863499</v>
      </c>
      <c r="AX239" s="17" t="s">
        <v>87</v>
      </c>
      <c r="AY239" s="17">
        <v>0.25308368382789398</v>
      </c>
      <c r="AZ239" s="17"/>
      <c r="BA239" s="17">
        <v>0.21803184390608299</v>
      </c>
      <c r="BB239" s="17">
        <v>0.228808044204901</v>
      </c>
      <c r="BC239" s="17"/>
      <c r="BD239" s="17">
        <v>0.210017048605143</v>
      </c>
      <c r="BE239" s="17">
        <v>0.233408038425932</v>
      </c>
      <c r="BF239" s="17"/>
      <c r="BG239" s="17">
        <v>0.230114484796936</v>
      </c>
      <c r="BH239" s="17">
        <v>0.11483588906504399</v>
      </c>
      <c r="BI239" s="17">
        <v>0.25031796507659199</v>
      </c>
      <c r="BJ239" s="17">
        <v>0.279513888709225</v>
      </c>
    </row>
    <row r="240" spans="2:62">
      <c r="B240" t="s">
        <v>160</v>
      </c>
      <c r="C240" s="17">
        <v>0.222242385253726</v>
      </c>
      <c r="D240" s="17">
        <v>0.231034119228961</v>
      </c>
      <c r="E240" s="17">
        <v>0.21445159607629799</v>
      </c>
      <c r="F240" s="17"/>
      <c r="G240" s="17">
        <v>0.207236026871356</v>
      </c>
      <c r="H240" s="17">
        <v>0.25245700616952299</v>
      </c>
      <c r="I240" s="17">
        <v>0.25209760679695198</v>
      </c>
      <c r="J240" s="17">
        <v>0.25409755963832198</v>
      </c>
      <c r="K240" s="17">
        <v>0.22169927278558599</v>
      </c>
      <c r="L240" s="17">
        <v>0.159791878100317</v>
      </c>
      <c r="M240" s="17"/>
      <c r="N240" s="17">
        <v>0.246809889269964</v>
      </c>
      <c r="O240" s="17">
        <v>0.27689338063267699</v>
      </c>
      <c r="P240" s="17">
        <v>0.20761887901763601</v>
      </c>
      <c r="Q240" s="17">
        <v>0.153053016765306</v>
      </c>
      <c r="R240" s="17"/>
      <c r="S240" s="17">
        <v>0.21769443305223499</v>
      </c>
      <c r="T240" s="17">
        <v>0.24874886715869499</v>
      </c>
      <c r="U240" s="17">
        <v>0.22141991887292301</v>
      </c>
      <c r="V240" s="17">
        <v>0.17699781300741799</v>
      </c>
      <c r="W240" s="17">
        <v>0.214833793320023</v>
      </c>
      <c r="X240" s="17">
        <v>0.25683297916748399</v>
      </c>
      <c r="Y240" s="17">
        <v>0.25029768915008899</v>
      </c>
      <c r="Z240" s="17">
        <v>0.19985490800824801</v>
      </c>
      <c r="AA240" s="17">
        <v>0.19781216133892901</v>
      </c>
      <c r="AB240" s="17"/>
      <c r="AC240" s="17">
        <v>0.27969456935871501</v>
      </c>
      <c r="AD240" s="17">
        <v>0.228411193946602</v>
      </c>
      <c r="AE240" s="17">
        <v>0.237017799799039</v>
      </c>
      <c r="AF240" s="17">
        <v>0.21321913625607</v>
      </c>
      <c r="AG240" s="17">
        <v>0.121581684888823</v>
      </c>
      <c r="AH240" s="17">
        <v>7.5201063058410705E-2</v>
      </c>
      <c r="AI240" s="17"/>
      <c r="AJ240" s="17">
        <v>0.193618596155478</v>
      </c>
      <c r="AK240" s="17">
        <v>0.26257512728501697</v>
      </c>
      <c r="AL240" s="17">
        <v>0.14993186757885901</v>
      </c>
      <c r="AM240" s="17">
        <v>0.145203593868098</v>
      </c>
      <c r="AN240" s="17">
        <v>0.31257296001118801</v>
      </c>
      <c r="AO240" s="17">
        <v>8.9180016095472797E-2</v>
      </c>
      <c r="AP240" s="17"/>
      <c r="AQ240" s="17">
        <v>0.24223717820517601</v>
      </c>
      <c r="AR240" s="17">
        <v>0.22446285967520399</v>
      </c>
      <c r="AS240" s="17"/>
      <c r="AT240" s="17">
        <v>0.20515156802138501</v>
      </c>
      <c r="AU240" s="17">
        <v>0.28637185180235603</v>
      </c>
      <c r="AV240" s="17"/>
      <c r="AW240" s="17">
        <v>0.240238804730807</v>
      </c>
      <c r="AX240" s="17" t="s">
        <v>87</v>
      </c>
      <c r="AY240" s="17">
        <v>0.193618596155478</v>
      </c>
      <c r="AZ240" s="17"/>
      <c r="BA240" s="17">
        <v>0.23740016293710101</v>
      </c>
      <c r="BB240" s="17">
        <v>0.213833178704673</v>
      </c>
      <c r="BC240" s="17"/>
      <c r="BD240" s="17">
        <v>0.25484865260598</v>
      </c>
      <c r="BE240" s="17">
        <v>0.21542402989098</v>
      </c>
      <c r="BF240" s="17"/>
      <c r="BG240" s="17">
        <v>0.286546299553742</v>
      </c>
      <c r="BH240" s="17">
        <v>0.15045511717106799</v>
      </c>
      <c r="BI240" s="17">
        <v>0.22254840274227899</v>
      </c>
      <c r="BJ240" s="17">
        <v>0.20811469019645901</v>
      </c>
    </row>
    <row r="241" spans="2:62">
      <c r="B241" t="s">
        <v>161</v>
      </c>
      <c r="C241" s="17">
        <v>0.22149103757175501</v>
      </c>
      <c r="D241" s="17">
        <v>0.23010574814753501</v>
      </c>
      <c r="E241" s="17">
        <v>0.21386752906637899</v>
      </c>
      <c r="F241" s="17"/>
      <c r="G241" s="17">
        <v>0.215287250168712</v>
      </c>
      <c r="H241" s="17">
        <v>0.19701157659846699</v>
      </c>
      <c r="I241" s="17">
        <v>0.215252796809699</v>
      </c>
      <c r="J241" s="17">
        <v>0.225295641300157</v>
      </c>
      <c r="K241" s="17">
        <v>0.205810654897399</v>
      </c>
      <c r="L241" s="17">
        <v>0.25993236389279001</v>
      </c>
      <c r="M241" s="17"/>
      <c r="N241" s="17">
        <v>0.22523560037805099</v>
      </c>
      <c r="O241" s="17">
        <v>0.30246774655709102</v>
      </c>
      <c r="P241" s="17">
        <v>0.174428894679762</v>
      </c>
      <c r="Q241" s="17">
        <v>0.17421457415078301</v>
      </c>
      <c r="R241" s="17"/>
      <c r="S241" s="17">
        <v>0.37205615076617599</v>
      </c>
      <c r="T241" s="17">
        <v>0.23108426693915199</v>
      </c>
      <c r="U241" s="17">
        <v>0.108708908519994</v>
      </c>
      <c r="V241" s="17">
        <v>0.22104793757152599</v>
      </c>
      <c r="W241" s="17">
        <v>0.19725186157795699</v>
      </c>
      <c r="X241" s="17">
        <v>0.16796866773584701</v>
      </c>
      <c r="Y241" s="17">
        <v>0.184259991708737</v>
      </c>
      <c r="Z241" s="17">
        <v>0.187409853975604</v>
      </c>
      <c r="AA241" s="17">
        <v>0.216541302790658</v>
      </c>
      <c r="AB241" s="17"/>
      <c r="AC241" s="17">
        <v>0.305499831685972</v>
      </c>
      <c r="AD241" s="17">
        <v>0.24762353611013199</v>
      </c>
      <c r="AE241" s="17">
        <v>0.2051180933691</v>
      </c>
      <c r="AF241" s="17">
        <v>0.17228311161624099</v>
      </c>
      <c r="AG241" s="17">
        <v>0.101091138288876</v>
      </c>
      <c r="AH241" s="17">
        <v>9.9702487166858894E-2</v>
      </c>
      <c r="AI241" s="17"/>
      <c r="AJ241" s="17">
        <v>0.21632527113445199</v>
      </c>
      <c r="AK241" s="17">
        <v>0.195827537551718</v>
      </c>
      <c r="AL241" s="17">
        <v>0.153091456261822</v>
      </c>
      <c r="AM241" s="17">
        <v>0.22758126294460199</v>
      </c>
      <c r="AN241" s="17">
        <v>0.283287510435072</v>
      </c>
      <c r="AO241" s="17">
        <v>0.19577970370946701</v>
      </c>
      <c r="AP241" s="17"/>
      <c r="AQ241" s="17">
        <v>0.206486054836994</v>
      </c>
      <c r="AR241" s="17">
        <v>0.23029278377419099</v>
      </c>
      <c r="AS241" s="17"/>
      <c r="AT241" s="17">
        <v>0.196579824656959</v>
      </c>
      <c r="AU241" s="17">
        <v>0.317708908146835</v>
      </c>
      <c r="AV241" s="17"/>
      <c r="AW241" s="17">
        <v>0.20926902025234601</v>
      </c>
      <c r="AX241" s="17" t="s">
        <v>87</v>
      </c>
      <c r="AY241" s="17">
        <v>0.21632527113445199</v>
      </c>
      <c r="AZ241" s="17"/>
      <c r="BA241" s="17">
        <v>0.20810186600642</v>
      </c>
      <c r="BB241" s="17">
        <v>0.22891905977695701</v>
      </c>
      <c r="BC241" s="17"/>
      <c r="BD241" s="17">
        <v>0.24941982315141401</v>
      </c>
      <c r="BE241" s="17">
        <v>0.21498623882227899</v>
      </c>
      <c r="BF241" s="17"/>
      <c r="BG241" s="17">
        <v>0.265785172904277</v>
      </c>
      <c r="BH241" s="17">
        <v>0.212989271758079</v>
      </c>
      <c r="BI241" s="17">
        <v>0.22229656915659099</v>
      </c>
      <c r="BJ241" s="17">
        <v>0.19950094220582901</v>
      </c>
    </row>
    <row r="242" spans="2:62">
      <c r="B242" t="s">
        <v>162</v>
      </c>
      <c r="C242" s="17">
        <v>0.19655532014201499</v>
      </c>
      <c r="D242" s="17">
        <v>0.18858660123761101</v>
      </c>
      <c r="E242" s="17">
        <v>0.20484115943803799</v>
      </c>
      <c r="F242" s="17"/>
      <c r="G242" s="17">
        <v>0.131484455147692</v>
      </c>
      <c r="H242" s="17">
        <v>0.141383200215393</v>
      </c>
      <c r="I242" s="17">
        <v>0.15868544483083399</v>
      </c>
      <c r="J242" s="17">
        <v>0.19653550432032199</v>
      </c>
      <c r="K242" s="17">
        <v>0.231537596119336</v>
      </c>
      <c r="L242" s="17">
        <v>0.292792084669941</v>
      </c>
      <c r="M242" s="17"/>
      <c r="N242" s="17">
        <v>0.18887098657811099</v>
      </c>
      <c r="O242" s="17">
        <v>0.18533322016050399</v>
      </c>
      <c r="P242" s="17">
        <v>0.215478649129657</v>
      </c>
      <c r="Q242" s="17">
        <v>0.199119848875076</v>
      </c>
      <c r="R242" s="17"/>
      <c r="S242" s="17">
        <v>0.16034826719537101</v>
      </c>
      <c r="T242" s="17">
        <v>0.22868573711327</v>
      </c>
      <c r="U242" s="17">
        <v>0.242238829429825</v>
      </c>
      <c r="V242" s="17">
        <v>0.21194662568227801</v>
      </c>
      <c r="W242" s="17">
        <v>0.17991884969972999</v>
      </c>
      <c r="X242" s="17">
        <v>0.144472696233299</v>
      </c>
      <c r="Y242" s="17">
        <v>0.21918525640363101</v>
      </c>
      <c r="Z242" s="17">
        <v>0.191825524879115</v>
      </c>
      <c r="AA242" s="17">
        <v>0.188978182345475</v>
      </c>
      <c r="AB242" s="17"/>
      <c r="AC242" s="17">
        <v>0.12874590158365501</v>
      </c>
      <c r="AD242" s="17">
        <v>0.18385132918552799</v>
      </c>
      <c r="AE242" s="17">
        <v>0.15229728598714601</v>
      </c>
      <c r="AF242" s="17">
        <v>0.216631835275201</v>
      </c>
      <c r="AG242" s="17">
        <v>0.36597213383965899</v>
      </c>
      <c r="AH242" s="17">
        <v>0.32816840449694301</v>
      </c>
      <c r="AI242" s="17"/>
      <c r="AJ242" s="17">
        <v>0.24460794718949799</v>
      </c>
      <c r="AK242" s="17">
        <v>0.18906278324430001</v>
      </c>
      <c r="AL242" s="17">
        <v>0.12045246650604501</v>
      </c>
      <c r="AM242" s="17">
        <v>0.169237371932632</v>
      </c>
      <c r="AN242" s="17">
        <v>0.139832317500555</v>
      </c>
      <c r="AO242" s="17">
        <v>0.24988542153898599</v>
      </c>
      <c r="AP242" s="17"/>
      <c r="AQ242" s="17">
        <v>0.17256727538059399</v>
      </c>
      <c r="AR242" s="17">
        <v>0.20438431699045201</v>
      </c>
      <c r="AS242" s="17"/>
      <c r="AT242" s="17">
        <v>0.205603406860706</v>
      </c>
      <c r="AU242" s="17">
        <v>0.161771065771355</v>
      </c>
      <c r="AV242" s="17"/>
      <c r="AW242" s="17">
        <v>0.17292953564982999</v>
      </c>
      <c r="AX242" s="17" t="s">
        <v>87</v>
      </c>
      <c r="AY242" s="17">
        <v>0.24460794718949799</v>
      </c>
      <c r="AZ242" s="17"/>
      <c r="BA242" s="17">
        <v>0.223387257475607</v>
      </c>
      <c r="BB242" s="17">
        <v>0.18166954282936101</v>
      </c>
      <c r="BC242" s="17"/>
      <c r="BD242" s="17">
        <v>0.172796853115532</v>
      </c>
      <c r="BE242" s="17">
        <v>0.208175525104971</v>
      </c>
      <c r="BF242" s="17"/>
      <c r="BG242" s="17">
        <v>0.12790442302180199</v>
      </c>
      <c r="BH242" s="17">
        <v>0.16710583512541699</v>
      </c>
      <c r="BI242" s="17">
        <v>0.19365470684386399</v>
      </c>
      <c r="BJ242" s="17">
        <v>0.23070379163791399</v>
      </c>
    </row>
    <row r="243" spans="2:62">
      <c r="B243" t="s">
        <v>163</v>
      </c>
      <c r="C243" s="17">
        <v>0.16827607749357201</v>
      </c>
      <c r="D243" s="17">
        <v>0.162482824952908</v>
      </c>
      <c r="E243" s="17">
        <v>0.175270013787512</v>
      </c>
      <c r="F243" s="17"/>
      <c r="G243" s="17">
        <v>0.17302233577974699</v>
      </c>
      <c r="H243" s="17">
        <v>0.17636213142714399</v>
      </c>
      <c r="I243" s="17">
        <v>0.17163349889196799</v>
      </c>
      <c r="J243" s="17">
        <v>0.14562054953325601</v>
      </c>
      <c r="K243" s="17">
        <v>0.16436653964400999</v>
      </c>
      <c r="L243" s="17">
        <v>0.180076519710657</v>
      </c>
      <c r="M243" s="17"/>
      <c r="N243" s="17">
        <v>0.17488272365229501</v>
      </c>
      <c r="O243" s="17">
        <v>0.13322381823481699</v>
      </c>
      <c r="P243" s="17">
        <v>0.176810897394959</v>
      </c>
      <c r="Q243" s="17">
        <v>0.18926418196571501</v>
      </c>
      <c r="R243" s="17"/>
      <c r="S243" s="17">
        <v>0.197884291008806</v>
      </c>
      <c r="T243" s="17">
        <v>0.15812772681943399</v>
      </c>
      <c r="U243" s="17">
        <v>0.15220378710559501</v>
      </c>
      <c r="V243" s="17">
        <v>0.113669686095533</v>
      </c>
      <c r="W243" s="17">
        <v>0.13730693201521699</v>
      </c>
      <c r="X243" s="17">
        <v>0.17109702312876701</v>
      </c>
      <c r="Y243" s="17">
        <v>0.17462836710394899</v>
      </c>
      <c r="Z243" s="17">
        <v>0.20162290062198901</v>
      </c>
      <c r="AA243" s="17">
        <v>0.20538773206005101</v>
      </c>
      <c r="AB243" s="17"/>
      <c r="AC243" s="17">
        <v>0.193037403045004</v>
      </c>
      <c r="AD243" s="17">
        <v>0.164878835989961</v>
      </c>
      <c r="AE243" s="17">
        <v>0.15452245902470599</v>
      </c>
      <c r="AF243" s="17">
        <v>0.14633531284471299</v>
      </c>
      <c r="AG243" s="17">
        <v>0.15938747719329199</v>
      </c>
      <c r="AH243" s="17">
        <v>0.207534521555886</v>
      </c>
      <c r="AI243" s="17"/>
      <c r="AJ243" s="17">
        <v>0.170072809396837</v>
      </c>
      <c r="AK243" s="17">
        <v>0.158877774588252</v>
      </c>
      <c r="AL243" s="17">
        <v>0.20652689554772999</v>
      </c>
      <c r="AM243" s="17">
        <v>0.174826466563969</v>
      </c>
      <c r="AN243" s="17">
        <v>0.155624134643256</v>
      </c>
      <c r="AO243" s="17">
        <v>0.13704420161109601</v>
      </c>
      <c r="AP243" s="17"/>
      <c r="AQ243" s="17">
        <v>0.17466314439595901</v>
      </c>
      <c r="AR243" s="17">
        <v>0.16773964392084401</v>
      </c>
      <c r="AS243" s="17"/>
      <c r="AT243" s="17">
        <v>0.166982413550741</v>
      </c>
      <c r="AU243" s="17">
        <v>0.17828988500360499</v>
      </c>
      <c r="AV243" s="17"/>
      <c r="AW243" s="17">
        <v>0.15845498209809</v>
      </c>
      <c r="AX243" s="17" t="s">
        <v>87</v>
      </c>
      <c r="AY243" s="17">
        <v>0.170072809396837</v>
      </c>
      <c r="AZ243" s="17"/>
      <c r="BA243" s="17">
        <v>0.143816942401056</v>
      </c>
      <c r="BB243" s="17">
        <v>0.18184547554786301</v>
      </c>
      <c r="BC243" s="17"/>
      <c r="BD243" s="17">
        <v>0.19559990484876799</v>
      </c>
      <c r="BE243" s="17">
        <v>0.160998521746514</v>
      </c>
      <c r="BF243" s="17"/>
      <c r="BG243" s="17">
        <v>0.183744063275251</v>
      </c>
      <c r="BH243" s="17">
        <v>0.160979254580213</v>
      </c>
      <c r="BI243" s="17">
        <v>0.16248667705491099</v>
      </c>
      <c r="BJ243" s="17">
        <v>0.187806257814956</v>
      </c>
    </row>
    <row r="244" spans="2:62">
      <c r="B244" t="s">
        <v>164</v>
      </c>
      <c r="C244" s="17">
        <v>0.15902558040041401</v>
      </c>
      <c r="D244" s="17">
        <v>0.156846480621567</v>
      </c>
      <c r="E244" s="17">
        <v>0.16041124235717399</v>
      </c>
      <c r="F244" s="17"/>
      <c r="G244" s="17">
        <v>0.13146403956876601</v>
      </c>
      <c r="H244" s="17">
        <v>0.158250020539037</v>
      </c>
      <c r="I244" s="17">
        <v>0.126315060460329</v>
      </c>
      <c r="J244" s="17">
        <v>0.150162121893791</v>
      </c>
      <c r="K244" s="17">
        <v>0.21397142932562099</v>
      </c>
      <c r="L244" s="17">
        <v>0.172898442131321</v>
      </c>
      <c r="M244" s="17"/>
      <c r="N244" s="17">
        <v>0.17848879754406799</v>
      </c>
      <c r="O244" s="17">
        <v>0.14584470369985</v>
      </c>
      <c r="P244" s="17">
        <v>0.175167727682247</v>
      </c>
      <c r="Q244" s="17">
        <v>0.13841268553678701</v>
      </c>
      <c r="R244" s="17"/>
      <c r="S244" s="17">
        <v>0.101435748553696</v>
      </c>
      <c r="T244" s="17">
        <v>0.14916685476248401</v>
      </c>
      <c r="U244" s="17">
        <v>0.234892199472024</v>
      </c>
      <c r="V244" s="17">
        <v>0.19921476155148199</v>
      </c>
      <c r="W244" s="17">
        <v>0.10986668087588</v>
      </c>
      <c r="X244" s="17">
        <v>0.14713104822070999</v>
      </c>
      <c r="Y244" s="17">
        <v>0.173627215158322</v>
      </c>
      <c r="Z244" s="17">
        <v>0.195732843759514</v>
      </c>
      <c r="AA244" s="17">
        <v>0.16496178592870001</v>
      </c>
      <c r="AB244" s="17"/>
      <c r="AC244" s="17">
        <v>9.6578284482685198E-2</v>
      </c>
      <c r="AD244" s="17">
        <v>0.127198947800191</v>
      </c>
      <c r="AE244" s="17">
        <v>0.14922981037855201</v>
      </c>
      <c r="AF244" s="17">
        <v>0.161005408407983</v>
      </c>
      <c r="AG244" s="17">
        <v>0.31239114151273001</v>
      </c>
      <c r="AH244" s="17">
        <v>0.40244190029085403</v>
      </c>
      <c r="AI244" s="17"/>
      <c r="AJ244" s="17">
        <v>0.19695276547145599</v>
      </c>
      <c r="AK244" s="17">
        <v>0.15045603463148999</v>
      </c>
      <c r="AL244" s="17">
        <v>0.11349026010025499</v>
      </c>
      <c r="AM244" s="17">
        <v>0.12429333467258601</v>
      </c>
      <c r="AN244" s="17">
        <v>0.134436181019783</v>
      </c>
      <c r="AO244" s="17">
        <v>0.145869042788935</v>
      </c>
      <c r="AP244" s="17"/>
      <c r="AQ244" s="17">
        <v>0.18077106308294899</v>
      </c>
      <c r="AR244" s="17">
        <v>0.14666285241605301</v>
      </c>
      <c r="AS244" s="17"/>
      <c r="AT244" s="17">
        <v>0.15973033521902599</v>
      </c>
      <c r="AU244" s="17">
        <v>0.154462000918905</v>
      </c>
      <c r="AV244" s="17"/>
      <c r="AW244" s="17">
        <v>0.14576958654438699</v>
      </c>
      <c r="AX244" s="17" t="s">
        <v>87</v>
      </c>
      <c r="AY244" s="17">
        <v>0.19695276547145599</v>
      </c>
      <c r="AZ244" s="17"/>
      <c r="BA244" s="17">
        <v>0.177818944286393</v>
      </c>
      <c r="BB244" s="17">
        <v>0.14859942941905599</v>
      </c>
      <c r="BC244" s="17"/>
      <c r="BD244" s="17">
        <v>0.17516183897499399</v>
      </c>
      <c r="BE244" s="17">
        <v>0.157046110986308</v>
      </c>
      <c r="BF244" s="17"/>
      <c r="BG244" s="17">
        <v>0.123837409030255</v>
      </c>
      <c r="BH244" s="17">
        <v>0.146411601036157</v>
      </c>
      <c r="BI244" s="17">
        <v>0.21226174096960099</v>
      </c>
      <c r="BJ244" s="17">
        <v>0.16047908963246901</v>
      </c>
    </row>
    <row r="245" spans="2:62">
      <c r="B245" t="s">
        <v>165</v>
      </c>
      <c r="C245" s="17">
        <v>0.14902154666459999</v>
      </c>
      <c r="D245" s="17">
        <v>0.14134479279606399</v>
      </c>
      <c r="E245" s="17">
        <v>0.157706606537446</v>
      </c>
      <c r="F245" s="17"/>
      <c r="G245" s="17">
        <v>0.18427375155119899</v>
      </c>
      <c r="H245" s="17">
        <v>0.124638944217042</v>
      </c>
      <c r="I245" s="17">
        <v>0.17590258425587099</v>
      </c>
      <c r="J245" s="17">
        <v>0.18138401469980001</v>
      </c>
      <c r="K245" s="17">
        <v>0.100559911063899</v>
      </c>
      <c r="L245" s="17">
        <v>0.13282325869325201</v>
      </c>
      <c r="M245" s="17"/>
      <c r="N245" s="17">
        <v>0.17273534460079901</v>
      </c>
      <c r="O245" s="17">
        <v>0.136172882514251</v>
      </c>
      <c r="P245" s="17">
        <v>0.157118281984267</v>
      </c>
      <c r="Q245" s="17">
        <v>0.12869262741621099</v>
      </c>
      <c r="R245" s="17"/>
      <c r="S245" s="17">
        <v>0.13595275089865799</v>
      </c>
      <c r="T245" s="17">
        <v>0.161109245549998</v>
      </c>
      <c r="U245" s="17">
        <v>0.111265665683528</v>
      </c>
      <c r="V245" s="17">
        <v>0.18714955731802799</v>
      </c>
      <c r="W245" s="17">
        <v>0.13242162949768699</v>
      </c>
      <c r="X245" s="17">
        <v>0.15043025167610399</v>
      </c>
      <c r="Y245" s="17">
        <v>0.16792756926293001</v>
      </c>
      <c r="Z245" s="17">
        <v>0.19186945179134701</v>
      </c>
      <c r="AA245" s="17">
        <v>0.12658294617369401</v>
      </c>
      <c r="AB245" s="17"/>
      <c r="AC245" s="17">
        <v>0.13466600776447199</v>
      </c>
      <c r="AD245" s="17">
        <v>0.17965090649092799</v>
      </c>
      <c r="AE245" s="17">
        <v>0.15675961963985599</v>
      </c>
      <c r="AF245" s="17">
        <v>0.15626964992501899</v>
      </c>
      <c r="AG245" s="17">
        <v>9.4414583459877605E-2</v>
      </c>
      <c r="AH245" s="17">
        <v>9.5922963865663305E-2</v>
      </c>
      <c r="AI245" s="17"/>
      <c r="AJ245" s="17">
        <v>0.13201363884341299</v>
      </c>
      <c r="AK245" s="17">
        <v>0.20552053922720101</v>
      </c>
      <c r="AL245" s="17">
        <v>0.160162086655804</v>
      </c>
      <c r="AM245" s="17">
        <v>0.13323758621534301</v>
      </c>
      <c r="AN245" s="17">
        <v>0.12893482360913899</v>
      </c>
      <c r="AO245" s="17">
        <v>9.6527051738831901E-2</v>
      </c>
      <c r="AP245" s="17"/>
      <c r="AQ245" s="17">
        <v>0.149578804630491</v>
      </c>
      <c r="AR245" s="17">
        <v>0.14778634468843799</v>
      </c>
      <c r="AS245" s="17"/>
      <c r="AT245" s="17">
        <v>0.16964948655662801</v>
      </c>
      <c r="AU245" s="17">
        <v>7.5722785939668594E-2</v>
      </c>
      <c r="AV245" s="17"/>
      <c r="AW245" s="17">
        <v>0.15377188565949701</v>
      </c>
      <c r="AX245" s="17" t="s">
        <v>87</v>
      </c>
      <c r="AY245" s="17">
        <v>0.13201363884341299</v>
      </c>
      <c r="AZ245" s="17"/>
      <c r="BA245" s="17">
        <v>0.172190086165286</v>
      </c>
      <c r="BB245" s="17">
        <v>0.13616814307399</v>
      </c>
      <c r="BC245" s="17"/>
      <c r="BD245" s="17">
        <v>0.111973716554346</v>
      </c>
      <c r="BE245" s="17">
        <v>0.15768822376363401</v>
      </c>
      <c r="BF245" s="17"/>
      <c r="BG245" s="17">
        <v>0.167261902402558</v>
      </c>
      <c r="BH245" s="17">
        <v>8.7111298555543601E-2</v>
      </c>
      <c r="BI245" s="17">
        <v>0.180579239493178</v>
      </c>
      <c r="BJ245" s="17">
        <v>0.17497374377709801</v>
      </c>
    </row>
    <row r="246" spans="2:62">
      <c r="B246" t="s">
        <v>166</v>
      </c>
      <c r="C246" s="17">
        <v>0.13783966124318101</v>
      </c>
      <c r="D246" s="17">
        <v>0.14182719294447699</v>
      </c>
      <c r="E246" s="17">
        <v>0.13396485940058001</v>
      </c>
      <c r="F246" s="17"/>
      <c r="G246" s="17">
        <v>9.6152558693784501E-2</v>
      </c>
      <c r="H246" s="17">
        <v>0.177351149499646</v>
      </c>
      <c r="I246" s="17">
        <v>0.147288151012718</v>
      </c>
      <c r="J246" s="17">
        <v>0.146899809565498</v>
      </c>
      <c r="K246" s="17">
        <v>0.13654103431082601</v>
      </c>
      <c r="L246" s="17">
        <v>0.119172652213394</v>
      </c>
      <c r="M246" s="17"/>
      <c r="N246" s="17">
        <v>0.127919045973104</v>
      </c>
      <c r="O246" s="17">
        <v>0.13817670777532201</v>
      </c>
      <c r="P246" s="17">
        <v>0.143946828597945</v>
      </c>
      <c r="Q246" s="17">
        <v>0.143661894277338</v>
      </c>
      <c r="R246" s="17"/>
      <c r="S246" s="17">
        <v>0.160198517444648</v>
      </c>
      <c r="T246" s="17">
        <v>0.15339806048511201</v>
      </c>
      <c r="U246" s="17">
        <v>0.112362989253405</v>
      </c>
      <c r="V246" s="17">
        <v>0.14744068611271199</v>
      </c>
      <c r="W246" s="17">
        <v>0.11222343608016799</v>
      </c>
      <c r="X246" s="17">
        <v>0.14345246754112401</v>
      </c>
      <c r="Y246" s="17">
        <v>0.13649963556309899</v>
      </c>
      <c r="Z246" s="17">
        <v>0.106222370137245</v>
      </c>
      <c r="AA246" s="17">
        <v>0.12832304310390799</v>
      </c>
      <c r="AB246" s="17"/>
      <c r="AC246" s="17">
        <v>0.12296732239152899</v>
      </c>
      <c r="AD246" s="17">
        <v>0.17476086283043299</v>
      </c>
      <c r="AE246" s="17">
        <v>0.143112954688244</v>
      </c>
      <c r="AF246" s="17">
        <v>0.13759327080893399</v>
      </c>
      <c r="AG246" s="17">
        <v>8.2008811645681301E-2</v>
      </c>
      <c r="AH246" s="17">
        <v>8.6715530016293396E-2</v>
      </c>
      <c r="AI246" s="17"/>
      <c r="AJ246" s="17">
        <v>0.13476731937494399</v>
      </c>
      <c r="AK246" s="17">
        <v>0.129264158520566</v>
      </c>
      <c r="AL246" s="17">
        <v>0.135306143295785</v>
      </c>
      <c r="AM246" s="17">
        <v>0.17685453444573701</v>
      </c>
      <c r="AN246" s="17">
        <v>0.143519438396736</v>
      </c>
      <c r="AO246" s="17">
        <v>0.12763634406615501</v>
      </c>
      <c r="AP246" s="17"/>
      <c r="AQ246" s="17">
        <v>0.14587029537371199</v>
      </c>
      <c r="AR246" s="17">
        <v>0.13937141212201401</v>
      </c>
      <c r="AS246" s="17"/>
      <c r="AT246" s="17">
        <v>0.13525491227827799</v>
      </c>
      <c r="AU246" s="17">
        <v>0.149576439665285</v>
      </c>
      <c r="AV246" s="17"/>
      <c r="AW246" s="17">
        <v>0.13919678323844301</v>
      </c>
      <c r="AX246" s="17" t="s">
        <v>87</v>
      </c>
      <c r="AY246" s="17">
        <v>0.13476731937494399</v>
      </c>
      <c r="AZ246" s="17"/>
      <c r="BA246" s="17">
        <v>0.12777413173149699</v>
      </c>
      <c r="BB246" s="17">
        <v>0.143423798869251</v>
      </c>
      <c r="BC246" s="17"/>
      <c r="BD246" s="17">
        <v>0.13921825040279301</v>
      </c>
      <c r="BE246" s="17">
        <v>0.13640773994064501</v>
      </c>
      <c r="BF246" s="17"/>
      <c r="BG246" s="17">
        <v>0.15107188734770399</v>
      </c>
      <c r="BH246" s="17">
        <v>0.138364114127983</v>
      </c>
      <c r="BI246" s="17">
        <v>0.14550388423657001</v>
      </c>
      <c r="BJ246" s="17">
        <v>0.12263512512241501</v>
      </c>
    </row>
    <row r="247" spans="2:62">
      <c r="B247" t="s">
        <v>167</v>
      </c>
      <c r="C247" s="17">
        <v>0.127267957366377</v>
      </c>
      <c r="D247" s="17">
        <v>0.15138385692641401</v>
      </c>
      <c r="E247" s="17">
        <v>0.104675582815868</v>
      </c>
      <c r="F247" s="17"/>
      <c r="G247" s="17">
        <v>0.13773835867832801</v>
      </c>
      <c r="H247" s="17">
        <v>0.14467622923257201</v>
      </c>
      <c r="I247" s="17">
        <v>0.104613475516731</v>
      </c>
      <c r="J247" s="17">
        <v>0.104009230872165</v>
      </c>
      <c r="K247" s="17">
        <v>0.120582246248362</v>
      </c>
      <c r="L247" s="17">
        <v>0.15042649034528799</v>
      </c>
      <c r="M247" s="17"/>
      <c r="N247" s="17">
        <v>0.14342954741403999</v>
      </c>
      <c r="O247" s="17">
        <v>0.112365722165316</v>
      </c>
      <c r="P247" s="17">
        <v>0.13967385496562201</v>
      </c>
      <c r="Q247" s="17">
        <v>0.11287286158861699</v>
      </c>
      <c r="R247" s="17"/>
      <c r="S247" s="17">
        <v>0.14331704363498801</v>
      </c>
      <c r="T247" s="17">
        <v>0.11325579048111099</v>
      </c>
      <c r="U247" s="17">
        <v>0.111027927844704</v>
      </c>
      <c r="V247" s="17">
        <v>9.8243664849683804E-2</v>
      </c>
      <c r="W247" s="17">
        <v>8.4446469215071499E-2</v>
      </c>
      <c r="X247" s="17">
        <v>0.141210015761877</v>
      </c>
      <c r="Y247" s="17">
        <v>0.168241419514436</v>
      </c>
      <c r="Z247" s="17">
        <v>0.14516304623697801</v>
      </c>
      <c r="AA247" s="17">
        <v>0.142585012518642</v>
      </c>
      <c r="AB247" s="17"/>
      <c r="AC247" s="17">
        <v>0.13690378301655801</v>
      </c>
      <c r="AD247" s="17">
        <v>0.13203753526867901</v>
      </c>
      <c r="AE247" s="17">
        <v>0.10593426209975799</v>
      </c>
      <c r="AF247" s="17">
        <v>0.119668891514238</v>
      </c>
      <c r="AG247" s="17">
        <v>0.12851965990519101</v>
      </c>
      <c r="AH247" s="17">
        <v>0.13552440671237501</v>
      </c>
      <c r="AI247" s="17"/>
      <c r="AJ247" s="17">
        <v>0.13087184664912799</v>
      </c>
      <c r="AK247" s="17">
        <v>0.10779467370170299</v>
      </c>
      <c r="AL247" s="17">
        <v>0.12687081086711799</v>
      </c>
      <c r="AM247" s="17">
        <v>0.14502247735910501</v>
      </c>
      <c r="AN247" s="17">
        <v>0.147044791775476</v>
      </c>
      <c r="AO247" s="17">
        <v>3.66145563422096E-2</v>
      </c>
      <c r="AP247" s="17"/>
      <c r="AQ247" s="17">
        <v>0.13978894672349099</v>
      </c>
      <c r="AR247" s="17">
        <v>0.119526660755567</v>
      </c>
      <c r="AS247" s="17"/>
      <c r="AT247" s="17">
        <v>0.12192285540107201</v>
      </c>
      <c r="AU247" s="17">
        <v>0.15132001511794599</v>
      </c>
      <c r="AV247" s="17"/>
      <c r="AW247" s="17">
        <v>0.123942704962079</v>
      </c>
      <c r="AX247" s="17" t="s">
        <v>87</v>
      </c>
      <c r="AY247" s="17">
        <v>0.13087184664912799</v>
      </c>
      <c r="AZ247" s="17"/>
      <c r="BA247" s="17">
        <v>0.11975362606064401</v>
      </c>
      <c r="BB247" s="17">
        <v>0.13143674551909099</v>
      </c>
      <c r="BC247" s="17"/>
      <c r="BD247" s="17">
        <v>0.14877119621565099</v>
      </c>
      <c r="BE247" s="17">
        <v>0.119908485168867</v>
      </c>
      <c r="BF247" s="17"/>
      <c r="BG247" s="17">
        <v>0.172792695893667</v>
      </c>
      <c r="BH247" s="17">
        <v>0.109714706222157</v>
      </c>
      <c r="BI247" s="17">
        <v>0.11921203107126301</v>
      </c>
      <c r="BJ247" s="17">
        <v>0.132814766583851</v>
      </c>
    </row>
    <row r="248" spans="2:62">
      <c r="B248" t="s">
        <v>168</v>
      </c>
      <c r="C248" s="17">
        <v>0.123317480570781</v>
      </c>
      <c r="D248" s="17">
        <v>0.11871540114595799</v>
      </c>
      <c r="E248" s="17">
        <v>0.12773236859034101</v>
      </c>
      <c r="F248" s="17"/>
      <c r="G248" s="17">
        <v>0.144294154296641</v>
      </c>
      <c r="H248" s="17">
        <v>0.14943414701916899</v>
      </c>
      <c r="I248" s="17">
        <v>0.13439319213994999</v>
      </c>
      <c r="J248" s="17">
        <v>0.101590195976991</v>
      </c>
      <c r="K248" s="17">
        <v>0.102865414280273</v>
      </c>
      <c r="L248" s="17">
        <v>0.110440118079626</v>
      </c>
      <c r="M248" s="17"/>
      <c r="N248" s="17">
        <v>0.16151623932904</v>
      </c>
      <c r="O248" s="17">
        <v>9.5456724564619094E-2</v>
      </c>
      <c r="P248" s="17">
        <v>0.14658680917705799</v>
      </c>
      <c r="Q248" s="17">
        <v>8.7171952759900001E-2</v>
      </c>
      <c r="R248" s="17"/>
      <c r="S248" s="17">
        <v>0.16829122751881301</v>
      </c>
      <c r="T248" s="17">
        <v>0.131655129092805</v>
      </c>
      <c r="U248" s="17">
        <v>5.2700840753642703E-2</v>
      </c>
      <c r="V248" s="17">
        <v>9.6455555126292503E-2</v>
      </c>
      <c r="W248" s="17">
        <v>0.13866032487904201</v>
      </c>
      <c r="X248" s="17">
        <v>0.15068424528336399</v>
      </c>
      <c r="Y248" s="17">
        <v>0.103914970175495</v>
      </c>
      <c r="Z248" s="17">
        <v>0.105769823054689</v>
      </c>
      <c r="AA248" s="17">
        <v>0.12547686856930501</v>
      </c>
      <c r="AB248" s="17"/>
      <c r="AC248" s="17">
        <v>0.131086826613007</v>
      </c>
      <c r="AD248" s="17">
        <v>0.133335699889986</v>
      </c>
      <c r="AE248" s="17">
        <v>0.144740424241842</v>
      </c>
      <c r="AF248" s="17">
        <v>0.117489957290506</v>
      </c>
      <c r="AG248" s="17">
        <v>7.3328322415763994E-2</v>
      </c>
      <c r="AH248" s="17">
        <v>8.5235223205019098E-2</v>
      </c>
      <c r="AI248" s="17"/>
      <c r="AJ248" s="17">
        <v>0.11870149650452</v>
      </c>
      <c r="AK248" s="17">
        <v>0.15806135232110499</v>
      </c>
      <c r="AL248" s="17">
        <v>9.5891903859334604E-2</v>
      </c>
      <c r="AM248" s="17">
        <v>0.11136150839157501</v>
      </c>
      <c r="AN248" s="17">
        <v>0.101741891515884</v>
      </c>
      <c r="AO248" s="17">
        <v>0.180293987243756</v>
      </c>
      <c r="AP248" s="17"/>
      <c r="AQ248" s="17">
        <v>0.113118269331571</v>
      </c>
      <c r="AR248" s="17">
        <v>0.129267588434549</v>
      </c>
      <c r="AS248" s="17"/>
      <c r="AT248" s="17">
        <v>0.13640250893436301</v>
      </c>
      <c r="AU248" s="17">
        <v>7.2927200696177794E-2</v>
      </c>
      <c r="AV248" s="17"/>
      <c r="AW248" s="17">
        <v>0.11369862049510999</v>
      </c>
      <c r="AX248" s="17" t="s">
        <v>87</v>
      </c>
      <c r="AY248" s="17">
        <v>0.11870149650452</v>
      </c>
      <c r="AZ248" s="17"/>
      <c r="BA248" s="17">
        <v>0.145067274284501</v>
      </c>
      <c r="BB248" s="17">
        <v>0.11125116639475401</v>
      </c>
      <c r="BC248" s="17"/>
      <c r="BD248" s="17">
        <v>0.12007986374153699</v>
      </c>
      <c r="BE248" s="17">
        <v>0.123878505543824</v>
      </c>
      <c r="BF248" s="17"/>
      <c r="BG248" s="17">
        <v>0.13706357294258301</v>
      </c>
      <c r="BH248" s="17">
        <v>7.8781945221233607E-2</v>
      </c>
      <c r="BI248" s="17">
        <v>0.13472782775296999</v>
      </c>
      <c r="BJ248" s="17">
        <v>0.144350255742349</v>
      </c>
    </row>
    <row r="249" spans="2:62">
      <c r="B249" t="s">
        <v>169</v>
      </c>
      <c r="C249" s="17">
        <v>8.44383950290091E-2</v>
      </c>
      <c r="D249" s="17">
        <v>0.10224882094127299</v>
      </c>
      <c r="E249" s="17">
        <v>6.7677876663197398E-2</v>
      </c>
      <c r="F249" s="17"/>
      <c r="G249" s="17">
        <v>0.13198106594992201</v>
      </c>
      <c r="H249" s="17">
        <v>0.129149762830162</v>
      </c>
      <c r="I249" s="17">
        <v>8.8957685789287505E-2</v>
      </c>
      <c r="J249" s="17">
        <v>5.0371521980403997E-2</v>
      </c>
      <c r="K249" s="17">
        <v>5.08333089188934E-2</v>
      </c>
      <c r="L249" s="17">
        <v>6.4921869568295598E-2</v>
      </c>
      <c r="M249" s="17"/>
      <c r="N249" s="17">
        <v>0.121966483301506</v>
      </c>
      <c r="O249" s="17">
        <v>8.05180677808017E-2</v>
      </c>
      <c r="P249" s="17">
        <v>6.8134059607853195E-2</v>
      </c>
      <c r="Q249" s="17">
        <v>6.2790655281957999E-2</v>
      </c>
      <c r="R249" s="17"/>
      <c r="S249" s="17">
        <v>9.9662356238124195E-2</v>
      </c>
      <c r="T249" s="17">
        <v>6.0426289424452398E-2</v>
      </c>
      <c r="U249" s="17">
        <v>0.11248990341352</v>
      </c>
      <c r="V249" s="17">
        <v>9.0934005525708198E-2</v>
      </c>
      <c r="W249" s="17">
        <v>0.132580919481083</v>
      </c>
      <c r="X249" s="17">
        <v>6.3935440701462204E-2</v>
      </c>
      <c r="Y249" s="17">
        <v>7.5762131262110899E-2</v>
      </c>
      <c r="Z249" s="17">
        <v>8.2041455144492001E-2</v>
      </c>
      <c r="AA249" s="17">
        <v>6.0875713312130798E-2</v>
      </c>
      <c r="AB249" s="17"/>
      <c r="AC249" s="17">
        <v>0.13637270279620001</v>
      </c>
      <c r="AD249" s="17">
        <v>8.2170576602063602E-2</v>
      </c>
      <c r="AE249" s="17">
        <v>5.0074382895215999E-2</v>
      </c>
      <c r="AF249" s="17">
        <v>4.9845121598723702E-2</v>
      </c>
      <c r="AG249" s="17">
        <v>8.3660928697783396E-2</v>
      </c>
      <c r="AH249" s="17">
        <v>5.4048841132988697E-2</v>
      </c>
      <c r="AI249" s="17"/>
      <c r="AJ249" s="17">
        <v>7.7119179328919998E-2</v>
      </c>
      <c r="AK249" s="17">
        <v>0.109537909039904</v>
      </c>
      <c r="AL249" s="17">
        <v>8.26561789226921E-2</v>
      </c>
      <c r="AM249" s="17">
        <v>8.3101570918877807E-2</v>
      </c>
      <c r="AN249" s="17">
        <v>7.3982396910838702E-2</v>
      </c>
      <c r="AO249" s="17">
        <v>7.5853816649299993E-2</v>
      </c>
      <c r="AP249" s="17"/>
      <c r="AQ249" s="17">
        <v>0.234100896407516</v>
      </c>
      <c r="AR249" s="17">
        <v>2.03161128594158E-2</v>
      </c>
      <c r="AS249" s="17"/>
      <c r="AT249" s="17">
        <v>7.9431466363591399E-2</v>
      </c>
      <c r="AU249" s="17">
        <v>0.105908117061202</v>
      </c>
      <c r="AV249" s="17"/>
      <c r="AW249" s="17">
        <v>7.3800577015654095E-2</v>
      </c>
      <c r="AX249" s="17" t="s">
        <v>87</v>
      </c>
      <c r="AY249" s="17">
        <v>7.7119179328919998E-2</v>
      </c>
      <c r="AZ249" s="17"/>
      <c r="BA249" s="17">
        <v>0.111356514126168</v>
      </c>
      <c r="BB249" s="17">
        <v>6.9504805941718498E-2</v>
      </c>
      <c r="BC249" s="17"/>
      <c r="BD249" s="17">
        <v>0.15065624294277599</v>
      </c>
      <c r="BE249" s="17">
        <v>6.5140522707961807E-2</v>
      </c>
      <c r="BF249" s="17"/>
      <c r="BG249" s="17">
        <v>0.104150310517195</v>
      </c>
      <c r="BH249" s="17">
        <v>5.3692617212181701E-2</v>
      </c>
      <c r="BI249" s="17">
        <v>9.1232730069970999E-2</v>
      </c>
      <c r="BJ249" s="17">
        <v>0.10004717659045299</v>
      </c>
    </row>
    <row r="250" spans="2:62">
      <c r="B250" t="s">
        <v>170</v>
      </c>
      <c r="C250" s="17">
        <v>6.8643434743694498E-2</v>
      </c>
      <c r="D250" s="17">
        <v>6.9599671243924896E-2</v>
      </c>
      <c r="E250" s="17">
        <v>6.7189286171579293E-2</v>
      </c>
      <c r="F250" s="17"/>
      <c r="G250" s="17">
        <v>6.6980766185723697E-2</v>
      </c>
      <c r="H250" s="17">
        <v>8.0065503788953996E-2</v>
      </c>
      <c r="I250" s="17">
        <v>5.8836334999153E-2</v>
      </c>
      <c r="J250" s="17">
        <v>4.4706677776163099E-2</v>
      </c>
      <c r="K250" s="17">
        <v>5.4908126026204901E-2</v>
      </c>
      <c r="L250" s="17">
        <v>9.5861295828923193E-2</v>
      </c>
      <c r="M250" s="17"/>
      <c r="N250" s="17">
        <v>5.36300803885695E-2</v>
      </c>
      <c r="O250" s="17">
        <v>6.1640999833153902E-2</v>
      </c>
      <c r="P250" s="17">
        <v>8.1552775420256504E-2</v>
      </c>
      <c r="Q250" s="17">
        <v>7.8957435093281694E-2</v>
      </c>
      <c r="R250" s="17"/>
      <c r="S250" s="17">
        <v>6.2149713494537101E-2</v>
      </c>
      <c r="T250" s="17">
        <v>8.6706354492982599E-2</v>
      </c>
      <c r="U250" s="17">
        <v>9.4814057173195104E-2</v>
      </c>
      <c r="V250" s="17">
        <v>5.0191194246092703E-2</v>
      </c>
      <c r="W250" s="17">
        <v>3.9110549514508E-2</v>
      </c>
      <c r="X250" s="17">
        <v>4.0571643940807103E-2</v>
      </c>
      <c r="Y250" s="17">
        <v>5.2766290707706602E-2</v>
      </c>
      <c r="Z250" s="17">
        <v>0.116546950143488</v>
      </c>
      <c r="AA250" s="17">
        <v>8.5483622423329006E-2</v>
      </c>
      <c r="AB250" s="17"/>
      <c r="AC250" s="17">
        <v>6.49222617786301E-2</v>
      </c>
      <c r="AD250" s="17">
        <v>5.59781373239195E-2</v>
      </c>
      <c r="AE250" s="17">
        <v>6.2764902626303395E-2</v>
      </c>
      <c r="AF250" s="17">
        <v>7.6858557218167894E-2</v>
      </c>
      <c r="AG250" s="17">
        <v>0.104172557172103</v>
      </c>
      <c r="AH250" s="17">
        <v>7.5800525303130403E-2</v>
      </c>
      <c r="AI250" s="17"/>
      <c r="AJ250" s="17">
        <v>7.4881636310296096E-2</v>
      </c>
      <c r="AK250" s="17">
        <v>6.0335427464018002E-2</v>
      </c>
      <c r="AL250" s="17">
        <v>3.4422227629249499E-2</v>
      </c>
      <c r="AM250" s="17">
        <v>9.3620319951723804E-2</v>
      </c>
      <c r="AN250" s="17">
        <v>6.8535327187431896E-2</v>
      </c>
      <c r="AO250" s="17">
        <v>8.9911387190547407E-2</v>
      </c>
      <c r="AP250" s="17"/>
      <c r="AQ250" s="17">
        <v>6.5830133903006793E-2</v>
      </c>
      <c r="AR250" s="17">
        <v>7.0257354814375506E-2</v>
      </c>
      <c r="AS250" s="17"/>
      <c r="AT250" s="17">
        <v>6.7969935486452193E-2</v>
      </c>
      <c r="AU250" s="17">
        <v>7.3278433310730001E-2</v>
      </c>
      <c r="AV250" s="17"/>
      <c r="AW250" s="17">
        <v>6.9703237292578504E-2</v>
      </c>
      <c r="AX250" s="17" t="s">
        <v>87</v>
      </c>
      <c r="AY250" s="17">
        <v>7.4881636310296096E-2</v>
      </c>
      <c r="AZ250" s="17"/>
      <c r="BA250" s="17">
        <v>8.5797632697152307E-2</v>
      </c>
      <c r="BB250" s="17">
        <v>5.9126657496579201E-2</v>
      </c>
      <c r="BC250" s="17"/>
      <c r="BD250" s="17">
        <v>8.7667550390745697E-2</v>
      </c>
      <c r="BE250" s="17">
        <v>6.3964254770175102E-2</v>
      </c>
      <c r="BF250" s="17"/>
      <c r="BG250" s="17">
        <v>7.1422011023930296E-2</v>
      </c>
      <c r="BH250" s="17">
        <v>7.45220741205571E-2</v>
      </c>
      <c r="BI250" s="17">
        <v>7.4555974982356998E-2</v>
      </c>
      <c r="BJ250" s="17">
        <v>7.5073270625695201E-2</v>
      </c>
    </row>
    <row r="251" spans="2:62">
      <c r="B251" t="s">
        <v>171</v>
      </c>
      <c r="C251" s="17">
        <v>6.4459636195204006E-2</v>
      </c>
      <c r="D251" s="17">
        <v>6.8583921457883307E-2</v>
      </c>
      <c r="E251" s="17">
        <v>6.0932279393794003E-2</v>
      </c>
      <c r="F251" s="17"/>
      <c r="G251" s="17">
        <v>7.47409993405726E-2</v>
      </c>
      <c r="H251" s="17">
        <v>0.124090430647657</v>
      </c>
      <c r="I251" s="17">
        <v>7.0980374253329898E-2</v>
      </c>
      <c r="J251" s="17">
        <v>2.5633472211785201E-2</v>
      </c>
      <c r="K251" s="17">
        <v>4.3831320964686303E-2</v>
      </c>
      <c r="L251" s="17">
        <v>5.05682500592003E-2</v>
      </c>
      <c r="M251" s="17"/>
      <c r="N251" s="17">
        <v>6.6554913507429703E-2</v>
      </c>
      <c r="O251" s="17">
        <v>5.9203871213504899E-2</v>
      </c>
      <c r="P251" s="17">
        <v>6.6700918477424098E-2</v>
      </c>
      <c r="Q251" s="17">
        <v>6.3824917803687903E-2</v>
      </c>
      <c r="R251" s="17"/>
      <c r="S251" s="17">
        <v>7.2985145988624503E-2</v>
      </c>
      <c r="T251" s="17">
        <v>4.56312022910417E-2</v>
      </c>
      <c r="U251" s="17">
        <v>7.9420434127860096E-2</v>
      </c>
      <c r="V251" s="17">
        <v>8.3382719809151906E-2</v>
      </c>
      <c r="W251" s="17">
        <v>5.9058515712449598E-2</v>
      </c>
      <c r="X251" s="17">
        <v>4.7477826191166E-2</v>
      </c>
      <c r="Y251" s="17">
        <v>8.1039690874500095E-2</v>
      </c>
      <c r="Z251" s="17">
        <v>9.1418139678816804E-2</v>
      </c>
      <c r="AA251" s="17">
        <v>4.4965099671048399E-2</v>
      </c>
      <c r="AB251" s="17"/>
      <c r="AC251" s="17">
        <v>8.6269923389859698E-2</v>
      </c>
      <c r="AD251" s="17">
        <v>5.7175895735076802E-2</v>
      </c>
      <c r="AE251" s="17">
        <v>4.0589647646247999E-2</v>
      </c>
      <c r="AF251" s="17">
        <v>5.1040555872587802E-2</v>
      </c>
      <c r="AG251" s="17">
        <v>6.8597935469615803E-2</v>
      </c>
      <c r="AH251" s="17">
        <v>0.112722395575615</v>
      </c>
      <c r="AI251" s="17"/>
      <c r="AJ251" s="17">
        <v>5.4421532163929198E-2</v>
      </c>
      <c r="AK251" s="17">
        <v>4.87865691507329E-2</v>
      </c>
      <c r="AL251" s="17">
        <v>4.0796015136589502E-2</v>
      </c>
      <c r="AM251" s="17">
        <v>7.1687959061588397E-2</v>
      </c>
      <c r="AN251" s="17">
        <v>9.5902407340369297E-2</v>
      </c>
      <c r="AO251" s="17">
        <v>0.10055319438370899</v>
      </c>
      <c r="AP251" s="17"/>
      <c r="AQ251" s="17">
        <v>0.102339274004731</v>
      </c>
      <c r="AR251" s="17">
        <v>4.7784920227867102E-2</v>
      </c>
      <c r="AS251" s="17"/>
      <c r="AT251" s="17">
        <v>5.7696076939184902E-2</v>
      </c>
      <c r="AU251" s="17">
        <v>9.1949046880275206E-2</v>
      </c>
      <c r="AV251" s="17"/>
      <c r="AW251" s="17">
        <v>6.4936309705080103E-2</v>
      </c>
      <c r="AX251" s="17" t="s">
        <v>87</v>
      </c>
      <c r="AY251" s="17">
        <v>5.4421532163929198E-2</v>
      </c>
      <c r="AZ251" s="17"/>
      <c r="BA251" s="17">
        <v>7.4395793790598103E-2</v>
      </c>
      <c r="BB251" s="17">
        <v>5.8947271304454998E-2</v>
      </c>
      <c r="BC251" s="17"/>
      <c r="BD251" s="17">
        <v>9.6402355782119295E-2</v>
      </c>
      <c r="BE251" s="17">
        <v>5.5791850142159399E-2</v>
      </c>
      <c r="BF251" s="17"/>
      <c r="BG251" s="17">
        <v>0.10204890957124101</v>
      </c>
      <c r="BH251" s="17">
        <v>5.7640830232753203E-2</v>
      </c>
      <c r="BI251" s="17">
        <v>6.7540963855672695E-2</v>
      </c>
      <c r="BJ251" s="17">
        <v>5.4557738179778603E-2</v>
      </c>
    </row>
    <row r="252" spans="2:62">
      <c r="B252" t="s">
        <v>172</v>
      </c>
      <c r="C252" s="17">
        <v>6.2116245705429701E-2</v>
      </c>
      <c r="D252" s="17">
        <v>7.3998591449253803E-2</v>
      </c>
      <c r="E252" s="17">
        <v>5.0979912268586003E-2</v>
      </c>
      <c r="F252" s="17"/>
      <c r="G252" s="17">
        <v>0.10106766320442701</v>
      </c>
      <c r="H252" s="17">
        <v>7.1350445750058E-2</v>
      </c>
      <c r="I252" s="17">
        <v>5.1077613134436699E-2</v>
      </c>
      <c r="J252" s="17">
        <v>6.4381055279246702E-2</v>
      </c>
      <c r="K252" s="17">
        <v>5.22598669775758E-2</v>
      </c>
      <c r="L252" s="17">
        <v>4.3826172926103198E-2</v>
      </c>
      <c r="M252" s="17"/>
      <c r="N252" s="17">
        <v>4.3211486046937801E-2</v>
      </c>
      <c r="O252" s="17">
        <v>6.8066725974824605E-2</v>
      </c>
      <c r="P252" s="17">
        <v>8.6764935928099293E-2</v>
      </c>
      <c r="Q252" s="17">
        <v>5.5036856126502401E-2</v>
      </c>
      <c r="R252" s="17"/>
      <c r="S252" s="17">
        <v>4.7263528497377798E-2</v>
      </c>
      <c r="T252" s="17">
        <v>5.01769911644755E-2</v>
      </c>
      <c r="U252" s="17">
        <v>9.0269369462321697E-2</v>
      </c>
      <c r="V252" s="17">
        <v>9.1537395156535695E-2</v>
      </c>
      <c r="W252" s="17">
        <v>8.3133714392448405E-2</v>
      </c>
      <c r="X252" s="17">
        <v>5.6492294407851397E-2</v>
      </c>
      <c r="Y252" s="17">
        <v>4.0302637942059898E-2</v>
      </c>
      <c r="Z252" s="17">
        <v>8.2553223224346398E-2</v>
      </c>
      <c r="AA252" s="17">
        <v>4.7434327578716601E-2</v>
      </c>
      <c r="AB252" s="17"/>
      <c r="AC252" s="17">
        <v>7.0125001211048602E-2</v>
      </c>
      <c r="AD252" s="17">
        <v>5.1738962989404003E-2</v>
      </c>
      <c r="AE252" s="17">
        <v>7.6349478753391806E-2</v>
      </c>
      <c r="AF252" s="17">
        <v>6.5644572877617699E-2</v>
      </c>
      <c r="AG252" s="17">
        <v>4.8591830762025903E-2</v>
      </c>
      <c r="AH252" s="17">
        <v>6.0032009990134597E-2</v>
      </c>
      <c r="AI252" s="17"/>
      <c r="AJ252" s="17">
        <v>5.6484787468634799E-2</v>
      </c>
      <c r="AK252" s="17">
        <v>5.0293306508470199E-2</v>
      </c>
      <c r="AL252" s="17">
        <v>5.3580516514188402E-2</v>
      </c>
      <c r="AM252" s="17">
        <v>9.36835528337817E-2</v>
      </c>
      <c r="AN252" s="17">
        <v>8.2413048400527295E-2</v>
      </c>
      <c r="AO252" s="17">
        <v>4.2292394289629699E-2</v>
      </c>
      <c r="AP252" s="17"/>
      <c r="AQ252" s="17">
        <v>7.73469711954589E-2</v>
      </c>
      <c r="AR252" s="17">
        <v>5.3849089976179002E-2</v>
      </c>
      <c r="AS252" s="17"/>
      <c r="AT252" s="17">
        <v>6.2283068562674598E-2</v>
      </c>
      <c r="AU252" s="17">
        <v>6.3381068314722899E-2</v>
      </c>
      <c r="AV252" s="17"/>
      <c r="AW252" s="17">
        <v>7.0164866637785303E-2</v>
      </c>
      <c r="AX252" s="17" t="s">
        <v>87</v>
      </c>
      <c r="AY252" s="17">
        <v>5.6484787468634799E-2</v>
      </c>
      <c r="AZ252" s="17"/>
      <c r="BA252" s="17">
        <v>7.3181004931927404E-2</v>
      </c>
      <c r="BB252" s="17">
        <v>5.5977757089567703E-2</v>
      </c>
      <c r="BC252" s="17"/>
      <c r="BD252" s="17">
        <v>7.2430251304348395E-2</v>
      </c>
      <c r="BE252" s="17">
        <v>5.9147792323798902E-2</v>
      </c>
      <c r="BF252" s="17"/>
      <c r="BG252" s="17">
        <v>8.0604699230716795E-2</v>
      </c>
      <c r="BH252" s="17">
        <v>8.6178657251568702E-2</v>
      </c>
      <c r="BI252" s="17">
        <v>7.7124413023519897E-2</v>
      </c>
      <c r="BJ252" s="17">
        <v>4.8063473536335097E-2</v>
      </c>
    </row>
    <row r="253" spans="2:62">
      <c r="B253" t="s">
        <v>173</v>
      </c>
      <c r="C253" s="17">
        <v>6.0470524666806899E-2</v>
      </c>
      <c r="D253" s="17">
        <v>6.3982473237455706E-2</v>
      </c>
      <c r="E253" s="17">
        <v>5.66758097220703E-2</v>
      </c>
      <c r="F253" s="17"/>
      <c r="G253" s="17">
        <v>8.5769413854440493E-2</v>
      </c>
      <c r="H253" s="17">
        <v>5.3479951917458503E-2</v>
      </c>
      <c r="I253" s="17">
        <v>8.0771644909485393E-2</v>
      </c>
      <c r="J253" s="17">
        <v>5.2346960397840397E-2</v>
      </c>
      <c r="K253" s="17">
        <v>3.5666289322979397E-2</v>
      </c>
      <c r="L253" s="17">
        <v>5.5357779378057498E-2</v>
      </c>
      <c r="M253" s="17"/>
      <c r="N253" s="17">
        <v>5.5012129407088099E-2</v>
      </c>
      <c r="O253" s="17">
        <v>6.85052423357808E-2</v>
      </c>
      <c r="P253" s="17">
        <v>6.5561382017049794E-2</v>
      </c>
      <c r="Q253" s="17">
        <v>5.3896710448628801E-2</v>
      </c>
      <c r="R253" s="17"/>
      <c r="S253" s="17">
        <v>7.6342989561098903E-2</v>
      </c>
      <c r="T253" s="17">
        <v>4.8841190812488798E-2</v>
      </c>
      <c r="U253" s="17">
        <v>4.3852941104069697E-2</v>
      </c>
      <c r="V253" s="17">
        <v>6.0032188690115E-2</v>
      </c>
      <c r="W253" s="17">
        <v>7.0914246786498006E-2</v>
      </c>
      <c r="X253" s="17">
        <v>5.57842860654768E-2</v>
      </c>
      <c r="Y253" s="17">
        <v>5.3978034762102403E-2</v>
      </c>
      <c r="Z253" s="17">
        <v>6.5651647901464494E-2</v>
      </c>
      <c r="AA253" s="17">
        <v>6.9096099207485606E-2</v>
      </c>
      <c r="AB253" s="17"/>
      <c r="AC253" s="17">
        <v>8.6666711140164304E-2</v>
      </c>
      <c r="AD253" s="17">
        <v>3.53635510546981E-2</v>
      </c>
      <c r="AE253" s="17">
        <v>7.2249931081022498E-2</v>
      </c>
      <c r="AF253" s="17">
        <v>5.0890548264794701E-2</v>
      </c>
      <c r="AG253" s="17">
        <v>8.53374314320412E-2</v>
      </c>
      <c r="AH253" s="17">
        <v>2.2606467179500701E-2</v>
      </c>
      <c r="AI253" s="17"/>
      <c r="AJ253" s="17">
        <v>5.2047953645727001E-2</v>
      </c>
      <c r="AK253" s="17">
        <v>5.0719331269613803E-2</v>
      </c>
      <c r="AL253" s="17">
        <v>5.5911874061835003E-2</v>
      </c>
      <c r="AM253" s="17">
        <v>8.08111819381995E-2</v>
      </c>
      <c r="AN253" s="17">
        <v>8.7373588524140303E-2</v>
      </c>
      <c r="AO253" s="17">
        <v>3.66203707253175E-2</v>
      </c>
      <c r="AP253" s="17"/>
      <c r="AQ253" s="17">
        <v>7.95063603889343E-2</v>
      </c>
      <c r="AR253" s="17">
        <v>4.96323966064511E-2</v>
      </c>
      <c r="AS253" s="17"/>
      <c r="AT253" s="17">
        <v>5.91887976061026E-2</v>
      </c>
      <c r="AU253" s="17">
        <v>6.4907856657388102E-2</v>
      </c>
      <c r="AV253" s="17"/>
      <c r="AW253" s="17">
        <v>6.7689189694725593E-2</v>
      </c>
      <c r="AX253" s="17" t="s">
        <v>87</v>
      </c>
      <c r="AY253" s="17">
        <v>5.2047953645727001E-2</v>
      </c>
      <c r="AZ253" s="17"/>
      <c r="BA253" s="17">
        <v>7.2553278017301895E-2</v>
      </c>
      <c r="BB253" s="17">
        <v>5.3767274973613402E-2</v>
      </c>
      <c r="BC253" s="17"/>
      <c r="BD253" s="17">
        <v>7.3971203584925996E-2</v>
      </c>
      <c r="BE253" s="17">
        <v>5.4662231037049397E-2</v>
      </c>
      <c r="BF253" s="17"/>
      <c r="BG253" s="17">
        <v>9.5434472850687596E-2</v>
      </c>
      <c r="BH253" s="17">
        <v>5.0760440201354201E-2</v>
      </c>
      <c r="BI253" s="17">
        <v>5.87861777565215E-2</v>
      </c>
      <c r="BJ253" s="17">
        <v>6.5810807174748298E-2</v>
      </c>
    </row>
    <row r="254" spans="2:62">
      <c r="B254" t="s">
        <v>101</v>
      </c>
      <c r="C254" s="17">
        <v>3.7490153063893E-2</v>
      </c>
      <c r="D254" s="17">
        <v>3.4478830249456797E-2</v>
      </c>
      <c r="E254" s="17">
        <v>3.8789271232829201E-2</v>
      </c>
      <c r="F254" s="17"/>
      <c r="G254" s="17">
        <v>5.9175494108618797E-2</v>
      </c>
      <c r="H254" s="17">
        <v>1.2071344836694999E-2</v>
      </c>
      <c r="I254" s="17">
        <v>3.3640917642644798E-2</v>
      </c>
      <c r="J254" s="17">
        <v>6.4795008411394198E-2</v>
      </c>
      <c r="K254" s="17">
        <v>3.0335703310716802E-2</v>
      </c>
      <c r="L254" s="17">
        <v>2.55994310298828E-2</v>
      </c>
      <c r="M254" s="17"/>
      <c r="N254" s="17">
        <v>2.31612301660333E-2</v>
      </c>
      <c r="O254" s="17">
        <v>3.1096257256473001E-2</v>
      </c>
      <c r="P254" s="17">
        <v>3.01773237445149E-2</v>
      </c>
      <c r="Q254" s="17">
        <v>6.6299289070637604E-2</v>
      </c>
      <c r="R254" s="17"/>
      <c r="S254" s="17">
        <v>2.1059093298173001E-2</v>
      </c>
      <c r="T254" s="17">
        <v>4.5820138003000797E-2</v>
      </c>
      <c r="U254" s="17">
        <v>4.10220316407943E-2</v>
      </c>
      <c r="V254" s="17">
        <v>3.7241460843560802E-2</v>
      </c>
      <c r="W254" s="17">
        <v>3.6334620449914201E-2</v>
      </c>
      <c r="X254" s="17">
        <v>7.2622679097041495E-2</v>
      </c>
      <c r="Y254" s="17">
        <v>1.51946322760556E-2</v>
      </c>
      <c r="Z254" s="17">
        <v>1.9596144004324901E-2</v>
      </c>
      <c r="AA254" s="17">
        <v>4.0011660272055299E-2</v>
      </c>
      <c r="AB254" s="17"/>
      <c r="AC254" s="17">
        <v>2.54258568030876E-2</v>
      </c>
      <c r="AD254" s="17">
        <v>4.1397487498086701E-2</v>
      </c>
      <c r="AE254" s="17">
        <v>3.4164516086945901E-2</v>
      </c>
      <c r="AF254" s="17">
        <v>3.8454098959563497E-2</v>
      </c>
      <c r="AG254" s="17">
        <v>6.2249290900483999E-2</v>
      </c>
      <c r="AH254" s="17">
        <v>2.63111081073913E-2</v>
      </c>
      <c r="AI254" s="17"/>
      <c r="AJ254" s="17">
        <v>2.1792730274067001E-2</v>
      </c>
      <c r="AK254" s="17">
        <v>3.6026468654989902E-2</v>
      </c>
      <c r="AL254" s="17">
        <v>0.106733038330663</v>
      </c>
      <c r="AM254" s="17">
        <v>6.2199149379174597E-2</v>
      </c>
      <c r="AN254" s="17">
        <v>1.85470322479428E-2</v>
      </c>
      <c r="AO254" s="17">
        <v>0.13207803494522</v>
      </c>
      <c r="AP254" s="17"/>
      <c r="AQ254" s="17">
        <v>2.8656632636287802E-2</v>
      </c>
      <c r="AR254" s="17">
        <v>3.46986521422444E-2</v>
      </c>
      <c r="AS254" s="17"/>
      <c r="AT254" s="17">
        <v>3.9197974439280303E-2</v>
      </c>
      <c r="AU254" s="17">
        <v>2.9464787900100702E-2</v>
      </c>
      <c r="AV254" s="17"/>
      <c r="AW254" s="17">
        <v>5.1898744110758302E-2</v>
      </c>
      <c r="AX254" s="17" t="s">
        <v>87</v>
      </c>
      <c r="AY254" s="17">
        <v>2.1792730274067001E-2</v>
      </c>
      <c r="AZ254" s="17"/>
      <c r="BA254" s="17">
        <v>2.4345800282121799E-2</v>
      </c>
      <c r="BB254" s="17">
        <v>4.47823551138525E-2</v>
      </c>
      <c r="BC254" s="17"/>
      <c r="BD254" s="17">
        <v>2.11229734607189E-2</v>
      </c>
      <c r="BE254" s="17">
        <v>3.8049204665765599E-2</v>
      </c>
      <c r="BF254" s="17"/>
      <c r="BG254" s="17">
        <v>2.5171903248810901E-2</v>
      </c>
      <c r="BH254" s="17">
        <v>7.3037374799803698E-2</v>
      </c>
      <c r="BI254" s="17">
        <v>2.30210890938039E-2</v>
      </c>
      <c r="BJ254" s="17">
        <v>2.1619303325268499E-2</v>
      </c>
    </row>
    <row r="255" spans="2:62">
      <c r="B255" t="s">
        <v>174</v>
      </c>
      <c r="C255" s="17">
        <v>3.68631376014378E-2</v>
      </c>
      <c r="D255" s="17">
        <v>4.1325696390264198E-2</v>
      </c>
      <c r="E255" s="17">
        <v>3.19523466273329E-2</v>
      </c>
      <c r="F255" s="17"/>
      <c r="G255" s="17">
        <v>9.0780721517064594E-2</v>
      </c>
      <c r="H255" s="17">
        <v>7.6054541257811095E-2</v>
      </c>
      <c r="I255" s="17">
        <v>2.61551659949254E-2</v>
      </c>
      <c r="J255" s="17">
        <v>1.6994958451574001E-2</v>
      </c>
      <c r="K255" s="17">
        <v>1.3595026266720101E-2</v>
      </c>
      <c r="L255" s="17">
        <v>8.5907649840883792E-3</v>
      </c>
      <c r="M255" s="17"/>
      <c r="N255" s="17">
        <v>5.17112988817462E-2</v>
      </c>
      <c r="O255" s="17">
        <v>3.5706253427104699E-2</v>
      </c>
      <c r="P255" s="17">
        <v>3.0870091840176E-2</v>
      </c>
      <c r="Q255" s="17">
        <v>2.7505601561142901E-2</v>
      </c>
      <c r="R255" s="17"/>
      <c r="S255" s="17">
        <v>7.9301892515376102E-2</v>
      </c>
      <c r="T255" s="17">
        <v>1.30690088656908E-2</v>
      </c>
      <c r="U255" s="17">
        <v>3.2250236676286001E-2</v>
      </c>
      <c r="V255" s="17">
        <v>3.5520487510468102E-2</v>
      </c>
      <c r="W255" s="17">
        <v>1.73551497465553E-2</v>
      </c>
      <c r="X255" s="17">
        <v>3.5707377308963499E-2</v>
      </c>
      <c r="Y255" s="17">
        <v>2.4807378416120501E-2</v>
      </c>
      <c r="Z255" s="17">
        <v>3.7202119137117698E-2</v>
      </c>
      <c r="AA255" s="17">
        <v>4.3124601454429402E-2</v>
      </c>
      <c r="AB255" s="17"/>
      <c r="AC255" s="17">
        <v>7.0725801693629298E-2</v>
      </c>
      <c r="AD255" s="17">
        <v>3.1667928264645699E-2</v>
      </c>
      <c r="AE255" s="17">
        <v>2.9325863041772399E-2</v>
      </c>
      <c r="AF255" s="17">
        <v>1.4100142119871E-2</v>
      </c>
      <c r="AG255" s="17">
        <v>1.55660461523227E-2</v>
      </c>
      <c r="AH255" s="17">
        <v>4.8320039431364502E-2</v>
      </c>
      <c r="AI255" s="17"/>
      <c r="AJ255" s="17">
        <v>3.2265059735408101E-2</v>
      </c>
      <c r="AK255" s="17">
        <v>3.72201423275174E-2</v>
      </c>
      <c r="AL255" s="17">
        <v>3.8635842838169399E-2</v>
      </c>
      <c r="AM255" s="17">
        <v>6.6269887330370897E-2</v>
      </c>
      <c r="AN255" s="17">
        <v>3.6905647909224001E-2</v>
      </c>
      <c r="AO255" s="17">
        <v>2.01407488872084E-2</v>
      </c>
      <c r="AP255" s="17"/>
      <c r="AQ255" s="17">
        <v>5.9741716346154897E-2</v>
      </c>
      <c r="AR255" s="17">
        <v>2.80923577318841E-2</v>
      </c>
      <c r="AS255" s="17"/>
      <c r="AT255" s="17">
        <v>3.3879195130414798E-2</v>
      </c>
      <c r="AU255" s="17">
        <v>4.9247830835364402E-2</v>
      </c>
      <c r="AV255" s="17"/>
      <c r="AW255" s="17">
        <v>3.0024416371139801E-2</v>
      </c>
      <c r="AX255" s="17" t="s">
        <v>87</v>
      </c>
      <c r="AY255" s="17">
        <v>3.2265059735408101E-2</v>
      </c>
      <c r="AZ255" s="17"/>
      <c r="BA255" s="17">
        <v>4.2506637282818102E-2</v>
      </c>
      <c r="BB255" s="17">
        <v>3.3732246287977302E-2</v>
      </c>
      <c r="BC255" s="17"/>
      <c r="BD255" s="17">
        <v>7.13031366642944E-2</v>
      </c>
      <c r="BE255" s="17">
        <v>2.64490695333074E-2</v>
      </c>
      <c r="BF255" s="17"/>
      <c r="BG255" s="17">
        <v>5.5965580107402498E-2</v>
      </c>
      <c r="BH255" s="17">
        <v>3.3277193842900801E-2</v>
      </c>
      <c r="BI255" s="17">
        <v>4.6781001248640201E-2</v>
      </c>
      <c r="BJ255" s="17">
        <v>3.41196341475377E-2</v>
      </c>
    </row>
    <row r="256" spans="2:62">
      <c r="B256" t="s">
        <v>175</v>
      </c>
      <c r="C256" s="17">
        <v>3.3274795667385698E-2</v>
      </c>
      <c r="D256" s="17">
        <v>3.78522952574551E-2</v>
      </c>
      <c r="E256" s="17">
        <v>2.90583162114284E-2</v>
      </c>
      <c r="F256" s="17"/>
      <c r="G256" s="17">
        <v>4.3658684387614999E-2</v>
      </c>
      <c r="H256" s="17">
        <v>4.2602083923104897E-2</v>
      </c>
      <c r="I256" s="17">
        <v>3.1412206030585497E-2</v>
      </c>
      <c r="J256" s="17">
        <v>2.4392201040165901E-2</v>
      </c>
      <c r="K256" s="17">
        <v>2.9778374844573501E-2</v>
      </c>
      <c r="L256" s="17">
        <v>3.05530548227195E-2</v>
      </c>
      <c r="M256" s="17"/>
      <c r="N256" s="17">
        <v>5.2511030255865503E-2</v>
      </c>
      <c r="O256" s="17">
        <v>3.2662704489661902E-2</v>
      </c>
      <c r="P256" s="17">
        <v>2.79792806723035E-2</v>
      </c>
      <c r="Q256" s="17">
        <v>1.7969327674622601E-2</v>
      </c>
      <c r="R256" s="17"/>
      <c r="S256" s="17">
        <v>4.8592041428676402E-2</v>
      </c>
      <c r="T256" s="17">
        <v>2.9018338120629799E-2</v>
      </c>
      <c r="U256" s="17">
        <v>1.6322305589412101E-2</v>
      </c>
      <c r="V256" s="17">
        <v>2.4948928945913398E-2</v>
      </c>
      <c r="W256" s="17">
        <v>4.1986103462946497E-2</v>
      </c>
      <c r="X256" s="17">
        <v>4.6096424115713401E-2</v>
      </c>
      <c r="Y256" s="17">
        <v>2.9865684202660399E-2</v>
      </c>
      <c r="Z256" s="17">
        <v>2.89246506247447E-2</v>
      </c>
      <c r="AA256" s="17">
        <v>2.8532592841167301E-2</v>
      </c>
      <c r="AB256" s="17"/>
      <c r="AC256" s="17">
        <v>5.7268813208502002E-2</v>
      </c>
      <c r="AD256" s="17">
        <v>2.72994387087909E-2</v>
      </c>
      <c r="AE256" s="17">
        <v>1.76262652837678E-2</v>
      </c>
      <c r="AF256" s="17">
        <v>1.7728243947131898E-2</v>
      </c>
      <c r="AG256" s="17">
        <v>3.6129250325007897E-2</v>
      </c>
      <c r="AH256" s="17">
        <v>4.4048495224393497E-2</v>
      </c>
      <c r="AI256" s="17"/>
      <c r="AJ256" s="17">
        <v>4.0107828996870501E-2</v>
      </c>
      <c r="AK256" s="17">
        <v>1.9787250423183099E-2</v>
      </c>
      <c r="AL256" s="17">
        <v>4.4537282355195398E-2</v>
      </c>
      <c r="AM256" s="17">
        <v>1.35894589096941E-2</v>
      </c>
      <c r="AN256" s="17">
        <v>4.37327366535019E-2</v>
      </c>
      <c r="AO256" s="17">
        <v>1.8805132223891699E-2</v>
      </c>
      <c r="AP256" s="17"/>
      <c r="AQ256" s="17">
        <v>3.7173418775376298E-2</v>
      </c>
      <c r="AR256" s="17">
        <v>3.6861304550043099E-2</v>
      </c>
      <c r="AS256" s="17"/>
      <c r="AT256" s="17">
        <v>2.9002358076608802E-2</v>
      </c>
      <c r="AU256" s="17">
        <v>5.0412437785756901E-2</v>
      </c>
      <c r="AV256" s="17"/>
      <c r="AW256" s="17">
        <v>3.01768985419473E-2</v>
      </c>
      <c r="AX256" s="17" t="s">
        <v>87</v>
      </c>
      <c r="AY256" s="17">
        <v>4.0107828996870501E-2</v>
      </c>
      <c r="AZ256" s="17"/>
      <c r="BA256" s="17">
        <v>4.65881864388921E-2</v>
      </c>
      <c r="BB256" s="17">
        <v>2.5888815004227701E-2</v>
      </c>
      <c r="BC256" s="17"/>
      <c r="BD256" s="17">
        <v>5.7140509350299303E-2</v>
      </c>
      <c r="BE256" s="17">
        <v>2.7390197175469502E-2</v>
      </c>
      <c r="BF256" s="17"/>
      <c r="BG256" s="17">
        <v>3.9480689248598898E-2</v>
      </c>
      <c r="BH256" s="17">
        <v>2.8598079478568399E-2</v>
      </c>
      <c r="BI256" s="17">
        <v>4.4026776314934402E-2</v>
      </c>
      <c r="BJ256" s="17">
        <v>3.2449191019415798E-2</v>
      </c>
    </row>
    <row r="257" spans="2:62">
      <c r="B257" t="s">
        <v>176</v>
      </c>
      <c r="C257" s="17">
        <v>3.7224686334129502E-2</v>
      </c>
      <c r="D257" s="17">
        <v>3.8770144790387297E-2</v>
      </c>
      <c r="E257" s="17">
        <v>3.4972672578321901E-2</v>
      </c>
      <c r="F257" s="17"/>
      <c r="G257" s="17">
        <v>2.3950195271551001E-2</v>
      </c>
      <c r="H257" s="17">
        <v>2.6965304273866099E-2</v>
      </c>
      <c r="I257" s="17">
        <v>2.7049899452507201E-2</v>
      </c>
      <c r="J257" s="17">
        <v>3.7284059372401597E-2</v>
      </c>
      <c r="K257" s="17">
        <v>5.5586365604656601E-2</v>
      </c>
      <c r="L257" s="17">
        <v>4.8416143439836502E-2</v>
      </c>
      <c r="M257" s="17"/>
      <c r="N257" s="17">
        <v>2.02413967119776E-2</v>
      </c>
      <c r="O257" s="17">
        <v>4.0986509593788099E-2</v>
      </c>
      <c r="P257" s="17">
        <v>4.7003935400927198E-2</v>
      </c>
      <c r="Q257" s="17">
        <v>4.3290178803433901E-2</v>
      </c>
      <c r="R257" s="17"/>
      <c r="S257" s="17">
        <v>3.2412922267202299E-2</v>
      </c>
      <c r="T257" s="17">
        <v>4.0637518050510198E-2</v>
      </c>
      <c r="U257" s="17">
        <v>5.0949679897523699E-2</v>
      </c>
      <c r="V257" s="17">
        <v>2.4359359873043499E-2</v>
      </c>
      <c r="W257" s="17">
        <v>5.5792286559225801E-2</v>
      </c>
      <c r="X257" s="17">
        <v>3.8124894840714699E-2</v>
      </c>
      <c r="Y257" s="17">
        <v>3.8381165530746497E-2</v>
      </c>
      <c r="Z257" s="17">
        <v>4.6761626483086502E-2</v>
      </c>
      <c r="AA257" s="17">
        <v>2.15526325772947E-2</v>
      </c>
      <c r="AB257" s="17"/>
      <c r="AC257" s="17">
        <v>2.9875806430418001E-2</v>
      </c>
      <c r="AD257" s="17">
        <v>3.5614952064951202E-2</v>
      </c>
      <c r="AE257" s="17">
        <v>4.8715958079425498E-2</v>
      </c>
      <c r="AF257" s="17">
        <v>3.8851508524735401E-2</v>
      </c>
      <c r="AG257" s="17">
        <v>3.6129716449833399E-2</v>
      </c>
      <c r="AH257" s="17">
        <v>5.0913488443548802E-2</v>
      </c>
      <c r="AI257" s="17"/>
      <c r="AJ257" s="17">
        <v>3.9972214453079698E-2</v>
      </c>
      <c r="AK257" s="17">
        <v>2.9056537872986302E-2</v>
      </c>
      <c r="AL257" s="17">
        <v>5.5368006856916001E-2</v>
      </c>
      <c r="AM257" s="17">
        <v>4.0144297401684098E-2</v>
      </c>
      <c r="AN257" s="17">
        <v>1.9646273483734902E-2</v>
      </c>
      <c r="AO257" s="17">
        <v>8.4048178482232699E-2</v>
      </c>
      <c r="AP257" s="17"/>
      <c r="AQ257" s="17">
        <v>1.7113688341382299E-2</v>
      </c>
      <c r="AR257" s="17">
        <v>4.7613478027764201E-2</v>
      </c>
      <c r="AS257" s="17"/>
      <c r="AT257" s="17">
        <v>4.0373147401022297E-2</v>
      </c>
      <c r="AU257" s="17">
        <v>1.9637507922254001E-2</v>
      </c>
      <c r="AV257" s="17"/>
      <c r="AW257" s="17">
        <v>3.9509235257320599E-2</v>
      </c>
      <c r="AX257" s="17" t="s">
        <v>87</v>
      </c>
      <c r="AY257" s="17">
        <v>3.9972214453079698E-2</v>
      </c>
      <c r="AZ257" s="17"/>
      <c r="BA257" s="17">
        <v>3.26415400063092E-2</v>
      </c>
      <c r="BB257" s="17">
        <v>3.9767316587734997E-2</v>
      </c>
      <c r="BC257" s="17"/>
      <c r="BD257" s="17">
        <v>2.0618836287578001E-2</v>
      </c>
      <c r="BE257" s="17">
        <v>4.0366654524237003E-2</v>
      </c>
      <c r="BF257" s="17"/>
      <c r="BG257" s="17">
        <v>2.1717096644828598E-2</v>
      </c>
      <c r="BH257" s="17">
        <v>5.3159829972077403E-2</v>
      </c>
      <c r="BI257" s="17">
        <v>2.08043840054132E-2</v>
      </c>
      <c r="BJ257" s="17">
        <v>4.1039279549178298E-2</v>
      </c>
    </row>
    <row r="258" spans="2:62">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row>
    <row r="259" spans="2:62">
      <c r="B259" s="6" t="s">
        <v>177</v>
      </c>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row>
    <row r="260" spans="2:62">
      <c r="B260" s="24" t="s">
        <v>15</v>
      </c>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row>
    <row r="261" spans="2:62">
      <c r="B261" t="s">
        <v>178</v>
      </c>
      <c r="C261" s="17">
        <v>0.247555523491928</v>
      </c>
      <c r="D261" s="17">
        <v>0.24315491584347501</v>
      </c>
      <c r="E261" s="17">
        <v>0.251903407532099</v>
      </c>
      <c r="F261" s="17"/>
      <c r="G261" s="17">
        <v>0.196949761270928</v>
      </c>
      <c r="H261" s="17">
        <v>0.26523129118126898</v>
      </c>
      <c r="I261" s="17">
        <v>0.262167892244412</v>
      </c>
      <c r="J261" s="17">
        <v>0.21735919600364301</v>
      </c>
      <c r="K261" s="17">
        <v>0.31794843259169098</v>
      </c>
      <c r="L261" s="17">
        <v>0.232059644839998</v>
      </c>
      <c r="M261" s="17"/>
      <c r="N261" s="17">
        <v>0.24627273321301801</v>
      </c>
      <c r="O261" s="17">
        <v>0.23709564916904299</v>
      </c>
      <c r="P261" s="17">
        <v>0.28976043778935701</v>
      </c>
      <c r="Q261" s="17">
        <v>0.222324985063795</v>
      </c>
      <c r="R261" s="17"/>
      <c r="S261" s="17">
        <v>0.25672281283411402</v>
      </c>
      <c r="T261" s="17">
        <v>0.29166452737634402</v>
      </c>
      <c r="U261" s="17">
        <v>0.229068007133476</v>
      </c>
      <c r="V261" s="17">
        <v>0.25077215030462302</v>
      </c>
      <c r="W261" s="17">
        <v>0.18666045504821199</v>
      </c>
      <c r="X261" s="17">
        <v>0.27878552394332701</v>
      </c>
      <c r="Y261" s="17">
        <v>0.222663928780752</v>
      </c>
      <c r="Z261" s="17">
        <v>0.18170335715775199</v>
      </c>
      <c r="AA261" s="17">
        <v>0.25109343594650702</v>
      </c>
      <c r="AB261" s="17"/>
      <c r="AC261" s="17">
        <v>0.279295308104338</v>
      </c>
      <c r="AD261" s="17">
        <v>0.23816401528697301</v>
      </c>
      <c r="AE261" s="17">
        <v>0.276143892075919</v>
      </c>
      <c r="AF261" s="17">
        <v>0.238562644306544</v>
      </c>
      <c r="AG261" s="17">
        <v>0.183074701920629</v>
      </c>
      <c r="AH261" s="17">
        <v>0.23125372985850001</v>
      </c>
      <c r="AI261" s="17"/>
      <c r="AJ261" s="17">
        <v>0.24265506648035801</v>
      </c>
      <c r="AK261" s="17">
        <v>0.245767233216864</v>
      </c>
      <c r="AL261" s="17">
        <v>0.25728607797457398</v>
      </c>
      <c r="AM261" s="17">
        <v>0.24633260689759201</v>
      </c>
      <c r="AN261" s="17">
        <v>0.23945793957976</v>
      </c>
      <c r="AO261" s="17">
        <v>0.31655299025663802</v>
      </c>
      <c r="AP261" s="17"/>
      <c r="AQ261" s="17">
        <v>0.21652153453478201</v>
      </c>
      <c r="AR261" s="17">
        <v>0.25915859133927699</v>
      </c>
      <c r="AS261" s="17"/>
      <c r="AT261" s="17">
        <v>0.253704845200107</v>
      </c>
      <c r="AU261" s="17">
        <v>0.22280751545760299</v>
      </c>
      <c r="AV261" s="17"/>
      <c r="AW261" s="17">
        <v>0.26426136481752199</v>
      </c>
      <c r="AX261" s="17" t="s">
        <v>87</v>
      </c>
      <c r="AY261" s="17">
        <v>0.24265506648035801</v>
      </c>
      <c r="AZ261" s="17"/>
      <c r="BA261" s="17">
        <v>0.28616417046746201</v>
      </c>
      <c r="BB261" s="17">
        <v>0.226136282902799</v>
      </c>
      <c r="BC261" s="17"/>
      <c r="BD261" s="17">
        <v>0.23650466112163501</v>
      </c>
      <c r="BE261" s="17">
        <v>0.25317768621062198</v>
      </c>
      <c r="BF261" s="17"/>
      <c r="BG261" s="17">
        <v>0.25036128861506601</v>
      </c>
      <c r="BH261" s="17">
        <v>0.25834617400197801</v>
      </c>
      <c r="BI261" s="17">
        <v>0.28283215976488502</v>
      </c>
      <c r="BJ261" s="17">
        <v>0.235033473595196</v>
      </c>
    </row>
    <row r="262" spans="2:62">
      <c r="B262" t="s">
        <v>179</v>
      </c>
      <c r="C262" s="17">
        <v>0.198632537973329</v>
      </c>
      <c r="D262" s="17">
        <v>0.206322273939677</v>
      </c>
      <c r="E262" s="17">
        <v>0.191798985607358</v>
      </c>
      <c r="F262" s="17"/>
      <c r="G262" s="17">
        <v>0.22109077760999801</v>
      </c>
      <c r="H262" s="17">
        <v>0.18798979405675301</v>
      </c>
      <c r="I262" s="17">
        <v>0.17151245109636201</v>
      </c>
      <c r="J262" s="17">
        <v>0.20438128353573201</v>
      </c>
      <c r="K262" s="17">
        <v>0.205557516882685</v>
      </c>
      <c r="L262" s="17">
        <v>0.206818892333992</v>
      </c>
      <c r="M262" s="17"/>
      <c r="N262" s="17">
        <v>0.20646990869454099</v>
      </c>
      <c r="O262" s="17">
        <v>0.18603836429857601</v>
      </c>
      <c r="P262" s="17">
        <v>0.213323047887815</v>
      </c>
      <c r="Q262" s="17">
        <v>0.187454275342362</v>
      </c>
      <c r="R262" s="17"/>
      <c r="S262" s="17">
        <v>0.15343871572546999</v>
      </c>
      <c r="T262" s="17">
        <v>0.165432322512789</v>
      </c>
      <c r="U262" s="17">
        <v>0.24436051974082701</v>
      </c>
      <c r="V262" s="17">
        <v>0.225372237564405</v>
      </c>
      <c r="W262" s="17">
        <v>0.22893291619167799</v>
      </c>
      <c r="X262" s="17">
        <v>0.17363853225571699</v>
      </c>
      <c r="Y262" s="17">
        <v>0.194759122309906</v>
      </c>
      <c r="Z262" s="17">
        <v>0.25910588688073</v>
      </c>
      <c r="AA262" s="17">
        <v>0.21683722358559601</v>
      </c>
      <c r="AB262" s="17"/>
      <c r="AC262" s="17">
        <v>0.13720756507163201</v>
      </c>
      <c r="AD262" s="17">
        <v>0.21608705506461501</v>
      </c>
      <c r="AE262" s="17">
        <v>0.16816290333673301</v>
      </c>
      <c r="AF262" s="17">
        <v>0.20964271437606399</v>
      </c>
      <c r="AG262" s="17">
        <v>0.26310646688126499</v>
      </c>
      <c r="AH262" s="17">
        <v>0.334492679639252</v>
      </c>
      <c r="AI262" s="17"/>
      <c r="AJ262" s="17">
        <v>0.21595616297645601</v>
      </c>
      <c r="AK262" s="17">
        <v>0.18908762401760701</v>
      </c>
      <c r="AL262" s="17">
        <v>0.19947045365166999</v>
      </c>
      <c r="AM262" s="17">
        <v>0.21769517811571201</v>
      </c>
      <c r="AN262" s="17">
        <v>0.156907776316834</v>
      </c>
      <c r="AO262" s="17">
        <v>0.239586063867615</v>
      </c>
      <c r="AP262" s="17"/>
      <c r="AQ262" s="17">
        <v>0.23295252384391199</v>
      </c>
      <c r="AR262" s="17">
        <v>0.18538918809145299</v>
      </c>
      <c r="AS262" s="17"/>
      <c r="AT262" s="17">
        <v>0.206073596789693</v>
      </c>
      <c r="AU262" s="17">
        <v>0.16480543613092</v>
      </c>
      <c r="AV262" s="17"/>
      <c r="AW262" s="17">
        <v>0.19084913558829</v>
      </c>
      <c r="AX262" s="17" t="s">
        <v>87</v>
      </c>
      <c r="AY262" s="17">
        <v>0.21595616297645601</v>
      </c>
      <c r="AZ262" s="17"/>
      <c r="BA262" s="17">
        <v>0.21509039259416801</v>
      </c>
      <c r="BB262" s="17">
        <v>0.18950207691552301</v>
      </c>
      <c r="BC262" s="17"/>
      <c r="BD262" s="17">
        <v>0.21406198541219501</v>
      </c>
      <c r="BE262" s="17">
        <v>0.19444475067373099</v>
      </c>
      <c r="BF262" s="17"/>
      <c r="BG262" s="17">
        <v>0.175419053910471</v>
      </c>
      <c r="BH262" s="17">
        <v>0.203239659137262</v>
      </c>
      <c r="BI262" s="17">
        <v>0.235881623844231</v>
      </c>
      <c r="BJ262" s="17">
        <v>0.195418621036863</v>
      </c>
    </row>
    <row r="263" spans="2:62">
      <c r="B263" t="s">
        <v>180</v>
      </c>
      <c r="C263" s="17">
        <v>0.19752478273141799</v>
      </c>
      <c r="D263" s="17">
        <v>0.19249866153114101</v>
      </c>
      <c r="E263" s="17">
        <v>0.20399859693323499</v>
      </c>
      <c r="F263" s="17"/>
      <c r="G263" s="17">
        <v>0.102537721111142</v>
      </c>
      <c r="H263" s="17">
        <v>0.172952357716465</v>
      </c>
      <c r="I263" s="17">
        <v>0.17896417427146</v>
      </c>
      <c r="J263" s="17">
        <v>0.177170737277936</v>
      </c>
      <c r="K263" s="17">
        <v>0.19919215544329</v>
      </c>
      <c r="L263" s="17">
        <v>0.31446105083687997</v>
      </c>
      <c r="M263" s="17"/>
      <c r="N263" s="17">
        <v>0.20355541307979599</v>
      </c>
      <c r="O263" s="17">
        <v>0.18393862652094101</v>
      </c>
      <c r="P263" s="17">
        <v>0.20449447611055499</v>
      </c>
      <c r="Q263" s="17">
        <v>0.198248019221547</v>
      </c>
      <c r="R263" s="17"/>
      <c r="S263" s="17">
        <v>0.16136642929150799</v>
      </c>
      <c r="T263" s="17">
        <v>0.20175634535418299</v>
      </c>
      <c r="U263" s="17">
        <v>0.20630284871013599</v>
      </c>
      <c r="V263" s="17">
        <v>0.20513464085281699</v>
      </c>
      <c r="W263" s="17">
        <v>0.21476986782972499</v>
      </c>
      <c r="X263" s="17">
        <v>0.182628938170072</v>
      </c>
      <c r="Y263" s="17">
        <v>0.23386070723169</v>
      </c>
      <c r="Z263" s="17">
        <v>0.195486870730228</v>
      </c>
      <c r="AA263" s="17">
        <v>0.196505656311316</v>
      </c>
      <c r="AB263" s="17"/>
      <c r="AC263" s="17">
        <v>0.148143210542725</v>
      </c>
      <c r="AD263" s="17">
        <v>0.21250957293940001</v>
      </c>
      <c r="AE263" s="17">
        <v>0.18831285571754999</v>
      </c>
      <c r="AF263" s="17">
        <v>0.230743295180355</v>
      </c>
      <c r="AG263" s="17">
        <v>0.22469536483576999</v>
      </c>
      <c r="AH263" s="17">
        <v>0.20427160252548701</v>
      </c>
      <c r="AI263" s="17"/>
      <c r="AJ263" s="17">
        <v>0.248383893502235</v>
      </c>
      <c r="AK263" s="17">
        <v>0.19336512745520801</v>
      </c>
      <c r="AL263" s="17">
        <v>0.13109367405681399</v>
      </c>
      <c r="AM263" s="17">
        <v>0.14995205246101101</v>
      </c>
      <c r="AN263" s="17">
        <v>0.17673432766932201</v>
      </c>
      <c r="AO263" s="17">
        <v>8.5764761925670202E-2</v>
      </c>
      <c r="AP263" s="17"/>
      <c r="AQ263" s="17">
        <v>0.226445969470292</v>
      </c>
      <c r="AR263" s="17">
        <v>0.18413750225207201</v>
      </c>
      <c r="AS263" s="17"/>
      <c r="AT263" s="17">
        <v>0.20300759442890301</v>
      </c>
      <c r="AU263" s="17">
        <v>0.17579117586314399</v>
      </c>
      <c r="AV263" s="17"/>
      <c r="AW263" s="17">
        <v>0.14945079961659699</v>
      </c>
      <c r="AX263" s="17" t="s">
        <v>87</v>
      </c>
      <c r="AY263" s="17">
        <v>0.248383893502235</v>
      </c>
      <c r="AZ263" s="17"/>
      <c r="BA263" s="17">
        <v>0.107299686245117</v>
      </c>
      <c r="BB263" s="17">
        <v>0.24757971084226801</v>
      </c>
      <c r="BC263" s="17"/>
      <c r="BD263" s="17">
        <v>0.162235682484837</v>
      </c>
      <c r="BE263" s="17">
        <v>0.21371024686728299</v>
      </c>
      <c r="BF263" s="17"/>
      <c r="BG263" s="17">
        <v>0.152805887124597</v>
      </c>
      <c r="BH263" s="17">
        <v>0.16989730408411</v>
      </c>
      <c r="BI263" s="17">
        <v>0.15287679714163199</v>
      </c>
      <c r="BJ263" s="17">
        <v>0.25376331438827099</v>
      </c>
    </row>
    <row r="264" spans="2:62">
      <c r="B264" t="s">
        <v>181</v>
      </c>
      <c r="C264" s="17">
        <v>0.18910606425927201</v>
      </c>
      <c r="D264" s="17">
        <v>0.19394203568162999</v>
      </c>
      <c r="E264" s="17">
        <v>0.18498958891862499</v>
      </c>
      <c r="F264" s="17"/>
      <c r="G264" s="17">
        <v>0.151813579487205</v>
      </c>
      <c r="H264" s="17">
        <v>0.197490851322733</v>
      </c>
      <c r="I264" s="17">
        <v>0.18632835725041999</v>
      </c>
      <c r="J264" s="17">
        <v>0.179850037501739</v>
      </c>
      <c r="K264" s="17">
        <v>0.19661112764119901</v>
      </c>
      <c r="L264" s="17">
        <v>0.21313687446412599</v>
      </c>
      <c r="M264" s="17"/>
      <c r="N264" s="17">
        <v>0.19569658326556399</v>
      </c>
      <c r="O264" s="17">
        <v>0.19415519099914599</v>
      </c>
      <c r="P264" s="17">
        <v>0.19740377372697099</v>
      </c>
      <c r="Q264" s="17">
        <v>0.17054840476465899</v>
      </c>
      <c r="R264" s="17"/>
      <c r="S264" s="17">
        <v>8.6561663589134405E-2</v>
      </c>
      <c r="T264" s="17">
        <v>0.18932374558248899</v>
      </c>
      <c r="U264" s="17">
        <v>0.24651862925141901</v>
      </c>
      <c r="V264" s="17">
        <v>0.24322196702662599</v>
      </c>
      <c r="W264" s="17">
        <v>0.23137181002607801</v>
      </c>
      <c r="X264" s="17">
        <v>0.17353432706473601</v>
      </c>
      <c r="Y264" s="17">
        <v>0.255429073975459</v>
      </c>
      <c r="Z264" s="17">
        <v>0.202866459157858</v>
      </c>
      <c r="AA264" s="17">
        <v>0.1512193297386</v>
      </c>
      <c r="AB264" s="17"/>
      <c r="AC264" s="17">
        <v>0.128121339183903</v>
      </c>
      <c r="AD264" s="17">
        <v>0.15956167449493</v>
      </c>
      <c r="AE264" s="17">
        <v>0.13434603300515599</v>
      </c>
      <c r="AF264" s="17">
        <v>0.22953482453919799</v>
      </c>
      <c r="AG264" s="17">
        <v>0.35011878611324598</v>
      </c>
      <c r="AH264" s="17">
        <v>0.36777060876975698</v>
      </c>
      <c r="AI264" s="17"/>
      <c r="AJ264" s="17">
        <v>0.20563814503504399</v>
      </c>
      <c r="AK264" s="17">
        <v>0.160778547457021</v>
      </c>
      <c r="AL264" s="17">
        <v>0.16207262994352201</v>
      </c>
      <c r="AM264" s="17">
        <v>0.170428208931965</v>
      </c>
      <c r="AN264" s="17">
        <v>0.206197037738867</v>
      </c>
      <c r="AO264" s="17">
        <v>0.23609776616977499</v>
      </c>
      <c r="AP264" s="17"/>
      <c r="AQ264" s="17">
        <v>0.18654471810272799</v>
      </c>
      <c r="AR264" s="17">
        <v>0.183838545871265</v>
      </c>
      <c r="AS264" s="17"/>
      <c r="AT264" s="17">
        <v>0.206282772305238</v>
      </c>
      <c r="AU264" s="17">
        <v>0.122909914821711</v>
      </c>
      <c r="AV264" s="17"/>
      <c r="AW264" s="17">
        <v>0.18985632742036601</v>
      </c>
      <c r="AX264" s="17" t="s">
        <v>87</v>
      </c>
      <c r="AY264" s="17">
        <v>0.20563814503504399</v>
      </c>
      <c r="AZ264" s="17"/>
      <c r="BA264" s="17">
        <v>0.227763047905709</v>
      </c>
      <c r="BB264" s="17">
        <v>0.16766000753270999</v>
      </c>
      <c r="BC264" s="17"/>
      <c r="BD264" s="17">
        <v>0.18908408565474799</v>
      </c>
      <c r="BE264" s="17">
        <v>0.19214279973728299</v>
      </c>
      <c r="BF264" s="17"/>
      <c r="BG264" s="17">
        <v>0.22863796739024</v>
      </c>
      <c r="BH264" s="17">
        <v>0.14931320265810599</v>
      </c>
      <c r="BI264" s="17">
        <v>0.16609878053381899</v>
      </c>
      <c r="BJ264" s="17">
        <v>0.210633610029097</v>
      </c>
    </row>
    <row r="265" spans="2:62">
      <c r="B265" t="s">
        <v>182</v>
      </c>
      <c r="C265" s="17">
        <v>0.174555703512351</v>
      </c>
      <c r="D265" s="17">
        <v>0.17581022547872399</v>
      </c>
      <c r="E265" s="17">
        <v>0.17270425509395801</v>
      </c>
      <c r="F265" s="17"/>
      <c r="G265" s="17">
        <v>0.21994715300950099</v>
      </c>
      <c r="H265" s="17">
        <v>0.21455104179274601</v>
      </c>
      <c r="I265" s="17">
        <v>0.16150833599570799</v>
      </c>
      <c r="J265" s="17">
        <v>0.19489395502127399</v>
      </c>
      <c r="K265" s="17">
        <v>0.16940078490940899</v>
      </c>
      <c r="L265" s="17">
        <v>0.108128065181475</v>
      </c>
      <c r="M265" s="17"/>
      <c r="N265" s="17">
        <v>0.16149067154129901</v>
      </c>
      <c r="O265" s="17">
        <v>0.17639200016593601</v>
      </c>
      <c r="P265" s="17">
        <v>0.171207642914809</v>
      </c>
      <c r="Q265" s="17">
        <v>0.18852223186544001</v>
      </c>
      <c r="R265" s="17"/>
      <c r="S265" s="17">
        <v>0.26802737507618402</v>
      </c>
      <c r="T265" s="17">
        <v>0.135986569762056</v>
      </c>
      <c r="U265" s="17">
        <v>0.13917526934563401</v>
      </c>
      <c r="V265" s="17">
        <v>0.123084097168839</v>
      </c>
      <c r="W265" s="17">
        <v>0.13894076145074599</v>
      </c>
      <c r="X265" s="17">
        <v>0.22743636588108301</v>
      </c>
      <c r="Y265" s="17">
        <v>0.14557656945728001</v>
      </c>
      <c r="Z265" s="17">
        <v>0.20610517539039899</v>
      </c>
      <c r="AA265" s="17">
        <v>0.17274575544822399</v>
      </c>
      <c r="AB265" s="17"/>
      <c r="AC265" s="17">
        <v>0.25989605566558899</v>
      </c>
      <c r="AD265" s="17">
        <v>0.15715108228692501</v>
      </c>
      <c r="AE265" s="17">
        <v>0.18323728133886599</v>
      </c>
      <c r="AF265" s="17">
        <v>0.14017956019563099</v>
      </c>
      <c r="AG265" s="17">
        <v>8.3692941693911102E-2</v>
      </c>
      <c r="AH265" s="17">
        <v>0.13578446263407101</v>
      </c>
      <c r="AI265" s="17"/>
      <c r="AJ265" s="17">
        <v>0.13899153771068401</v>
      </c>
      <c r="AK265" s="17">
        <v>0.19155393695446399</v>
      </c>
      <c r="AL265" s="17">
        <v>0.27248663635625597</v>
      </c>
      <c r="AM265" s="17">
        <v>0.187033215346156</v>
      </c>
      <c r="AN265" s="17">
        <v>0.168659484391387</v>
      </c>
      <c r="AO265" s="17">
        <v>0.264902540729197</v>
      </c>
      <c r="AP265" s="17"/>
      <c r="AQ265" s="17">
        <v>0.14937699256290801</v>
      </c>
      <c r="AR265" s="17">
        <v>0.19155855880568501</v>
      </c>
      <c r="AS265" s="17"/>
      <c r="AT265" s="17">
        <v>0.16963795111164501</v>
      </c>
      <c r="AU265" s="17">
        <v>0.19381851714864301</v>
      </c>
      <c r="AV265" s="17"/>
      <c r="AW265" s="17">
        <v>0.202353583941184</v>
      </c>
      <c r="AX265" s="17" t="s">
        <v>87</v>
      </c>
      <c r="AY265" s="17">
        <v>0.13899153771068401</v>
      </c>
      <c r="AZ265" s="17"/>
      <c r="BA265" s="17">
        <v>0.21158284993698001</v>
      </c>
      <c r="BB265" s="17">
        <v>0.154013845153506</v>
      </c>
      <c r="BC265" s="17"/>
      <c r="BD265" s="17">
        <v>0.19157690691809801</v>
      </c>
      <c r="BE265" s="17">
        <v>0.165333550423826</v>
      </c>
      <c r="BF265" s="17"/>
      <c r="BG265" s="17">
        <v>0.19590765086296</v>
      </c>
      <c r="BH265" s="17">
        <v>0.19422862620370099</v>
      </c>
      <c r="BI265" s="17">
        <v>0.17652284003361801</v>
      </c>
      <c r="BJ265" s="17">
        <v>0.16780523715048501</v>
      </c>
    </row>
    <row r="266" spans="2:62">
      <c r="B266" t="s">
        <v>183</v>
      </c>
      <c r="C266" s="17">
        <v>0.16719545644592401</v>
      </c>
      <c r="D266" s="17">
        <v>0.15968509198638001</v>
      </c>
      <c r="E266" s="17">
        <v>0.17195354583681499</v>
      </c>
      <c r="F266" s="17"/>
      <c r="G266" s="17">
        <v>0.22079560760594799</v>
      </c>
      <c r="H266" s="17">
        <v>0.171207090665423</v>
      </c>
      <c r="I266" s="17">
        <v>0.14156034538272899</v>
      </c>
      <c r="J266" s="17">
        <v>0.171525275742865</v>
      </c>
      <c r="K266" s="17">
        <v>0.159200239659823</v>
      </c>
      <c r="L266" s="17">
        <v>0.144979732845533</v>
      </c>
      <c r="M266" s="17"/>
      <c r="N266" s="17">
        <v>0.17330133707967799</v>
      </c>
      <c r="O266" s="17">
        <v>0.176969872876862</v>
      </c>
      <c r="P266" s="17">
        <v>0.15588224627304401</v>
      </c>
      <c r="Q266" s="17">
        <v>0.15734620919551601</v>
      </c>
      <c r="R266" s="17"/>
      <c r="S266" s="17">
        <v>0.19921125015459001</v>
      </c>
      <c r="T266" s="17">
        <v>0.13859364665941501</v>
      </c>
      <c r="U266" s="17">
        <v>0.13458567323322601</v>
      </c>
      <c r="V266" s="17">
        <v>0.132340356491183</v>
      </c>
      <c r="W266" s="17">
        <v>0.186687233497208</v>
      </c>
      <c r="X266" s="17">
        <v>0.222463865185593</v>
      </c>
      <c r="Y266" s="17">
        <v>0.12656867935035099</v>
      </c>
      <c r="Z266" s="17">
        <v>0.21463666483289801</v>
      </c>
      <c r="AA266" s="17">
        <v>0.174975884101295</v>
      </c>
      <c r="AB266" s="17"/>
      <c r="AC266" s="17">
        <v>0.17114510582610401</v>
      </c>
      <c r="AD266" s="17">
        <v>0.196077368704212</v>
      </c>
      <c r="AE266" s="17">
        <v>0.17075628557393899</v>
      </c>
      <c r="AF266" s="17">
        <v>0.174679192321749</v>
      </c>
      <c r="AG266" s="17">
        <v>8.4259094791249101E-2</v>
      </c>
      <c r="AH266" s="17">
        <v>0.10047368617710301</v>
      </c>
      <c r="AI266" s="17"/>
      <c r="AJ266" s="17">
        <v>0.15421233386927899</v>
      </c>
      <c r="AK266" s="17">
        <v>0.16395922125668699</v>
      </c>
      <c r="AL266" s="17">
        <v>0.17231609306510501</v>
      </c>
      <c r="AM266" s="17">
        <v>0.18071059023434799</v>
      </c>
      <c r="AN266" s="17">
        <v>0.16720948831770599</v>
      </c>
      <c r="AO266" s="17">
        <v>0.26190093094965</v>
      </c>
      <c r="AP266" s="17"/>
      <c r="AQ266" s="17">
        <v>0.16954664303858</v>
      </c>
      <c r="AR266" s="17">
        <v>0.17006018491731201</v>
      </c>
      <c r="AS266" s="17"/>
      <c r="AT266" s="17">
        <v>0.16623709810572401</v>
      </c>
      <c r="AU266" s="17">
        <v>0.169318515506928</v>
      </c>
      <c r="AV266" s="17"/>
      <c r="AW266" s="17">
        <v>0.18048321017786301</v>
      </c>
      <c r="AX266" s="17" t="s">
        <v>87</v>
      </c>
      <c r="AY266" s="17">
        <v>0.15421233386927899</v>
      </c>
      <c r="AZ266" s="17"/>
      <c r="BA266" s="17">
        <v>0.19327317781595499</v>
      </c>
      <c r="BB266" s="17">
        <v>0.15272810180397201</v>
      </c>
      <c r="BC266" s="17"/>
      <c r="BD266" s="17">
        <v>0.22456231180935901</v>
      </c>
      <c r="BE266" s="17">
        <v>0.15308353827783</v>
      </c>
      <c r="BF266" s="17"/>
      <c r="BG266" s="17">
        <v>0.19343499521535601</v>
      </c>
      <c r="BH266" s="17">
        <v>0.17199136488783501</v>
      </c>
      <c r="BI266" s="17">
        <v>0.20862310431006501</v>
      </c>
      <c r="BJ266" s="17">
        <v>0.13744162588335801</v>
      </c>
    </row>
    <row r="267" spans="2:62">
      <c r="B267" t="s">
        <v>184</v>
      </c>
      <c r="C267" s="17">
        <v>0.14889932249681501</v>
      </c>
      <c r="D267" s="17">
        <v>0.163863831371584</v>
      </c>
      <c r="E267" s="17">
        <v>0.13340354812678801</v>
      </c>
      <c r="F267" s="17"/>
      <c r="G267" s="17">
        <v>0.209047257164654</v>
      </c>
      <c r="H267" s="17">
        <v>0.17098814282698799</v>
      </c>
      <c r="I267" s="17">
        <v>0.12492518009623001</v>
      </c>
      <c r="J267" s="17">
        <v>0.17706055667895901</v>
      </c>
      <c r="K267" s="17">
        <v>0.14713546057194099</v>
      </c>
      <c r="L267" s="17">
        <v>8.6959305281120003E-2</v>
      </c>
      <c r="M267" s="17"/>
      <c r="N267" s="17">
        <v>0.14587592869687399</v>
      </c>
      <c r="O267" s="17">
        <v>0.14840225053610601</v>
      </c>
      <c r="P267" s="17">
        <v>0.14032057439345499</v>
      </c>
      <c r="Q267" s="17">
        <v>0.15888558453225099</v>
      </c>
      <c r="R267" s="17"/>
      <c r="S267" s="17">
        <v>0.24133461020385499</v>
      </c>
      <c r="T267" s="17">
        <v>0.13267373575961999</v>
      </c>
      <c r="U267" s="17">
        <v>0.11090282946513599</v>
      </c>
      <c r="V267" s="17">
        <v>0.118299860178164</v>
      </c>
      <c r="W267" s="17">
        <v>0.14739591890909301</v>
      </c>
      <c r="X267" s="17">
        <v>0.15894886174946199</v>
      </c>
      <c r="Y267" s="17">
        <v>0.148560439151014</v>
      </c>
      <c r="Z267" s="17">
        <v>0.10341270056895301</v>
      </c>
      <c r="AA267" s="17">
        <v>0.123643176807685</v>
      </c>
      <c r="AB267" s="17"/>
      <c r="AC267" s="17">
        <v>0.23651331674362899</v>
      </c>
      <c r="AD267" s="17">
        <v>0.14407933606361101</v>
      </c>
      <c r="AE267" s="17">
        <v>0.16796676301369801</v>
      </c>
      <c r="AF267" s="17">
        <v>0.102409505233766</v>
      </c>
      <c r="AG267" s="17">
        <v>4.9119678373084598E-2</v>
      </c>
      <c r="AH267" s="17">
        <v>4.6730497493947802E-2</v>
      </c>
      <c r="AI267" s="17"/>
      <c r="AJ267" s="17">
        <v>0.112769813389759</v>
      </c>
      <c r="AK267" s="17">
        <v>0.146614724331943</v>
      </c>
      <c r="AL267" s="17">
        <v>0.20645392526776099</v>
      </c>
      <c r="AM267" s="17">
        <v>0.13726798921407199</v>
      </c>
      <c r="AN267" s="17">
        <v>0.18911241892454</v>
      </c>
      <c r="AO267" s="17">
        <v>0.23745216542845399</v>
      </c>
      <c r="AP267" s="17"/>
      <c r="AQ267" s="17">
        <v>0.16402262731196199</v>
      </c>
      <c r="AR267" s="17">
        <v>0.14999069476618901</v>
      </c>
      <c r="AS267" s="17"/>
      <c r="AT267" s="17">
        <v>0.12571083516093301</v>
      </c>
      <c r="AU267" s="17">
        <v>0.23667725015664101</v>
      </c>
      <c r="AV267" s="17"/>
      <c r="AW267" s="17">
        <v>0.17573591772380801</v>
      </c>
      <c r="AX267" s="17" t="s">
        <v>87</v>
      </c>
      <c r="AY267" s="17">
        <v>0.112769813389759</v>
      </c>
      <c r="AZ267" s="17"/>
      <c r="BA267" s="17">
        <v>0.17106006028187501</v>
      </c>
      <c r="BB267" s="17">
        <v>0.13660502545626799</v>
      </c>
      <c r="BC267" s="17"/>
      <c r="BD267" s="17">
        <v>0.20195690870724101</v>
      </c>
      <c r="BE267" s="17">
        <v>0.132322978645564</v>
      </c>
      <c r="BF267" s="17"/>
      <c r="BG267" s="17">
        <v>0.19383068371301601</v>
      </c>
      <c r="BH267" s="17">
        <v>0.16251114593525801</v>
      </c>
      <c r="BI267" s="17">
        <v>0.18410513294415101</v>
      </c>
      <c r="BJ267" s="17">
        <v>9.5297809227052901E-2</v>
      </c>
    </row>
    <row r="268" spans="2:62">
      <c r="B268" t="s">
        <v>185</v>
      </c>
      <c r="C268" s="17">
        <v>0.146429535903317</v>
      </c>
      <c r="D268" s="17">
        <v>0.157998178949879</v>
      </c>
      <c r="E268" s="17">
        <v>0.134265117245425</v>
      </c>
      <c r="F268" s="17"/>
      <c r="G268" s="17">
        <v>0.16912866158919199</v>
      </c>
      <c r="H268" s="17">
        <v>0.13831892771767401</v>
      </c>
      <c r="I268" s="17">
        <v>0.147159189997005</v>
      </c>
      <c r="J268" s="17">
        <v>0.18494462124872901</v>
      </c>
      <c r="K268" s="17">
        <v>0.17713474646913199</v>
      </c>
      <c r="L268" s="17">
        <v>8.3463855235050094E-2</v>
      </c>
      <c r="M268" s="17"/>
      <c r="N268" s="17">
        <v>0.115369834537833</v>
      </c>
      <c r="O268" s="17">
        <v>0.12724276693424399</v>
      </c>
      <c r="P268" s="17">
        <v>0.170097677428422</v>
      </c>
      <c r="Q268" s="17">
        <v>0.179999038141364</v>
      </c>
      <c r="R268" s="17"/>
      <c r="S268" s="17">
        <v>0.165938860267247</v>
      </c>
      <c r="T268" s="17">
        <v>0.14295815807927301</v>
      </c>
      <c r="U268" s="17">
        <v>0.120582391285044</v>
      </c>
      <c r="V268" s="17">
        <v>0.13510330292352199</v>
      </c>
      <c r="W268" s="17">
        <v>0.178033860997171</v>
      </c>
      <c r="X268" s="17">
        <v>0.15382562290880999</v>
      </c>
      <c r="Y268" s="17">
        <v>9.0887765098776899E-2</v>
      </c>
      <c r="Z268" s="17">
        <v>0.157965482806187</v>
      </c>
      <c r="AA268" s="17">
        <v>0.16756466797838199</v>
      </c>
      <c r="AB268" s="17"/>
      <c r="AC268" s="17">
        <v>0.14722283889694199</v>
      </c>
      <c r="AD268" s="17">
        <v>0.15915718430556799</v>
      </c>
      <c r="AE268" s="17">
        <v>0.167693043032934</v>
      </c>
      <c r="AF268" s="17">
        <v>0.141126563119886</v>
      </c>
      <c r="AG268" s="17">
        <v>0.12230203289722499</v>
      </c>
      <c r="AH268" s="17">
        <v>6.3474435899232004E-2</v>
      </c>
      <c r="AI268" s="17"/>
      <c r="AJ268" s="17">
        <v>0.131740589349191</v>
      </c>
      <c r="AK268" s="17">
        <v>0.125377768314132</v>
      </c>
      <c r="AL268" s="17">
        <v>0.199121341949036</v>
      </c>
      <c r="AM268" s="17">
        <v>0.19670949348373401</v>
      </c>
      <c r="AN268" s="17">
        <v>0.14188292676679601</v>
      </c>
      <c r="AO268" s="17">
        <v>0.23397779452668699</v>
      </c>
      <c r="AP268" s="17"/>
      <c r="AQ268" s="17">
        <v>0.14204628676887801</v>
      </c>
      <c r="AR268" s="17">
        <v>0.16097838109252799</v>
      </c>
      <c r="AS268" s="17"/>
      <c r="AT268" s="17">
        <v>0.14350397237301399</v>
      </c>
      <c r="AU268" s="17">
        <v>0.15932518718677799</v>
      </c>
      <c r="AV268" s="17"/>
      <c r="AW268" s="17">
        <v>0.17896007536272099</v>
      </c>
      <c r="AX268" s="17" t="s">
        <v>87</v>
      </c>
      <c r="AY268" s="17">
        <v>0.131740589349191</v>
      </c>
      <c r="AZ268" s="17"/>
      <c r="BA268" s="17">
        <v>0.196045700022489</v>
      </c>
      <c r="BB268" s="17">
        <v>0.118903563365307</v>
      </c>
      <c r="BC268" s="17"/>
      <c r="BD268" s="17">
        <v>0.173628358106899</v>
      </c>
      <c r="BE268" s="17">
        <v>0.142377278824693</v>
      </c>
      <c r="BF268" s="17"/>
      <c r="BG268" s="17">
        <v>0.16419738654499899</v>
      </c>
      <c r="BH268" s="17">
        <v>0.18303938965611699</v>
      </c>
      <c r="BI268" s="17">
        <v>0.16352759083821999</v>
      </c>
      <c r="BJ268" s="17">
        <v>0.112704727298439</v>
      </c>
    </row>
    <row r="269" spans="2:62">
      <c r="B269" t="s">
        <v>186</v>
      </c>
      <c r="C269" s="17">
        <v>0.134278959258647</v>
      </c>
      <c r="D269" s="17">
        <v>0.12940289330742</v>
      </c>
      <c r="E269" s="17">
        <v>0.13913946856262399</v>
      </c>
      <c r="F269" s="17"/>
      <c r="G269" s="17">
        <v>0.16721302011016101</v>
      </c>
      <c r="H269" s="17">
        <v>0.16218511281305301</v>
      </c>
      <c r="I269" s="17">
        <v>0.10820619442663</v>
      </c>
      <c r="J269" s="17">
        <v>0.135433819029221</v>
      </c>
      <c r="K269" s="17">
        <v>0.114809123551181</v>
      </c>
      <c r="L269" s="17">
        <v>0.12341019321441001</v>
      </c>
      <c r="M269" s="17"/>
      <c r="N269" s="17">
        <v>0.133265210007808</v>
      </c>
      <c r="O269" s="17">
        <v>0.15043119820763801</v>
      </c>
      <c r="P269" s="17">
        <v>0.122531945925515</v>
      </c>
      <c r="Q269" s="17">
        <v>0.12748359935887801</v>
      </c>
      <c r="R269" s="17"/>
      <c r="S269" s="17">
        <v>0.15110331526613399</v>
      </c>
      <c r="T269" s="17">
        <v>0.111344843354335</v>
      </c>
      <c r="U269" s="17">
        <v>9.3760263323112006E-2</v>
      </c>
      <c r="V269" s="17">
        <v>0.13554398939428799</v>
      </c>
      <c r="W269" s="17">
        <v>0.12494084996524001</v>
      </c>
      <c r="X269" s="17">
        <v>0.13972312560526501</v>
      </c>
      <c r="Y269" s="17">
        <v>0.147532562606668</v>
      </c>
      <c r="Z269" s="17">
        <v>0.18579007861810401</v>
      </c>
      <c r="AA269" s="17">
        <v>0.14613179682824901</v>
      </c>
      <c r="AB269" s="17"/>
      <c r="AC269" s="17">
        <v>0.13843831862213499</v>
      </c>
      <c r="AD269" s="17">
        <v>0.14496053858851901</v>
      </c>
      <c r="AE269" s="17">
        <v>0.13846137139167999</v>
      </c>
      <c r="AF269" s="17">
        <v>0.15658383254104499</v>
      </c>
      <c r="AG269" s="17">
        <v>6.3370333826467895E-2</v>
      </c>
      <c r="AH269" s="17">
        <v>9.9974693900894196E-2</v>
      </c>
      <c r="AI269" s="17"/>
      <c r="AJ269" s="17">
        <v>0.14437510214528701</v>
      </c>
      <c r="AK269" s="17">
        <v>0.11887251120056599</v>
      </c>
      <c r="AL269" s="17">
        <v>0.112094292409714</v>
      </c>
      <c r="AM269" s="17">
        <v>0.12915763218968301</v>
      </c>
      <c r="AN269" s="17">
        <v>0.12591324737169801</v>
      </c>
      <c r="AO269" s="17">
        <v>0.22409621198207499</v>
      </c>
      <c r="AP269" s="17"/>
      <c r="AQ269" s="17">
        <v>0.122036763155019</v>
      </c>
      <c r="AR269" s="17">
        <v>0.14394674184466799</v>
      </c>
      <c r="AS269" s="17"/>
      <c r="AT269" s="17">
        <v>0.136677843929292</v>
      </c>
      <c r="AU269" s="17">
        <v>0.12718272979901599</v>
      </c>
      <c r="AV269" s="17"/>
      <c r="AW269" s="17">
        <v>0.14104686670843899</v>
      </c>
      <c r="AX269" s="17" t="s">
        <v>87</v>
      </c>
      <c r="AY269" s="17">
        <v>0.14437510214528701</v>
      </c>
      <c r="AZ269" s="17"/>
      <c r="BA269" s="17">
        <v>0.15642207752920201</v>
      </c>
      <c r="BB269" s="17">
        <v>0.12199443714288601</v>
      </c>
      <c r="BC269" s="17"/>
      <c r="BD269" s="17">
        <v>0.14560383261853199</v>
      </c>
      <c r="BE269" s="17">
        <v>0.13390318599658599</v>
      </c>
      <c r="BF269" s="17"/>
      <c r="BG269" s="17">
        <v>0.157346140478032</v>
      </c>
      <c r="BH269" s="17">
        <v>0.10390270298153199</v>
      </c>
      <c r="BI269" s="17">
        <v>0.147609059531364</v>
      </c>
      <c r="BJ269" s="17">
        <v>0.132367356180804</v>
      </c>
    </row>
    <row r="270" spans="2:62">
      <c r="B270" t="s">
        <v>187</v>
      </c>
      <c r="C270" s="17">
        <v>0.12072070151259399</v>
      </c>
      <c r="D270" s="17">
        <v>0.13450764337370799</v>
      </c>
      <c r="E270" s="17">
        <v>0.108182631728877</v>
      </c>
      <c r="F270" s="17"/>
      <c r="G270" s="17">
        <v>0.204192954454054</v>
      </c>
      <c r="H270" s="17">
        <v>0.149764280839943</v>
      </c>
      <c r="I270" s="17">
        <v>0.120782223546886</v>
      </c>
      <c r="J270" s="17">
        <v>0.131996309448458</v>
      </c>
      <c r="K270" s="17">
        <v>7.2339023415289597E-2</v>
      </c>
      <c r="L270" s="17">
        <v>6.7609717783846807E-2</v>
      </c>
      <c r="M270" s="17"/>
      <c r="N270" s="17">
        <v>0.16679692615216801</v>
      </c>
      <c r="O270" s="17">
        <v>0.12181911563718401</v>
      </c>
      <c r="P270" s="17">
        <v>0.111838405109635</v>
      </c>
      <c r="Q270" s="17">
        <v>7.8289454236171799E-2</v>
      </c>
      <c r="R270" s="17"/>
      <c r="S270" s="17">
        <v>0.18272091070112101</v>
      </c>
      <c r="T270" s="17">
        <v>0.12725976332054001</v>
      </c>
      <c r="U270" s="17">
        <v>6.4427615176109898E-2</v>
      </c>
      <c r="V270" s="17">
        <v>0.106103398831671</v>
      </c>
      <c r="W270" s="17">
        <v>0.110704500770837</v>
      </c>
      <c r="X270" s="17">
        <v>0.112106070865956</v>
      </c>
      <c r="Y270" s="17">
        <v>0.116400489588748</v>
      </c>
      <c r="Z270" s="17">
        <v>0.10776900517552</v>
      </c>
      <c r="AA270" s="17">
        <v>0.115916906068092</v>
      </c>
      <c r="AB270" s="17"/>
      <c r="AC270" s="17">
        <v>0.16796214292664799</v>
      </c>
      <c r="AD270" s="17">
        <v>0.12817742127218401</v>
      </c>
      <c r="AE270" s="17">
        <v>9.6798794952305506E-2</v>
      </c>
      <c r="AF270" s="17">
        <v>9.8769457163690996E-2</v>
      </c>
      <c r="AG270" s="17">
        <v>5.98896657618182E-2</v>
      </c>
      <c r="AH270" s="17">
        <v>0.110919987922493</v>
      </c>
      <c r="AI270" s="17"/>
      <c r="AJ270" s="17">
        <v>8.7916102951522898E-2</v>
      </c>
      <c r="AK270" s="17">
        <v>0.138488950179953</v>
      </c>
      <c r="AL270" s="17">
        <v>0.113578754520078</v>
      </c>
      <c r="AM270" s="17">
        <v>0.153134639615226</v>
      </c>
      <c r="AN270" s="17">
        <v>0.15936490817039001</v>
      </c>
      <c r="AO270" s="17">
        <v>5.2621201378901299E-2</v>
      </c>
      <c r="AP270" s="17"/>
      <c r="AQ270" s="17">
        <v>0.15194347568243699</v>
      </c>
      <c r="AR270" s="17">
        <v>0.11327607239385901</v>
      </c>
      <c r="AS270" s="17"/>
      <c r="AT270" s="17">
        <v>0.113828905242031</v>
      </c>
      <c r="AU270" s="17">
        <v>0.15040983406505201</v>
      </c>
      <c r="AV270" s="17"/>
      <c r="AW270" s="17">
        <v>0.13036335057131901</v>
      </c>
      <c r="AX270" s="17" t="s">
        <v>87</v>
      </c>
      <c r="AY270" s="17">
        <v>8.7916102951522898E-2</v>
      </c>
      <c r="AZ270" s="17"/>
      <c r="BA270" s="17">
        <v>0.144027461975333</v>
      </c>
      <c r="BB270" s="17">
        <v>0.10779061592785499</v>
      </c>
      <c r="BC270" s="17"/>
      <c r="BD270" s="17">
        <v>0.159405970847772</v>
      </c>
      <c r="BE270" s="17">
        <v>0.105658975458383</v>
      </c>
      <c r="BF270" s="17"/>
      <c r="BG270" s="17">
        <v>0.17718048964638</v>
      </c>
      <c r="BH270" s="17">
        <v>0.107739137694779</v>
      </c>
      <c r="BI270" s="17">
        <v>0.107265623832674</v>
      </c>
      <c r="BJ270" s="17">
        <v>0.11782385748565601</v>
      </c>
    </row>
    <row r="271" spans="2:62">
      <c r="B271" t="s">
        <v>188</v>
      </c>
      <c r="C271" s="17">
        <v>9.5759617945503903E-2</v>
      </c>
      <c r="D271" s="17">
        <v>0.103313009112927</v>
      </c>
      <c r="E271" s="17">
        <v>8.8288773655359504E-2</v>
      </c>
      <c r="F271" s="17"/>
      <c r="G271" s="17">
        <v>0.18727968551669499</v>
      </c>
      <c r="H271" s="17">
        <v>0.13593570927206999</v>
      </c>
      <c r="I271" s="17">
        <v>8.4501515715122696E-2</v>
      </c>
      <c r="J271" s="17">
        <v>7.6262256822469204E-2</v>
      </c>
      <c r="K271" s="17">
        <v>7.1755097672644097E-2</v>
      </c>
      <c r="L271" s="17">
        <v>4.3614766797164903E-2</v>
      </c>
      <c r="M271" s="17"/>
      <c r="N271" s="17">
        <v>0.124806500605635</v>
      </c>
      <c r="O271" s="17">
        <v>8.1209742115877601E-2</v>
      </c>
      <c r="P271" s="17">
        <v>8.7038642131362698E-2</v>
      </c>
      <c r="Q271" s="17">
        <v>8.7725327749250098E-2</v>
      </c>
      <c r="R271" s="17"/>
      <c r="S271" s="17">
        <v>0.16479612486703299</v>
      </c>
      <c r="T271" s="17">
        <v>6.3057894209765902E-2</v>
      </c>
      <c r="U271" s="17">
        <v>9.2682947661716406E-2</v>
      </c>
      <c r="V271" s="17">
        <v>8.2089415068426097E-2</v>
      </c>
      <c r="W271" s="17">
        <v>7.18967009247964E-2</v>
      </c>
      <c r="X271" s="17">
        <v>9.1197868031502802E-2</v>
      </c>
      <c r="Y271" s="17">
        <v>8.1944242201759096E-2</v>
      </c>
      <c r="Z271" s="17">
        <v>6.79451686950098E-2</v>
      </c>
      <c r="AA271" s="17">
        <v>0.107795927177946</v>
      </c>
      <c r="AB271" s="17"/>
      <c r="AC271" s="17">
        <v>0.141496149002039</v>
      </c>
      <c r="AD271" s="17">
        <v>0.102772989814143</v>
      </c>
      <c r="AE271" s="17">
        <v>9.0759212676507703E-2</v>
      </c>
      <c r="AF271" s="17">
        <v>7.0013131988714297E-2</v>
      </c>
      <c r="AG271" s="17">
        <v>3.7122893467099898E-2</v>
      </c>
      <c r="AH271" s="17">
        <v>4.64411604108197E-2</v>
      </c>
      <c r="AI271" s="17"/>
      <c r="AJ271" s="17">
        <v>7.7830401452331194E-2</v>
      </c>
      <c r="AK271" s="17">
        <v>9.1942948490401397E-2</v>
      </c>
      <c r="AL271" s="17">
        <v>0.105856399750096</v>
      </c>
      <c r="AM271" s="17">
        <v>9.5804683379333205E-2</v>
      </c>
      <c r="AN271" s="17">
        <v>0.12742387546390199</v>
      </c>
      <c r="AO271" s="17">
        <v>0.102946044259433</v>
      </c>
      <c r="AP271" s="17"/>
      <c r="AQ271" s="17">
        <v>0.10159828335400101</v>
      </c>
      <c r="AR271" s="17">
        <v>9.8004831602140102E-2</v>
      </c>
      <c r="AS271" s="17"/>
      <c r="AT271" s="17">
        <v>8.6615470458721297E-2</v>
      </c>
      <c r="AU271" s="17">
        <v>0.13096622448373799</v>
      </c>
      <c r="AV271" s="17"/>
      <c r="AW271" s="17">
        <v>0.102097767878727</v>
      </c>
      <c r="AX271" s="17" t="s">
        <v>87</v>
      </c>
      <c r="AY271" s="17">
        <v>7.7830401452331194E-2</v>
      </c>
      <c r="AZ271" s="17"/>
      <c r="BA271" s="17">
        <v>0.14411090841837801</v>
      </c>
      <c r="BB271" s="17">
        <v>6.8935369893256104E-2</v>
      </c>
      <c r="BC271" s="17"/>
      <c r="BD271" s="17">
        <v>0.15042016308580899</v>
      </c>
      <c r="BE271" s="17">
        <v>8.0456459909011596E-2</v>
      </c>
      <c r="BF271" s="17"/>
      <c r="BG271" s="17">
        <v>0.14854150227987301</v>
      </c>
      <c r="BH271" s="17">
        <v>7.4718086557509403E-2</v>
      </c>
      <c r="BI271" s="17">
        <v>0.12031792480794</v>
      </c>
      <c r="BJ271" s="17">
        <v>6.9959453524003595E-2</v>
      </c>
    </row>
    <row r="272" spans="2:62">
      <c r="B272" t="s">
        <v>189</v>
      </c>
      <c r="C272" s="17">
        <v>8.1856051453239695E-2</v>
      </c>
      <c r="D272" s="17">
        <v>7.1970972937530298E-2</v>
      </c>
      <c r="E272" s="17">
        <v>9.2172566834990394E-2</v>
      </c>
      <c r="F272" s="17"/>
      <c r="G272" s="17">
        <v>0.10583134876157101</v>
      </c>
      <c r="H272" s="17">
        <v>0.123593944642949</v>
      </c>
      <c r="I272" s="17">
        <v>0.10166784562990901</v>
      </c>
      <c r="J272" s="17">
        <v>5.5821837466027403E-2</v>
      </c>
      <c r="K272" s="17">
        <v>6.2419375130505002E-2</v>
      </c>
      <c r="L272" s="17">
        <v>5.1794400660048701E-2</v>
      </c>
      <c r="M272" s="17"/>
      <c r="N272" s="17">
        <v>0.110217912784771</v>
      </c>
      <c r="O272" s="17">
        <v>8.2618407959547599E-2</v>
      </c>
      <c r="P272" s="17">
        <v>6.4312935324151096E-2</v>
      </c>
      <c r="Q272" s="17">
        <v>6.6328424380463602E-2</v>
      </c>
      <c r="R272" s="17"/>
      <c r="S272" s="17">
        <v>0.101422131094659</v>
      </c>
      <c r="T272" s="17">
        <v>5.2035616901866498E-2</v>
      </c>
      <c r="U272" s="17">
        <v>2.6521193502797601E-2</v>
      </c>
      <c r="V272" s="17">
        <v>0.10823924709268</v>
      </c>
      <c r="W272" s="17">
        <v>7.3616444570204304E-2</v>
      </c>
      <c r="X272" s="17">
        <v>7.7998150605746802E-2</v>
      </c>
      <c r="Y272" s="17">
        <v>8.8640490012288201E-2</v>
      </c>
      <c r="Z272" s="17">
        <v>8.9702700509377301E-2</v>
      </c>
      <c r="AA272" s="17">
        <v>0.117003030560379</v>
      </c>
      <c r="AB272" s="17"/>
      <c r="AC272" s="17">
        <v>0.12534981198683401</v>
      </c>
      <c r="AD272" s="17">
        <v>8.2921530881143596E-2</v>
      </c>
      <c r="AE272" s="17">
        <v>9.3906109643827798E-2</v>
      </c>
      <c r="AF272" s="17">
        <v>5.03907139271619E-2</v>
      </c>
      <c r="AG272" s="17">
        <v>4.1629666313235898E-2</v>
      </c>
      <c r="AH272" s="17">
        <v>1.0768862909261601E-2</v>
      </c>
      <c r="AI272" s="17"/>
      <c r="AJ272" s="17">
        <v>5.89074010170232E-2</v>
      </c>
      <c r="AK272" s="17">
        <v>9.4231259489727506E-2</v>
      </c>
      <c r="AL272" s="17">
        <v>9.3389888602705695E-2</v>
      </c>
      <c r="AM272" s="17">
        <v>9.85485725233433E-2</v>
      </c>
      <c r="AN272" s="17">
        <v>0.111567438146447</v>
      </c>
      <c r="AO272" s="17">
        <v>1.5970489963043701E-2</v>
      </c>
      <c r="AP272" s="17"/>
      <c r="AQ272" s="17">
        <v>0.10211589631559199</v>
      </c>
      <c r="AR272" s="17">
        <v>7.8070575139378207E-2</v>
      </c>
      <c r="AS272" s="17"/>
      <c r="AT272" s="17">
        <v>7.9273964202929995E-2</v>
      </c>
      <c r="AU272" s="17">
        <v>9.1875451973460795E-2</v>
      </c>
      <c r="AV272" s="17"/>
      <c r="AW272" s="17">
        <v>9.1821747465419296E-2</v>
      </c>
      <c r="AX272" s="17" t="s">
        <v>87</v>
      </c>
      <c r="AY272" s="17">
        <v>5.89074010170232E-2</v>
      </c>
      <c r="AZ272" s="17"/>
      <c r="BA272" s="17">
        <v>9.2859927056676103E-2</v>
      </c>
      <c r="BB272" s="17">
        <v>7.5751339751940802E-2</v>
      </c>
      <c r="BC272" s="17"/>
      <c r="BD272" s="17">
        <v>9.8724657666315094E-2</v>
      </c>
      <c r="BE272" s="17">
        <v>7.6416013936294602E-2</v>
      </c>
      <c r="BF272" s="17"/>
      <c r="BG272" s="17">
        <v>0.121243651565001</v>
      </c>
      <c r="BH272" s="17">
        <v>7.1868742986353804E-2</v>
      </c>
      <c r="BI272" s="17">
        <v>9.7694035813827698E-2</v>
      </c>
      <c r="BJ272" s="17">
        <v>6.7339115142984199E-2</v>
      </c>
    </row>
    <row r="273" spans="2:62">
      <c r="B273" t="s">
        <v>190</v>
      </c>
      <c r="C273" s="17">
        <v>8.1291760187115397E-2</v>
      </c>
      <c r="D273" s="17">
        <v>8.2832686919762893E-2</v>
      </c>
      <c r="E273" s="17">
        <v>7.9484678017700996E-2</v>
      </c>
      <c r="F273" s="17"/>
      <c r="G273" s="17">
        <v>0.12480259934174801</v>
      </c>
      <c r="H273" s="17">
        <v>0.112546655881214</v>
      </c>
      <c r="I273" s="17">
        <v>9.5107284012009394E-2</v>
      </c>
      <c r="J273" s="17">
        <v>0.105735930878453</v>
      </c>
      <c r="K273" s="17">
        <v>5.5041091291923597E-2</v>
      </c>
      <c r="L273" s="17">
        <v>1.30089260613107E-2</v>
      </c>
      <c r="M273" s="17"/>
      <c r="N273" s="17">
        <v>7.3684306962207402E-2</v>
      </c>
      <c r="O273" s="17">
        <v>9.1623234898664405E-2</v>
      </c>
      <c r="P273" s="17">
        <v>7.6797069583148303E-2</v>
      </c>
      <c r="Q273" s="17">
        <v>8.3220421217589893E-2</v>
      </c>
      <c r="R273" s="17"/>
      <c r="S273" s="17">
        <v>0.10012832545011</v>
      </c>
      <c r="T273" s="17">
        <v>6.1420869333077201E-2</v>
      </c>
      <c r="U273" s="17">
        <v>5.7337263905751203E-2</v>
      </c>
      <c r="V273" s="17">
        <v>7.2221619953668201E-2</v>
      </c>
      <c r="W273" s="17">
        <v>7.4160457588041198E-2</v>
      </c>
      <c r="X273" s="17">
        <v>0.104154258618935</v>
      </c>
      <c r="Y273" s="17">
        <v>5.9874803880404198E-2</v>
      </c>
      <c r="Z273" s="17">
        <v>0.12201528683807</v>
      </c>
      <c r="AA273" s="17">
        <v>9.7195388823780093E-2</v>
      </c>
      <c r="AB273" s="17"/>
      <c r="AC273" s="17">
        <v>0.14301775995447299</v>
      </c>
      <c r="AD273" s="17">
        <v>6.7015598365851803E-2</v>
      </c>
      <c r="AE273" s="17">
        <v>7.4660758779076894E-2</v>
      </c>
      <c r="AF273" s="17">
        <v>5.3118879681542601E-2</v>
      </c>
      <c r="AG273" s="17">
        <v>3.7927339142337597E-2</v>
      </c>
      <c r="AH273" s="17">
        <v>6.6109913268697001E-2</v>
      </c>
      <c r="AI273" s="17"/>
      <c r="AJ273" s="17">
        <v>4.7678181457126698E-2</v>
      </c>
      <c r="AK273" s="17">
        <v>5.2032431028993902E-2</v>
      </c>
      <c r="AL273" s="17">
        <v>0.165565343521343</v>
      </c>
      <c r="AM273" s="17">
        <v>0.125112524977742</v>
      </c>
      <c r="AN273" s="17">
        <v>0.13435744248946899</v>
      </c>
      <c r="AO273" s="17">
        <v>8.0771457055293802E-2</v>
      </c>
      <c r="AP273" s="17"/>
      <c r="AQ273" s="17">
        <v>8.4403620212171807E-2</v>
      </c>
      <c r="AR273" s="17">
        <v>8.8410680617353396E-2</v>
      </c>
      <c r="AS273" s="17"/>
      <c r="AT273" s="17">
        <v>6.9344250538495203E-2</v>
      </c>
      <c r="AU273" s="17">
        <v>0.124124707929001</v>
      </c>
      <c r="AV273" s="17"/>
      <c r="AW273" s="17">
        <v>0.115720952525115</v>
      </c>
      <c r="AX273" s="17" t="s">
        <v>87</v>
      </c>
      <c r="AY273" s="17">
        <v>4.7678181457126698E-2</v>
      </c>
      <c r="AZ273" s="17"/>
      <c r="BA273" s="17">
        <v>9.7925035800662794E-2</v>
      </c>
      <c r="BB273" s="17">
        <v>7.2063979364398706E-2</v>
      </c>
      <c r="BC273" s="17"/>
      <c r="BD273" s="17">
        <v>0.111270949466843</v>
      </c>
      <c r="BE273" s="17">
        <v>7.1989580774630593E-2</v>
      </c>
      <c r="BF273" s="17"/>
      <c r="BG273" s="17">
        <v>0.147712849654418</v>
      </c>
      <c r="BH273" s="17">
        <v>0.12582385872111501</v>
      </c>
      <c r="BI273" s="17">
        <v>9.0141893793266994E-2</v>
      </c>
      <c r="BJ273" s="17">
        <v>3.8233274144565399E-2</v>
      </c>
    </row>
    <row r="274" spans="2:62">
      <c r="B274" t="s">
        <v>191</v>
      </c>
      <c r="C274" s="17">
        <v>7.8570558369140106E-2</v>
      </c>
      <c r="D274" s="17">
        <v>8.7982854912098105E-2</v>
      </c>
      <c r="E274" s="17">
        <v>6.8880151346084606E-2</v>
      </c>
      <c r="F274" s="17"/>
      <c r="G274" s="17">
        <v>8.0485927505623001E-2</v>
      </c>
      <c r="H274" s="17">
        <v>9.6331409894006195E-2</v>
      </c>
      <c r="I274" s="17">
        <v>8.3303598738777906E-2</v>
      </c>
      <c r="J274" s="17">
        <v>8.9110657552003203E-2</v>
      </c>
      <c r="K274" s="17">
        <v>6.5246668566053004E-2</v>
      </c>
      <c r="L274" s="17">
        <v>5.8265410879174598E-2</v>
      </c>
      <c r="M274" s="17"/>
      <c r="N274" s="17">
        <v>8.8618097595730805E-2</v>
      </c>
      <c r="O274" s="17">
        <v>7.0719094268882496E-2</v>
      </c>
      <c r="P274" s="17">
        <v>8.2180944494311806E-2</v>
      </c>
      <c r="Q274" s="17">
        <v>7.3156572299211006E-2</v>
      </c>
      <c r="R274" s="17"/>
      <c r="S274" s="17">
        <v>8.8345633239432897E-2</v>
      </c>
      <c r="T274" s="17">
        <v>6.8799486535752005E-2</v>
      </c>
      <c r="U274" s="17">
        <v>9.73557196064848E-2</v>
      </c>
      <c r="V274" s="17">
        <v>8.2203388282187304E-2</v>
      </c>
      <c r="W274" s="17">
        <v>9.3057212010704896E-2</v>
      </c>
      <c r="X274" s="17">
        <v>7.4515044210361106E-2</v>
      </c>
      <c r="Y274" s="17">
        <v>7.0095142872923705E-2</v>
      </c>
      <c r="Z274" s="17">
        <v>6.1319960048893701E-2</v>
      </c>
      <c r="AA274" s="17">
        <v>6.7724609915954595E-2</v>
      </c>
      <c r="AB274" s="17"/>
      <c r="AC274" s="17">
        <v>9.9326478822169301E-2</v>
      </c>
      <c r="AD274" s="17">
        <v>5.8721897813699402E-2</v>
      </c>
      <c r="AE274" s="17">
        <v>6.4243460065731894E-2</v>
      </c>
      <c r="AF274" s="17">
        <v>6.9832230730948699E-2</v>
      </c>
      <c r="AG274" s="17">
        <v>0.122668259722909</v>
      </c>
      <c r="AH274" s="17">
        <v>6.9971469409653597E-2</v>
      </c>
      <c r="AI274" s="17"/>
      <c r="AJ274" s="17">
        <v>7.6150933579033797E-2</v>
      </c>
      <c r="AK274" s="17">
        <v>8.2879665637069694E-2</v>
      </c>
      <c r="AL274" s="17">
        <v>7.3384991857312801E-2</v>
      </c>
      <c r="AM274" s="17">
        <v>0.10058359355980701</v>
      </c>
      <c r="AN274" s="17">
        <v>7.57830561110059E-2</v>
      </c>
      <c r="AO274" s="17">
        <v>5.2720423852310599E-2</v>
      </c>
      <c r="AP274" s="17"/>
      <c r="AQ274" s="17">
        <v>9.6870510667356899E-2</v>
      </c>
      <c r="AR274" s="17">
        <v>7.6491691977686405E-2</v>
      </c>
      <c r="AS274" s="17"/>
      <c r="AT274" s="17">
        <v>7.6719628502712398E-2</v>
      </c>
      <c r="AU274" s="17">
        <v>8.7951564118709302E-2</v>
      </c>
      <c r="AV274" s="17"/>
      <c r="AW274" s="17">
        <v>8.1173605324362394E-2</v>
      </c>
      <c r="AX274" s="17" t="s">
        <v>87</v>
      </c>
      <c r="AY274" s="17">
        <v>7.6150933579033797E-2</v>
      </c>
      <c r="AZ274" s="17"/>
      <c r="BA274" s="17">
        <v>0.164780405789102</v>
      </c>
      <c r="BB274" s="17">
        <v>3.07432034190828E-2</v>
      </c>
      <c r="BC274" s="17"/>
      <c r="BD274" s="17">
        <v>0.120982384325082</v>
      </c>
      <c r="BE274" s="17">
        <v>6.75004272004361E-2</v>
      </c>
      <c r="BF274" s="17"/>
      <c r="BG274" s="17">
        <v>9.3989787085045698E-2</v>
      </c>
      <c r="BH274" s="17">
        <v>6.2273309332998898E-2</v>
      </c>
      <c r="BI274" s="17">
        <v>0.109320117253234</v>
      </c>
      <c r="BJ274" s="17">
        <v>7.2669068179884402E-2</v>
      </c>
    </row>
    <row r="275" spans="2:62">
      <c r="B275" t="s">
        <v>192</v>
      </c>
      <c r="C275" s="17">
        <v>6.0872161384801803E-2</v>
      </c>
      <c r="D275" s="17">
        <v>6.0875131108111401E-2</v>
      </c>
      <c r="E275" s="17">
        <v>6.1348849595844197E-2</v>
      </c>
      <c r="F275" s="17"/>
      <c r="G275" s="17">
        <v>0.114640398239786</v>
      </c>
      <c r="H275" s="17">
        <v>0.108929940077876</v>
      </c>
      <c r="I275" s="17">
        <v>5.2040993675915102E-2</v>
      </c>
      <c r="J275" s="17">
        <v>4.5555961963411697E-2</v>
      </c>
      <c r="K275" s="17">
        <v>3.3176163718324603E-2</v>
      </c>
      <c r="L275" s="17">
        <v>2.57187788023799E-2</v>
      </c>
      <c r="M275" s="17"/>
      <c r="N275" s="17">
        <v>7.1151109742322499E-2</v>
      </c>
      <c r="O275" s="17">
        <v>5.4529466396800397E-2</v>
      </c>
      <c r="P275" s="17">
        <v>5.4531171741512202E-2</v>
      </c>
      <c r="Q275" s="17">
        <v>6.22979197712136E-2</v>
      </c>
      <c r="R275" s="17"/>
      <c r="S275" s="17">
        <v>6.0580562170457902E-2</v>
      </c>
      <c r="T275" s="17">
        <v>5.4329167853787497E-2</v>
      </c>
      <c r="U275" s="17">
        <v>5.5621149716724001E-2</v>
      </c>
      <c r="V275" s="17">
        <v>2.9714315683966201E-2</v>
      </c>
      <c r="W275" s="17">
        <v>9.8426620223904998E-2</v>
      </c>
      <c r="X275" s="17">
        <v>6.9623527002954294E-2</v>
      </c>
      <c r="Y275" s="17">
        <v>4.6408850323949903E-2</v>
      </c>
      <c r="Z275" s="17">
        <v>6.8316044531556402E-2</v>
      </c>
      <c r="AA275" s="17">
        <v>7.6107873490868103E-2</v>
      </c>
      <c r="AB275" s="17"/>
      <c r="AC275" s="17">
        <v>8.5792658698936902E-2</v>
      </c>
      <c r="AD275" s="17">
        <v>5.2238767203226198E-2</v>
      </c>
      <c r="AE275" s="17">
        <v>5.7958717843758799E-2</v>
      </c>
      <c r="AF275" s="17">
        <v>4.3443828903516203E-2</v>
      </c>
      <c r="AG275" s="17">
        <v>4.59667615649638E-2</v>
      </c>
      <c r="AH275" s="17">
        <v>9.6392219900261894E-2</v>
      </c>
      <c r="AI275" s="17"/>
      <c r="AJ275" s="17">
        <v>5.2445411033455298E-2</v>
      </c>
      <c r="AK275" s="17">
        <v>6.4275716530692098E-2</v>
      </c>
      <c r="AL275" s="17">
        <v>6.0213206068313901E-2</v>
      </c>
      <c r="AM275" s="17">
        <v>8.0303004602163899E-2</v>
      </c>
      <c r="AN275" s="17">
        <v>5.9749694030822302E-2</v>
      </c>
      <c r="AO275" s="17">
        <v>9.9954736847144496E-2</v>
      </c>
      <c r="AP275" s="17"/>
      <c r="AQ275" s="17">
        <v>7.0460447435664694E-2</v>
      </c>
      <c r="AR275" s="17">
        <v>5.6170585771495099E-2</v>
      </c>
      <c r="AS275" s="17"/>
      <c r="AT275" s="17">
        <v>6.4559379569754397E-2</v>
      </c>
      <c r="AU275" s="17">
        <v>4.8814158435758002E-2</v>
      </c>
      <c r="AV275" s="17"/>
      <c r="AW275" s="17">
        <v>6.2265211866001702E-2</v>
      </c>
      <c r="AX275" s="17" t="s">
        <v>87</v>
      </c>
      <c r="AY275" s="17">
        <v>5.2445411033455298E-2</v>
      </c>
      <c r="AZ275" s="17"/>
      <c r="BA275" s="17">
        <v>9.2136028437455594E-2</v>
      </c>
      <c r="BB275" s="17">
        <v>4.3527645515812501E-2</v>
      </c>
      <c r="BC275" s="17"/>
      <c r="BD275" s="17">
        <v>7.6771828908721598E-2</v>
      </c>
      <c r="BE275" s="17">
        <v>5.59365951699737E-2</v>
      </c>
      <c r="BF275" s="17"/>
      <c r="BG275" s="17">
        <v>7.9175909306460499E-2</v>
      </c>
      <c r="BH275" s="17">
        <v>5.5666189045395303E-2</v>
      </c>
      <c r="BI275" s="17">
        <v>7.5764965788492802E-2</v>
      </c>
      <c r="BJ275" s="17">
        <v>5.72686145732757E-2</v>
      </c>
    </row>
    <row r="276" spans="2:62">
      <c r="B276" t="s">
        <v>193</v>
      </c>
      <c r="C276" s="17">
        <v>5.5728289576721497E-2</v>
      </c>
      <c r="D276" s="17">
        <v>6.3363115630355696E-2</v>
      </c>
      <c r="E276" s="17">
        <v>4.7862374081818003E-2</v>
      </c>
      <c r="F276" s="17"/>
      <c r="G276" s="17">
        <v>0.11788966368472099</v>
      </c>
      <c r="H276" s="17">
        <v>7.3791927984790895E-2</v>
      </c>
      <c r="I276" s="17">
        <v>8.1779723468716994E-2</v>
      </c>
      <c r="J276" s="17">
        <v>2.81439343748301E-2</v>
      </c>
      <c r="K276" s="17">
        <v>2.6368715175809701E-2</v>
      </c>
      <c r="L276" s="17">
        <v>2.0031207268513599E-2</v>
      </c>
      <c r="M276" s="17"/>
      <c r="N276" s="17">
        <v>8.7386805460414302E-2</v>
      </c>
      <c r="O276" s="17">
        <v>3.49797533425108E-2</v>
      </c>
      <c r="P276" s="17">
        <v>5.9263251899827202E-2</v>
      </c>
      <c r="Q276" s="17">
        <v>4.0281864863714899E-2</v>
      </c>
      <c r="R276" s="17"/>
      <c r="S276" s="17">
        <v>9.3875459123663296E-2</v>
      </c>
      <c r="T276" s="17">
        <v>3.2758096916170598E-2</v>
      </c>
      <c r="U276" s="17">
        <v>3.7115510595347297E-2</v>
      </c>
      <c r="V276" s="17">
        <v>6.3956668637483199E-2</v>
      </c>
      <c r="W276" s="17">
        <v>7.9612387423118103E-2</v>
      </c>
      <c r="X276" s="17">
        <v>7.0494960944367302E-2</v>
      </c>
      <c r="Y276" s="17">
        <v>1.9165624716458801E-2</v>
      </c>
      <c r="Z276" s="17">
        <v>7.7476636011486702E-2</v>
      </c>
      <c r="AA276" s="17">
        <v>3.7831359339006297E-2</v>
      </c>
      <c r="AB276" s="17"/>
      <c r="AC276" s="17">
        <v>9.0918836333113706E-2</v>
      </c>
      <c r="AD276" s="17">
        <v>5.1935857710431299E-2</v>
      </c>
      <c r="AE276" s="17">
        <v>4.8538432225161202E-2</v>
      </c>
      <c r="AF276" s="17">
        <v>2.5493394656985299E-2</v>
      </c>
      <c r="AG276" s="17">
        <v>4.7560831684711501E-2</v>
      </c>
      <c r="AH276" s="17">
        <v>4.7300549726582299E-2</v>
      </c>
      <c r="AI276" s="17"/>
      <c r="AJ276" s="17">
        <v>4.6481939766921498E-2</v>
      </c>
      <c r="AK276" s="17">
        <v>4.66532164237113E-2</v>
      </c>
      <c r="AL276" s="17">
        <v>7.3721213607246205E-2</v>
      </c>
      <c r="AM276" s="17">
        <v>3.4638600327936503E-2</v>
      </c>
      <c r="AN276" s="17">
        <v>8.0739773095120204E-2</v>
      </c>
      <c r="AO276" s="17">
        <v>8.1922533551451904E-2</v>
      </c>
      <c r="AP276" s="17"/>
      <c r="AQ276" s="17">
        <v>8.4175392913397096E-2</v>
      </c>
      <c r="AR276" s="17">
        <v>4.2514165056005498E-2</v>
      </c>
      <c r="AS276" s="17"/>
      <c r="AT276" s="17">
        <v>4.9693778400088401E-2</v>
      </c>
      <c r="AU276" s="17">
        <v>7.5365512840763496E-2</v>
      </c>
      <c r="AV276" s="17"/>
      <c r="AW276" s="17">
        <v>6.1011426979496297E-2</v>
      </c>
      <c r="AX276" s="17" t="s">
        <v>87</v>
      </c>
      <c r="AY276" s="17">
        <v>4.6481939766921498E-2</v>
      </c>
      <c r="AZ276" s="17"/>
      <c r="BA276" s="17">
        <v>7.50425598447272E-2</v>
      </c>
      <c r="BB276" s="17">
        <v>4.5013151024053601E-2</v>
      </c>
      <c r="BC276" s="17"/>
      <c r="BD276" s="17">
        <v>7.34379048473454E-2</v>
      </c>
      <c r="BE276" s="17">
        <v>4.6944947015041399E-2</v>
      </c>
      <c r="BF276" s="17"/>
      <c r="BG276" s="17">
        <v>9.5247136666370302E-2</v>
      </c>
      <c r="BH276" s="17">
        <v>3.1772429310239297E-2</v>
      </c>
      <c r="BI276" s="17">
        <v>6.7684611694151006E-2</v>
      </c>
      <c r="BJ276" s="17">
        <v>4.6415425734568201E-2</v>
      </c>
    </row>
    <row r="277" spans="2:62">
      <c r="B277" t="s">
        <v>101</v>
      </c>
      <c r="C277" s="17">
        <v>4.2774365358671199E-2</v>
      </c>
      <c r="D277" s="17">
        <v>3.6133815632963799E-2</v>
      </c>
      <c r="E277" s="17">
        <v>4.8540819412772399E-2</v>
      </c>
      <c r="F277" s="17"/>
      <c r="G277" s="17">
        <v>4.27760497848527E-2</v>
      </c>
      <c r="H277" s="17">
        <v>3.8094101430387703E-2</v>
      </c>
      <c r="I277" s="17">
        <v>4.9359988436418298E-2</v>
      </c>
      <c r="J277" s="17">
        <v>5.5786684092856198E-2</v>
      </c>
      <c r="K277" s="17">
        <v>3.2919195208747101E-2</v>
      </c>
      <c r="L277" s="17">
        <v>3.5515953823796097E-2</v>
      </c>
      <c r="M277" s="17"/>
      <c r="N277" s="17">
        <v>3.40926929548356E-2</v>
      </c>
      <c r="O277" s="17">
        <v>4.4025989140721797E-2</v>
      </c>
      <c r="P277" s="17">
        <v>3.4058984547374702E-2</v>
      </c>
      <c r="Q277" s="17">
        <v>5.8793187118421603E-2</v>
      </c>
      <c r="R277" s="17"/>
      <c r="S277" s="17">
        <v>3.1202933161263002E-2</v>
      </c>
      <c r="T277" s="17">
        <v>5.2309982145189997E-2</v>
      </c>
      <c r="U277" s="17">
        <v>4.9723482139702797E-2</v>
      </c>
      <c r="V277" s="17">
        <v>3.7077251901426099E-2</v>
      </c>
      <c r="W277" s="17">
        <v>4.1841373188363701E-2</v>
      </c>
      <c r="X277" s="17">
        <v>6.1093345895671398E-2</v>
      </c>
      <c r="Y277" s="17">
        <v>1.91705964089952E-2</v>
      </c>
      <c r="Z277" s="17">
        <v>4.8372949590160502E-2</v>
      </c>
      <c r="AA277" s="17">
        <v>4.56264008328707E-2</v>
      </c>
      <c r="AB277" s="17"/>
      <c r="AC277" s="17">
        <v>3.32777338400242E-2</v>
      </c>
      <c r="AD277" s="17">
        <v>4.7132176881549498E-2</v>
      </c>
      <c r="AE277" s="17">
        <v>3.8954748245947197E-2</v>
      </c>
      <c r="AF277" s="17">
        <v>4.7397989113845101E-2</v>
      </c>
      <c r="AG277" s="17">
        <v>5.3350725146682501E-2</v>
      </c>
      <c r="AH277" s="17">
        <v>3.4355057064589301E-2</v>
      </c>
      <c r="AI277" s="17"/>
      <c r="AJ277" s="17">
        <v>2.83360843430337E-2</v>
      </c>
      <c r="AK277" s="17">
        <v>5.1205830177706503E-2</v>
      </c>
      <c r="AL277" s="17">
        <v>5.5514190944744898E-2</v>
      </c>
      <c r="AM277" s="17">
        <v>2.5424394051508498E-2</v>
      </c>
      <c r="AN277" s="17">
        <v>4.7717925185915201E-2</v>
      </c>
      <c r="AO277" s="17">
        <v>6.4136581004600998E-2</v>
      </c>
      <c r="AP277" s="17"/>
      <c r="AQ277" s="17">
        <v>2.48085514269712E-2</v>
      </c>
      <c r="AR277" s="17">
        <v>4.0408151931788899E-2</v>
      </c>
      <c r="AS277" s="17"/>
      <c r="AT277" s="17">
        <v>4.1450537723855103E-2</v>
      </c>
      <c r="AU277" s="17">
        <v>4.9074572774668902E-2</v>
      </c>
      <c r="AV277" s="17"/>
      <c r="AW277" s="17">
        <v>4.5035104216615301E-2</v>
      </c>
      <c r="AX277" s="17" t="s">
        <v>87</v>
      </c>
      <c r="AY277" s="17">
        <v>2.83360843430337E-2</v>
      </c>
      <c r="AZ277" s="17"/>
      <c r="BA277" s="17">
        <v>3.0721749001298902E-2</v>
      </c>
      <c r="BB277" s="17">
        <v>4.94608957012296E-2</v>
      </c>
      <c r="BC277" s="17"/>
      <c r="BD277" s="17">
        <v>2.9353196570110599E-2</v>
      </c>
      <c r="BE277" s="17">
        <v>4.0784745860127897E-2</v>
      </c>
      <c r="BF277" s="17"/>
      <c r="BG277" s="17">
        <v>2.2312354785487098E-2</v>
      </c>
      <c r="BH277" s="17">
        <v>6.56950865217278E-2</v>
      </c>
      <c r="BI277" s="17">
        <v>3.16677891267119E-2</v>
      </c>
      <c r="BJ277" s="17">
        <v>2.3417910912294101E-2</v>
      </c>
    </row>
    <row r="278" spans="2:62">
      <c r="B278" t="s">
        <v>194</v>
      </c>
      <c r="C278" s="17">
        <v>9.5028874408776404E-4</v>
      </c>
      <c r="D278" s="17">
        <v>0</v>
      </c>
      <c r="E278" s="17">
        <v>1.8875416495284401E-3</v>
      </c>
      <c r="F278" s="17"/>
      <c r="G278" s="17">
        <v>3.7152960891138399E-3</v>
      </c>
      <c r="H278" s="17">
        <v>0</v>
      </c>
      <c r="I278" s="17">
        <v>0</v>
      </c>
      <c r="J278" s="17">
        <v>0</v>
      </c>
      <c r="K278" s="17">
        <v>0</v>
      </c>
      <c r="L278" s="17">
        <v>2.0972583358331099E-3</v>
      </c>
      <c r="M278" s="17"/>
      <c r="N278" s="17">
        <v>1.8986772889881499E-3</v>
      </c>
      <c r="O278" s="17">
        <v>0</v>
      </c>
      <c r="P278" s="17">
        <v>1.99300601099634E-3</v>
      </c>
      <c r="Q278" s="17">
        <v>0</v>
      </c>
      <c r="R278" s="17"/>
      <c r="S278" s="17">
        <v>0</v>
      </c>
      <c r="T278" s="17">
        <v>0</v>
      </c>
      <c r="U278" s="17">
        <v>0</v>
      </c>
      <c r="V278" s="17">
        <v>0</v>
      </c>
      <c r="W278" s="17">
        <v>0</v>
      </c>
      <c r="X278" s="17">
        <v>0</v>
      </c>
      <c r="Y278" s="17">
        <v>0</v>
      </c>
      <c r="Z278" s="17">
        <v>9.1015186539553997E-3</v>
      </c>
      <c r="AA278" s="17">
        <v>3.9271227908555103E-3</v>
      </c>
      <c r="AB278" s="17"/>
      <c r="AC278" s="17">
        <v>2.0734095737871801E-3</v>
      </c>
      <c r="AD278" s="17">
        <v>1.48865017811533E-3</v>
      </c>
      <c r="AE278" s="17">
        <v>0</v>
      </c>
      <c r="AF278" s="17">
        <v>0</v>
      </c>
      <c r="AG278" s="17">
        <v>0</v>
      </c>
      <c r="AH278" s="17">
        <v>0</v>
      </c>
      <c r="AI278" s="17"/>
      <c r="AJ278" s="17">
        <v>2.5170969653979698E-3</v>
      </c>
      <c r="AK278" s="17">
        <v>0</v>
      </c>
      <c r="AL278" s="17">
        <v>0</v>
      </c>
      <c r="AM278" s="17">
        <v>0</v>
      </c>
      <c r="AN278" s="17">
        <v>0</v>
      </c>
      <c r="AO278" s="17">
        <v>0</v>
      </c>
      <c r="AP278" s="17"/>
      <c r="AQ278" s="17">
        <v>1.7035047853361299E-3</v>
      </c>
      <c r="AR278" s="17">
        <v>8.00573874535288E-4</v>
      </c>
      <c r="AS278" s="17"/>
      <c r="AT278" s="17">
        <v>1.20978791416163E-3</v>
      </c>
      <c r="AU278" s="17">
        <v>0</v>
      </c>
      <c r="AV278" s="17"/>
      <c r="AW278" s="17">
        <v>0</v>
      </c>
      <c r="AX278" s="17" t="s">
        <v>87</v>
      </c>
      <c r="AY278" s="17">
        <v>2.5170969653979698E-3</v>
      </c>
      <c r="AZ278" s="17"/>
      <c r="BA278" s="17">
        <v>0</v>
      </c>
      <c r="BB278" s="17">
        <v>1.47748834400268E-3</v>
      </c>
      <c r="BC278" s="17"/>
      <c r="BD278" s="17">
        <v>0</v>
      </c>
      <c r="BE278" s="17">
        <v>5.8854939424037402E-4</v>
      </c>
      <c r="BF278" s="17"/>
      <c r="BG278" s="17">
        <v>0</v>
      </c>
      <c r="BH278" s="17">
        <v>0</v>
      </c>
      <c r="BI278" s="17">
        <v>2.88694382617204E-3</v>
      </c>
      <c r="BJ278" s="17">
        <v>1.7400705055551E-3</v>
      </c>
    </row>
    <row r="279" spans="2:62">
      <c r="B279" t="s">
        <v>176</v>
      </c>
      <c r="C279" s="17">
        <v>1.8179931076642699E-2</v>
      </c>
      <c r="D279" s="17">
        <v>2.2377374508271201E-2</v>
      </c>
      <c r="E279" s="17">
        <v>1.4216371923065499E-2</v>
      </c>
      <c r="F279" s="17"/>
      <c r="G279" s="17">
        <v>1.33253382093181E-2</v>
      </c>
      <c r="H279" s="17">
        <v>1.1461825231318499E-2</v>
      </c>
      <c r="I279" s="17">
        <v>1.94183307111872E-2</v>
      </c>
      <c r="J279" s="17">
        <v>1.16324851793435E-2</v>
      </c>
      <c r="K279" s="17">
        <v>1.5947725287050501E-2</v>
      </c>
      <c r="L279" s="17">
        <v>3.3002324934383098E-2</v>
      </c>
      <c r="M279" s="17"/>
      <c r="N279" s="17">
        <v>1.5628623212741801E-2</v>
      </c>
      <c r="O279" s="17">
        <v>2.6103415844171599E-2</v>
      </c>
      <c r="P279" s="17">
        <v>1.6022226054629302E-2</v>
      </c>
      <c r="Q279" s="17">
        <v>1.47094182784843E-2</v>
      </c>
      <c r="R279" s="17"/>
      <c r="S279" s="17">
        <v>1.9711781584429301E-2</v>
      </c>
      <c r="T279" s="17">
        <v>2.9137733341983101E-2</v>
      </c>
      <c r="U279" s="17">
        <v>2.0789301478721999E-2</v>
      </c>
      <c r="V279" s="17">
        <v>1.9802040012544101E-2</v>
      </c>
      <c r="W279" s="17">
        <v>0</v>
      </c>
      <c r="X279" s="17">
        <v>1.02914390176595E-2</v>
      </c>
      <c r="Y279" s="17">
        <v>3.49048501582708E-2</v>
      </c>
      <c r="Z279" s="17">
        <v>1.0074847050589799E-2</v>
      </c>
      <c r="AA279" s="17">
        <v>8.0701494579626196E-3</v>
      </c>
      <c r="AB279" s="17"/>
      <c r="AC279" s="17">
        <v>1.30709016162615E-2</v>
      </c>
      <c r="AD279" s="17">
        <v>2.1096735632127401E-2</v>
      </c>
      <c r="AE279" s="17">
        <v>1.12801157332601E-2</v>
      </c>
      <c r="AF279" s="17">
        <v>1.9238322438464302E-2</v>
      </c>
      <c r="AG279" s="17">
        <v>2.73847677025531E-2</v>
      </c>
      <c r="AH279" s="17">
        <v>2.2993865678234301E-2</v>
      </c>
      <c r="AI279" s="17"/>
      <c r="AJ279" s="17">
        <v>2.4719790946937398E-2</v>
      </c>
      <c r="AK279" s="17">
        <v>1.10437048140762E-2</v>
      </c>
      <c r="AL279" s="17">
        <v>3.5921420036752298E-2</v>
      </c>
      <c r="AM279" s="17">
        <v>1.4573274719244401E-2</v>
      </c>
      <c r="AN279" s="17">
        <v>1.2922654350343701E-2</v>
      </c>
      <c r="AO279" s="17">
        <v>0</v>
      </c>
      <c r="AP279" s="17"/>
      <c r="AQ279" s="17">
        <v>1.00855425750059E-2</v>
      </c>
      <c r="AR279" s="17">
        <v>1.7097630149837301E-2</v>
      </c>
      <c r="AS279" s="17"/>
      <c r="AT279" s="17">
        <v>1.6798680398127201E-2</v>
      </c>
      <c r="AU279" s="17">
        <v>2.39467783062507E-2</v>
      </c>
      <c r="AV279" s="17"/>
      <c r="AW279" s="17">
        <v>1.35824475899704E-2</v>
      </c>
      <c r="AX279" s="17" t="s">
        <v>87</v>
      </c>
      <c r="AY279" s="17">
        <v>2.4719790946937398E-2</v>
      </c>
      <c r="AZ279" s="17"/>
      <c r="BA279" s="17">
        <v>1.7778985173453499E-2</v>
      </c>
      <c r="BB279" s="17">
        <v>1.8402367174159301E-2</v>
      </c>
      <c r="BC279" s="17"/>
      <c r="BD279" s="17">
        <v>4.1080725220939002E-3</v>
      </c>
      <c r="BE279" s="17">
        <v>2.1741308190572899E-2</v>
      </c>
      <c r="BF279" s="17"/>
      <c r="BG279" s="17">
        <v>1.3723982382144E-2</v>
      </c>
      <c r="BH279" s="17">
        <v>1.3353481824315699E-2</v>
      </c>
      <c r="BI279" s="17">
        <v>1.6051202955483498E-2</v>
      </c>
      <c r="BJ279" s="17">
        <v>1.7318052207754502E-2</v>
      </c>
    </row>
    <row r="280" spans="2:62">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row>
    <row r="281" spans="2:62">
      <c r="B281" s="6" t="s">
        <v>195</v>
      </c>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row>
    <row r="282" spans="2:62">
      <c r="B282" s="24" t="s">
        <v>15</v>
      </c>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row>
    <row r="283" spans="2:62">
      <c r="B283" t="s">
        <v>196</v>
      </c>
      <c r="C283" s="17">
        <v>0.23393361344140201</v>
      </c>
      <c r="D283" s="17">
        <v>0.21467441540853299</v>
      </c>
      <c r="E283" s="17">
        <v>0.25356058990536801</v>
      </c>
      <c r="F283" s="17"/>
      <c r="G283" s="17">
        <v>0.24731961385432999</v>
      </c>
      <c r="H283" s="17">
        <v>0.34109677107981101</v>
      </c>
      <c r="I283" s="17">
        <v>0.31852139067045798</v>
      </c>
      <c r="J283" s="17">
        <v>0.187079432786601</v>
      </c>
      <c r="K283" s="17">
        <v>0.17046798748969499</v>
      </c>
      <c r="L283" s="17">
        <v>0.151937773994653</v>
      </c>
      <c r="M283" s="17"/>
      <c r="N283" s="17">
        <v>0.275814088251014</v>
      </c>
      <c r="O283" s="17">
        <v>0.224502825104158</v>
      </c>
      <c r="P283" s="17">
        <v>0.22197046051996999</v>
      </c>
      <c r="Q283" s="17">
        <v>0.208576951492704</v>
      </c>
      <c r="R283" s="17"/>
      <c r="S283" s="17">
        <v>0.28604442328094898</v>
      </c>
      <c r="T283" s="17">
        <v>0.19199813545369299</v>
      </c>
      <c r="U283" s="17">
        <v>0.22223330602433899</v>
      </c>
      <c r="V283" s="17">
        <v>0.232582613197653</v>
      </c>
      <c r="W283" s="17">
        <v>0.24425177394497699</v>
      </c>
      <c r="X283" s="17">
        <v>0.22081229909298</v>
      </c>
      <c r="Y283" s="17">
        <v>0.24648039912882999</v>
      </c>
      <c r="Z283" s="17">
        <v>0.25389330930159199</v>
      </c>
      <c r="AA283" s="17">
        <v>0.22105000720318399</v>
      </c>
      <c r="AB283" s="17"/>
      <c r="AC283" s="17">
        <v>0.34047379031997399</v>
      </c>
      <c r="AD283" s="17">
        <v>0.21274134057882199</v>
      </c>
      <c r="AE283" s="17">
        <v>0.206746974201793</v>
      </c>
      <c r="AF283" s="17">
        <v>0.202708810917059</v>
      </c>
      <c r="AG283" s="17">
        <v>0.17875258280217099</v>
      </c>
      <c r="AH283" s="17">
        <v>0.108303420708733</v>
      </c>
      <c r="AI283" s="17"/>
      <c r="AJ283" s="17">
        <v>0.17491897873044601</v>
      </c>
      <c r="AK283" s="17">
        <v>0.245587304996258</v>
      </c>
      <c r="AL283" s="17">
        <v>0.262374037367055</v>
      </c>
      <c r="AM283" s="17">
        <v>0.27290658946037899</v>
      </c>
      <c r="AN283" s="17">
        <v>0.31000409481866298</v>
      </c>
      <c r="AO283" s="17">
        <v>0.15877241162817901</v>
      </c>
      <c r="AP283" s="17"/>
      <c r="AQ283" s="17">
        <v>0.276541943327065</v>
      </c>
      <c r="AR283" s="17">
        <v>0.219675988548024</v>
      </c>
      <c r="AS283" s="17"/>
      <c r="AT283" s="17">
        <v>0.220340288068097</v>
      </c>
      <c r="AU283" s="17">
        <v>0.28527301162461999</v>
      </c>
      <c r="AV283" s="17"/>
      <c r="AW283" s="17">
        <v>0.262136096564833</v>
      </c>
      <c r="AX283" s="17" t="s">
        <v>87</v>
      </c>
      <c r="AY283" s="17">
        <v>0.17491897873044601</v>
      </c>
      <c r="AZ283" s="17"/>
      <c r="BA283" s="17">
        <v>0.247726248393106</v>
      </c>
      <c r="BB283" s="17">
        <v>0.22628175849357601</v>
      </c>
      <c r="BC283" s="17"/>
      <c r="BD283" s="17">
        <v>0.27485187653668403</v>
      </c>
      <c r="BE283" s="17">
        <v>0.22102900954186799</v>
      </c>
      <c r="BF283" s="17"/>
      <c r="BG283" s="17">
        <v>0.311509787076031</v>
      </c>
      <c r="BH283" s="17">
        <v>0.25106202692311302</v>
      </c>
      <c r="BI283" s="17">
        <v>0.24310848613012201</v>
      </c>
      <c r="BJ283" s="17">
        <v>0.20991673640768299</v>
      </c>
    </row>
    <row r="284" spans="2:62">
      <c r="B284" t="s">
        <v>197</v>
      </c>
      <c r="C284" s="17">
        <v>0.43132262096148899</v>
      </c>
      <c r="D284" s="17">
        <v>0.41903466691841901</v>
      </c>
      <c r="E284" s="17">
        <v>0.44409365820963997</v>
      </c>
      <c r="F284" s="17"/>
      <c r="G284" s="17">
        <v>0.47704046657923199</v>
      </c>
      <c r="H284" s="17">
        <v>0.41852227653922602</v>
      </c>
      <c r="I284" s="17">
        <v>0.45327756259614799</v>
      </c>
      <c r="J284" s="17">
        <v>0.41166852326005499</v>
      </c>
      <c r="K284" s="17">
        <v>0.43315392462317898</v>
      </c>
      <c r="L284" s="17">
        <v>0.41023336684127698</v>
      </c>
      <c r="M284" s="17"/>
      <c r="N284" s="17">
        <v>0.42296950797479299</v>
      </c>
      <c r="O284" s="17">
        <v>0.45983911699588398</v>
      </c>
      <c r="P284" s="17">
        <v>0.42305909841010197</v>
      </c>
      <c r="Q284" s="17">
        <v>0.42055656607465602</v>
      </c>
      <c r="R284" s="17"/>
      <c r="S284" s="17">
        <v>0.44074455354709502</v>
      </c>
      <c r="T284" s="17">
        <v>0.43438286549162403</v>
      </c>
      <c r="U284" s="17">
        <v>0.411574004766671</v>
      </c>
      <c r="V284" s="17">
        <v>0.417043869778223</v>
      </c>
      <c r="W284" s="17">
        <v>0.40338232565397297</v>
      </c>
      <c r="X284" s="17">
        <v>0.47407382226455302</v>
      </c>
      <c r="Y284" s="17">
        <v>0.406390733585479</v>
      </c>
      <c r="Z284" s="17">
        <v>0.442520777056643</v>
      </c>
      <c r="AA284" s="17">
        <v>0.44224550746048302</v>
      </c>
      <c r="AB284" s="17"/>
      <c r="AC284" s="17">
        <v>0.40732533673031202</v>
      </c>
      <c r="AD284" s="17">
        <v>0.45750533522276698</v>
      </c>
      <c r="AE284" s="17">
        <v>0.42710147412119298</v>
      </c>
      <c r="AF284" s="17">
        <v>0.42133407057361699</v>
      </c>
      <c r="AG284" s="17">
        <v>0.42461221105246999</v>
      </c>
      <c r="AH284" s="17">
        <v>0.46291031625208101</v>
      </c>
      <c r="AI284" s="17"/>
      <c r="AJ284" s="17">
        <v>0.44278661596316499</v>
      </c>
      <c r="AK284" s="17">
        <v>0.45624651434140401</v>
      </c>
      <c r="AL284" s="17">
        <v>0.38244085697143299</v>
      </c>
      <c r="AM284" s="17">
        <v>0.41583912990099098</v>
      </c>
      <c r="AN284" s="17">
        <v>0.406224947557981</v>
      </c>
      <c r="AO284" s="17">
        <v>0.43435202360980701</v>
      </c>
      <c r="AP284" s="17"/>
      <c r="AQ284" s="17">
        <v>0.42407542103715301</v>
      </c>
      <c r="AR284" s="17">
        <v>0.43047667802116002</v>
      </c>
      <c r="AS284" s="17"/>
      <c r="AT284" s="17">
        <v>0.44406244322840999</v>
      </c>
      <c r="AU284" s="17">
        <v>0.38007166606876303</v>
      </c>
      <c r="AV284" s="17"/>
      <c r="AW284" s="17">
        <v>0.41666655042106199</v>
      </c>
      <c r="AX284" s="17" t="s">
        <v>87</v>
      </c>
      <c r="AY284" s="17">
        <v>0.44278661596316499</v>
      </c>
      <c r="AZ284" s="17"/>
      <c r="BA284" s="17">
        <v>0.45776150709916102</v>
      </c>
      <c r="BB284" s="17">
        <v>0.41665489993385901</v>
      </c>
      <c r="BC284" s="17"/>
      <c r="BD284" s="17">
        <v>0.41559941211907803</v>
      </c>
      <c r="BE284" s="17">
        <v>0.43659319257701201</v>
      </c>
      <c r="BF284" s="17"/>
      <c r="BG284" s="17">
        <v>0.406278875443081</v>
      </c>
      <c r="BH284" s="17">
        <v>0.41672331049329098</v>
      </c>
      <c r="BI284" s="17">
        <v>0.47779582183744801</v>
      </c>
      <c r="BJ284" s="17">
        <v>0.456655338200251</v>
      </c>
    </row>
    <row r="285" spans="2:62">
      <c r="B285" t="s">
        <v>198</v>
      </c>
      <c r="C285" s="17">
        <v>0.19272226604187201</v>
      </c>
      <c r="D285" s="17">
        <v>0.227221480600792</v>
      </c>
      <c r="E285" s="17">
        <v>0.15738468832392899</v>
      </c>
      <c r="F285" s="17"/>
      <c r="G285" s="17">
        <v>0.21127991195234699</v>
      </c>
      <c r="H285" s="17">
        <v>0.173206175709051</v>
      </c>
      <c r="I285" s="17">
        <v>0.11792467962917599</v>
      </c>
      <c r="J285" s="17">
        <v>0.22234583961510601</v>
      </c>
      <c r="K285" s="17">
        <v>0.208386707275419</v>
      </c>
      <c r="L285" s="17">
        <v>0.218675071228768</v>
      </c>
      <c r="M285" s="17"/>
      <c r="N285" s="17">
        <v>0.20767037859998499</v>
      </c>
      <c r="O285" s="17">
        <v>0.166318326033147</v>
      </c>
      <c r="P285" s="17">
        <v>0.20186252059002499</v>
      </c>
      <c r="Q285" s="17">
        <v>0.192944381300132</v>
      </c>
      <c r="R285" s="17"/>
      <c r="S285" s="17">
        <v>0.156812105073527</v>
      </c>
      <c r="T285" s="17">
        <v>0.21437722427115699</v>
      </c>
      <c r="U285" s="17">
        <v>0.205253666646246</v>
      </c>
      <c r="V285" s="17">
        <v>0.19355740559825499</v>
      </c>
      <c r="W285" s="17">
        <v>0.188993024118913</v>
      </c>
      <c r="X285" s="17">
        <v>0.17596092306941499</v>
      </c>
      <c r="Y285" s="17">
        <v>0.23415988905957699</v>
      </c>
      <c r="Z285" s="17">
        <v>0.16062360734112899</v>
      </c>
      <c r="AA285" s="17">
        <v>0.19507286641612601</v>
      </c>
      <c r="AB285" s="17"/>
      <c r="AC285" s="17">
        <v>0.15146999757366</v>
      </c>
      <c r="AD285" s="17">
        <v>0.18322090740746899</v>
      </c>
      <c r="AE285" s="17">
        <v>0.21196603302807801</v>
      </c>
      <c r="AF285" s="17">
        <v>0.221294052138443</v>
      </c>
      <c r="AG285" s="17">
        <v>0.21217092742747001</v>
      </c>
      <c r="AH285" s="17">
        <v>0.27272665685150499</v>
      </c>
      <c r="AI285" s="17"/>
      <c r="AJ285" s="17">
        <v>0.204792795145082</v>
      </c>
      <c r="AK285" s="17">
        <v>0.18434470520653401</v>
      </c>
      <c r="AL285" s="17">
        <v>0.19603740670688999</v>
      </c>
      <c r="AM285" s="17">
        <v>0.207659462618623</v>
      </c>
      <c r="AN285" s="17">
        <v>0.170062494954063</v>
      </c>
      <c r="AO285" s="17">
        <v>0.23951875254337801</v>
      </c>
      <c r="AP285" s="17"/>
      <c r="AQ285" s="17">
        <v>0.19856604946023501</v>
      </c>
      <c r="AR285" s="17">
        <v>0.197691229170953</v>
      </c>
      <c r="AS285" s="17"/>
      <c r="AT285" s="17">
        <v>0.19433975666749501</v>
      </c>
      <c r="AU285" s="17">
        <v>0.189923958209085</v>
      </c>
      <c r="AV285" s="17"/>
      <c r="AW285" s="17">
        <v>0.187706971214537</v>
      </c>
      <c r="AX285" s="17" t="s">
        <v>87</v>
      </c>
      <c r="AY285" s="17">
        <v>0.204792795145082</v>
      </c>
      <c r="AZ285" s="17"/>
      <c r="BA285" s="17">
        <v>0.186049320074793</v>
      </c>
      <c r="BB285" s="17">
        <v>0.196424271843776</v>
      </c>
      <c r="BC285" s="17"/>
      <c r="BD285" s="17">
        <v>0.19652179993256</v>
      </c>
      <c r="BE285" s="17">
        <v>0.19511062825730299</v>
      </c>
      <c r="BF285" s="17"/>
      <c r="BG285" s="17">
        <v>0.210386223253788</v>
      </c>
      <c r="BH285" s="17">
        <v>0.152192254940478</v>
      </c>
      <c r="BI285" s="17">
        <v>0.169211651464026</v>
      </c>
      <c r="BJ285" s="17">
        <v>0.19693236137933101</v>
      </c>
    </row>
    <row r="286" spans="2:62">
      <c r="B286" t="s">
        <v>199</v>
      </c>
      <c r="C286" s="17">
        <v>7.9645391758695297E-2</v>
      </c>
      <c r="D286" s="17">
        <v>9.1197279810081994E-2</v>
      </c>
      <c r="E286" s="17">
        <v>6.8970486263989203E-2</v>
      </c>
      <c r="F286" s="17"/>
      <c r="G286" s="17">
        <v>2.5815818084771E-2</v>
      </c>
      <c r="H286" s="17">
        <v>2.8640274162546601E-2</v>
      </c>
      <c r="I286" s="17">
        <v>6.4617313823894199E-2</v>
      </c>
      <c r="J286" s="17">
        <v>0.10181715456514499</v>
      </c>
      <c r="K286" s="17">
        <v>0.115178650295522</v>
      </c>
      <c r="L286" s="17">
        <v>0.12844905380939001</v>
      </c>
      <c r="M286" s="17"/>
      <c r="N286" s="17">
        <v>6.4801284735458195E-2</v>
      </c>
      <c r="O286" s="17">
        <v>8.8134310049303194E-2</v>
      </c>
      <c r="P286" s="17">
        <v>8.5794047655424296E-2</v>
      </c>
      <c r="Q286" s="17">
        <v>8.1932810382309998E-2</v>
      </c>
      <c r="R286" s="17"/>
      <c r="S286" s="17">
        <v>5.4076830381812602E-2</v>
      </c>
      <c r="T286" s="17">
        <v>9.0979973167362005E-2</v>
      </c>
      <c r="U286" s="17">
        <v>9.2020293082248905E-2</v>
      </c>
      <c r="V286" s="17">
        <v>0.111223397153717</v>
      </c>
      <c r="W286" s="17">
        <v>9.3362056346521796E-2</v>
      </c>
      <c r="X286" s="17">
        <v>5.6799289765917901E-2</v>
      </c>
      <c r="Y286" s="17">
        <v>7.8967356227430202E-2</v>
      </c>
      <c r="Z286" s="17">
        <v>6.55349727621546E-2</v>
      </c>
      <c r="AA286" s="17">
        <v>7.4813924733975204E-2</v>
      </c>
      <c r="AB286" s="17"/>
      <c r="AC286" s="17">
        <v>4.9519240172247403E-2</v>
      </c>
      <c r="AD286" s="17">
        <v>8.1390328317552094E-2</v>
      </c>
      <c r="AE286" s="17">
        <v>9.2871317676315804E-2</v>
      </c>
      <c r="AF286" s="17">
        <v>8.7417859225948399E-2</v>
      </c>
      <c r="AG286" s="17">
        <v>0.114891078733328</v>
      </c>
      <c r="AH286" s="17">
        <v>8.2089093510936906E-2</v>
      </c>
      <c r="AI286" s="17"/>
      <c r="AJ286" s="17">
        <v>0.111769181372131</v>
      </c>
      <c r="AK286" s="17">
        <v>5.9099327562650301E-2</v>
      </c>
      <c r="AL286" s="17">
        <v>6.1173830999007098E-2</v>
      </c>
      <c r="AM286" s="17">
        <v>4.4057316737506E-2</v>
      </c>
      <c r="AN286" s="17">
        <v>6.2432555851551198E-2</v>
      </c>
      <c r="AO286" s="17">
        <v>9.1478068379309704E-2</v>
      </c>
      <c r="AP286" s="17"/>
      <c r="AQ286" s="17">
        <v>6.2918748162516497E-2</v>
      </c>
      <c r="AR286" s="17">
        <v>8.7093197394021604E-2</v>
      </c>
      <c r="AS286" s="17"/>
      <c r="AT286" s="17">
        <v>8.0959368219906597E-2</v>
      </c>
      <c r="AU286" s="17">
        <v>7.4855057481727896E-2</v>
      </c>
      <c r="AV286" s="17"/>
      <c r="AW286" s="17">
        <v>6.8530406800320007E-2</v>
      </c>
      <c r="AX286" s="17" t="s">
        <v>87</v>
      </c>
      <c r="AY286" s="17">
        <v>0.111769181372131</v>
      </c>
      <c r="AZ286" s="17"/>
      <c r="BA286" s="17">
        <v>7.1536406162329605E-2</v>
      </c>
      <c r="BB286" s="17">
        <v>8.4144081224099498E-2</v>
      </c>
      <c r="BC286" s="17"/>
      <c r="BD286" s="17">
        <v>5.8886802042473999E-2</v>
      </c>
      <c r="BE286" s="17">
        <v>8.5979680902229794E-2</v>
      </c>
      <c r="BF286" s="17"/>
      <c r="BG286" s="17">
        <v>4.8782760672754701E-2</v>
      </c>
      <c r="BH286" s="17">
        <v>7.8895365937368095E-2</v>
      </c>
      <c r="BI286" s="17">
        <v>7.6202707832333599E-2</v>
      </c>
      <c r="BJ286" s="17">
        <v>7.73881771995856E-2</v>
      </c>
    </row>
    <row r="287" spans="2:62">
      <c r="B287" t="s">
        <v>101</v>
      </c>
      <c r="C287" s="17">
        <v>6.2376107796542297E-2</v>
      </c>
      <c r="D287" s="17">
        <v>4.78721572621746E-2</v>
      </c>
      <c r="E287" s="17">
        <v>7.5990577297073494E-2</v>
      </c>
      <c r="F287" s="17"/>
      <c r="G287" s="17">
        <v>3.85441895293199E-2</v>
      </c>
      <c r="H287" s="17">
        <v>3.8534502509366103E-2</v>
      </c>
      <c r="I287" s="17">
        <v>4.5659053280324102E-2</v>
      </c>
      <c r="J287" s="17">
        <v>7.7089049773093804E-2</v>
      </c>
      <c r="K287" s="17">
        <v>7.2812730316185195E-2</v>
      </c>
      <c r="L287" s="17">
        <v>9.0704734125911499E-2</v>
      </c>
      <c r="M287" s="17"/>
      <c r="N287" s="17">
        <v>2.8744740438749E-2</v>
      </c>
      <c r="O287" s="17">
        <v>6.1205421817508002E-2</v>
      </c>
      <c r="P287" s="17">
        <v>6.73138728244774E-2</v>
      </c>
      <c r="Q287" s="17">
        <v>9.5989290750198006E-2</v>
      </c>
      <c r="R287" s="17"/>
      <c r="S287" s="17">
        <v>6.2322087716616702E-2</v>
      </c>
      <c r="T287" s="17">
        <v>6.8261801616163104E-2</v>
      </c>
      <c r="U287" s="17">
        <v>6.8918729480494795E-2</v>
      </c>
      <c r="V287" s="17">
        <v>4.5592714272151898E-2</v>
      </c>
      <c r="W287" s="17">
        <v>7.0010819935615004E-2</v>
      </c>
      <c r="X287" s="17">
        <v>7.2353665807134607E-2</v>
      </c>
      <c r="Y287" s="17">
        <v>3.4001621998683403E-2</v>
      </c>
      <c r="Z287" s="17">
        <v>7.7427333538481496E-2</v>
      </c>
      <c r="AA287" s="17">
        <v>6.6817694186231902E-2</v>
      </c>
      <c r="AB287" s="17"/>
      <c r="AC287" s="17">
        <v>5.1211635203806401E-2</v>
      </c>
      <c r="AD287" s="17">
        <v>6.5142088473389897E-2</v>
      </c>
      <c r="AE287" s="17">
        <v>6.1314200972619803E-2</v>
      </c>
      <c r="AF287" s="17">
        <v>6.7245207144933095E-2</v>
      </c>
      <c r="AG287" s="17">
        <v>6.9573199984561296E-2</v>
      </c>
      <c r="AH287" s="17">
        <v>7.3970512676744204E-2</v>
      </c>
      <c r="AI287" s="17"/>
      <c r="AJ287" s="17">
        <v>6.5732428789176303E-2</v>
      </c>
      <c r="AK287" s="17">
        <v>5.4722147893152898E-2</v>
      </c>
      <c r="AL287" s="17">
        <v>9.7973867955614594E-2</v>
      </c>
      <c r="AM287" s="17">
        <v>5.9537501282501203E-2</v>
      </c>
      <c r="AN287" s="17">
        <v>5.1275906817741503E-2</v>
      </c>
      <c r="AO287" s="17">
        <v>7.5878743839326301E-2</v>
      </c>
      <c r="AP287" s="17"/>
      <c r="AQ287" s="17">
        <v>3.7897838013030198E-2</v>
      </c>
      <c r="AR287" s="17">
        <v>6.5062906865842096E-2</v>
      </c>
      <c r="AS287" s="17"/>
      <c r="AT287" s="17">
        <v>6.0298143816091297E-2</v>
      </c>
      <c r="AU287" s="17">
        <v>6.9876306615804004E-2</v>
      </c>
      <c r="AV287" s="17"/>
      <c r="AW287" s="17">
        <v>6.4959974999247994E-2</v>
      </c>
      <c r="AX287" s="17" t="s">
        <v>87</v>
      </c>
      <c r="AY287" s="17">
        <v>6.5732428789176303E-2</v>
      </c>
      <c r="AZ287" s="17"/>
      <c r="BA287" s="17">
        <v>3.6926518270611199E-2</v>
      </c>
      <c r="BB287" s="17">
        <v>7.6494988504688902E-2</v>
      </c>
      <c r="BC287" s="17"/>
      <c r="BD287" s="17">
        <v>5.41401093692035E-2</v>
      </c>
      <c r="BE287" s="17">
        <v>6.1287488721587499E-2</v>
      </c>
      <c r="BF287" s="17"/>
      <c r="BG287" s="17">
        <v>2.3042353554344999E-2</v>
      </c>
      <c r="BH287" s="17">
        <v>0.10112704170575</v>
      </c>
      <c r="BI287" s="17">
        <v>3.3681332736070803E-2</v>
      </c>
      <c r="BJ287" s="17">
        <v>5.9107386813150198E-2</v>
      </c>
    </row>
    <row r="288" spans="2:62">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row>
    <row r="289" spans="2:62">
      <c r="B289" s="6" t="s">
        <v>200</v>
      </c>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row>
    <row r="290" spans="2:62">
      <c r="B290" s="24" t="s">
        <v>15</v>
      </c>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row>
    <row r="291" spans="2:62">
      <c r="B291" t="s">
        <v>196</v>
      </c>
      <c r="C291" s="17">
        <v>0.26127362816474098</v>
      </c>
      <c r="D291" s="17">
        <v>0.27124048486966801</v>
      </c>
      <c r="E291" s="17">
        <v>0.25048080851792098</v>
      </c>
      <c r="F291" s="17"/>
      <c r="G291" s="17">
        <v>0.262298162426438</v>
      </c>
      <c r="H291" s="17">
        <v>0.26928171709275001</v>
      </c>
      <c r="I291" s="17">
        <v>0.29428365233767101</v>
      </c>
      <c r="J291" s="17">
        <v>0.268072355503709</v>
      </c>
      <c r="K291" s="17">
        <v>0.25048932253939099</v>
      </c>
      <c r="L291" s="17">
        <v>0.22648813015816999</v>
      </c>
      <c r="M291" s="17"/>
      <c r="N291" s="17">
        <v>0.27920954718364099</v>
      </c>
      <c r="O291" s="17">
        <v>0.27478447694131097</v>
      </c>
      <c r="P291" s="17">
        <v>0.24845827183049601</v>
      </c>
      <c r="Q291" s="17">
        <v>0.240672653779329</v>
      </c>
      <c r="R291" s="17"/>
      <c r="S291" s="17">
        <v>0.29263408830381799</v>
      </c>
      <c r="T291" s="17">
        <v>0.280798900889838</v>
      </c>
      <c r="U291" s="17">
        <v>0.26906920216830599</v>
      </c>
      <c r="V291" s="17">
        <v>0.247375458630367</v>
      </c>
      <c r="W291" s="17">
        <v>0.22922362210508501</v>
      </c>
      <c r="X291" s="17">
        <v>0.25470816250839801</v>
      </c>
      <c r="Y291" s="17">
        <v>0.26583801067943702</v>
      </c>
      <c r="Z291" s="17">
        <v>0.21213148129522599</v>
      </c>
      <c r="AA291" s="17">
        <v>0.24608449031059801</v>
      </c>
      <c r="AB291" s="17"/>
      <c r="AC291" s="17">
        <v>0.31262866307527798</v>
      </c>
      <c r="AD291" s="17">
        <v>0.24446543086390099</v>
      </c>
      <c r="AE291" s="17">
        <v>0.22463499254792099</v>
      </c>
      <c r="AF291" s="17">
        <v>0.22269729536305499</v>
      </c>
      <c r="AG291" s="17">
        <v>0.28391657560378902</v>
      </c>
      <c r="AH291" s="17">
        <v>0.30517662359882802</v>
      </c>
      <c r="AI291" s="17"/>
      <c r="AJ291" s="17">
        <v>0.25135634859927097</v>
      </c>
      <c r="AK291" s="17">
        <v>0.26172489634838902</v>
      </c>
      <c r="AL291" s="17">
        <v>0.227929145244787</v>
      </c>
      <c r="AM291" s="17">
        <v>0.23415750651716699</v>
      </c>
      <c r="AN291" s="17">
        <v>0.30558531237254599</v>
      </c>
      <c r="AO291" s="17">
        <v>0.25333686650237602</v>
      </c>
      <c r="AP291" s="17"/>
      <c r="AQ291" s="17">
        <v>0.27338268253394199</v>
      </c>
      <c r="AR291" s="17">
        <v>0.26088117065298</v>
      </c>
      <c r="AS291" s="17"/>
      <c r="AT291" s="17">
        <v>0.256844026035703</v>
      </c>
      <c r="AU291" s="17">
        <v>0.283696906010658</v>
      </c>
      <c r="AV291" s="17"/>
      <c r="AW291" s="17">
        <v>0.268456806285159</v>
      </c>
      <c r="AX291" s="17" t="s">
        <v>87</v>
      </c>
      <c r="AY291" s="17">
        <v>0.25135634859927097</v>
      </c>
      <c r="AZ291" s="17"/>
      <c r="BA291" s="17">
        <v>0.30029816757136601</v>
      </c>
      <c r="BB291" s="17">
        <v>0.23962365946834699</v>
      </c>
      <c r="BC291" s="17"/>
      <c r="BD291" s="17">
        <v>0.30599345377121501</v>
      </c>
      <c r="BE291" s="17">
        <v>0.25096407141129201</v>
      </c>
      <c r="BF291" s="17"/>
      <c r="BG291" s="17">
        <v>0.29128785237283</v>
      </c>
      <c r="BH291" s="17">
        <v>0.22925836948822101</v>
      </c>
      <c r="BI291" s="17">
        <v>0.280513242472269</v>
      </c>
      <c r="BJ291" s="17">
        <v>0.27765982092407299</v>
      </c>
    </row>
    <row r="292" spans="2:62">
      <c r="B292" t="s">
        <v>197</v>
      </c>
      <c r="C292" s="17">
        <v>0.45260002957793799</v>
      </c>
      <c r="D292" s="17">
        <v>0.421106786863157</v>
      </c>
      <c r="E292" s="17">
        <v>0.48326772607301499</v>
      </c>
      <c r="F292" s="17"/>
      <c r="G292" s="17">
        <v>0.41196868753229898</v>
      </c>
      <c r="H292" s="17">
        <v>0.46682557323336799</v>
      </c>
      <c r="I292" s="17">
        <v>0.50034679067383903</v>
      </c>
      <c r="J292" s="17">
        <v>0.46442257405369702</v>
      </c>
      <c r="K292" s="17">
        <v>0.47679892738302898</v>
      </c>
      <c r="L292" s="17">
        <v>0.40286141792785501</v>
      </c>
      <c r="M292" s="17"/>
      <c r="N292" s="17">
        <v>0.47404846330030798</v>
      </c>
      <c r="O292" s="17">
        <v>0.47555795009406698</v>
      </c>
      <c r="P292" s="17">
        <v>0.43106381946988698</v>
      </c>
      <c r="Q292" s="17">
        <v>0.42123502121152601</v>
      </c>
      <c r="R292" s="17"/>
      <c r="S292" s="17">
        <v>0.47707962399514797</v>
      </c>
      <c r="T292" s="17">
        <v>0.44385102652678099</v>
      </c>
      <c r="U292" s="17">
        <v>0.45825561939563503</v>
      </c>
      <c r="V292" s="17">
        <v>0.44273513074406101</v>
      </c>
      <c r="W292" s="17">
        <v>0.43321801830215501</v>
      </c>
      <c r="X292" s="17">
        <v>0.38414087896632898</v>
      </c>
      <c r="Y292" s="17">
        <v>0.45023922757940399</v>
      </c>
      <c r="Z292" s="17">
        <v>0.50636270699764696</v>
      </c>
      <c r="AA292" s="17">
        <v>0.48803676879269298</v>
      </c>
      <c r="AB292" s="17"/>
      <c r="AC292" s="17">
        <v>0.42662703128764601</v>
      </c>
      <c r="AD292" s="17">
        <v>0.46523985145800401</v>
      </c>
      <c r="AE292" s="17">
        <v>0.47156746528020699</v>
      </c>
      <c r="AF292" s="17">
        <v>0.45511258968128998</v>
      </c>
      <c r="AG292" s="17">
        <v>0.454340376525044</v>
      </c>
      <c r="AH292" s="17">
        <v>0.44034118969154601</v>
      </c>
      <c r="AI292" s="17"/>
      <c r="AJ292" s="17">
        <v>0.43845104261571599</v>
      </c>
      <c r="AK292" s="17">
        <v>0.49384436870959603</v>
      </c>
      <c r="AL292" s="17">
        <v>0.463941975225096</v>
      </c>
      <c r="AM292" s="17">
        <v>0.41046863870566402</v>
      </c>
      <c r="AN292" s="17">
        <v>0.45443713556347898</v>
      </c>
      <c r="AO292" s="17">
        <v>0.38800668798111598</v>
      </c>
      <c r="AP292" s="17"/>
      <c r="AQ292" s="17">
        <v>0.45591322850571397</v>
      </c>
      <c r="AR292" s="17">
        <v>0.46140601730384101</v>
      </c>
      <c r="AS292" s="17"/>
      <c r="AT292" s="17">
        <v>0.45362252057140601</v>
      </c>
      <c r="AU292" s="17">
        <v>0.44813325376586099</v>
      </c>
      <c r="AV292" s="17"/>
      <c r="AW292" s="17">
        <v>0.45637478635297202</v>
      </c>
      <c r="AX292" s="17" t="s">
        <v>87</v>
      </c>
      <c r="AY292" s="17">
        <v>0.43845104261571599</v>
      </c>
      <c r="AZ292" s="17"/>
      <c r="BA292" s="17">
        <v>0.47972131868321899</v>
      </c>
      <c r="BB292" s="17">
        <v>0.43755372617338001</v>
      </c>
      <c r="BC292" s="17"/>
      <c r="BD292" s="17">
        <v>0.451543126376869</v>
      </c>
      <c r="BE292" s="17">
        <v>0.45432937281792402</v>
      </c>
      <c r="BF292" s="17"/>
      <c r="BG292" s="17">
        <v>0.47676804241881399</v>
      </c>
      <c r="BH292" s="17">
        <v>0.41914584947147898</v>
      </c>
      <c r="BI292" s="17">
        <v>0.48154791353981302</v>
      </c>
      <c r="BJ292" s="17">
        <v>0.433114534717011</v>
      </c>
    </row>
    <row r="293" spans="2:62">
      <c r="B293" t="s">
        <v>198</v>
      </c>
      <c r="C293" s="17">
        <v>0.16901748620620999</v>
      </c>
      <c r="D293" s="17">
        <v>0.19663046457630801</v>
      </c>
      <c r="E293" s="17">
        <v>0.14333248962588299</v>
      </c>
      <c r="F293" s="17"/>
      <c r="G293" s="17">
        <v>0.20595586385156001</v>
      </c>
      <c r="H293" s="17">
        <v>0.17935885479629701</v>
      </c>
      <c r="I293" s="17">
        <v>0.11472487938951401</v>
      </c>
      <c r="J293" s="17">
        <v>0.14295213442552901</v>
      </c>
      <c r="K293" s="17">
        <v>0.14761513936176901</v>
      </c>
      <c r="L293" s="17">
        <v>0.21910842780756101</v>
      </c>
      <c r="M293" s="17"/>
      <c r="N293" s="17">
        <v>0.151866244100267</v>
      </c>
      <c r="O293" s="17">
        <v>0.15303308723881301</v>
      </c>
      <c r="P293" s="17">
        <v>0.20153757940627401</v>
      </c>
      <c r="Q293" s="17">
        <v>0.176553803376334</v>
      </c>
      <c r="R293" s="17"/>
      <c r="S293" s="17">
        <v>0.129025735897627</v>
      </c>
      <c r="T293" s="17">
        <v>0.17370353637983699</v>
      </c>
      <c r="U293" s="17">
        <v>0.137666228382788</v>
      </c>
      <c r="V293" s="17">
        <v>0.19199139208996399</v>
      </c>
      <c r="W293" s="17">
        <v>0.193604256904304</v>
      </c>
      <c r="X293" s="17">
        <v>0.22277616648363399</v>
      </c>
      <c r="Y293" s="17">
        <v>0.16529501400664001</v>
      </c>
      <c r="Z293" s="17">
        <v>0.157954444277602</v>
      </c>
      <c r="AA293" s="17">
        <v>0.16342572987245699</v>
      </c>
      <c r="AB293" s="17"/>
      <c r="AC293" s="17">
        <v>0.172042663466838</v>
      </c>
      <c r="AD293" s="17">
        <v>0.15190810437298199</v>
      </c>
      <c r="AE293" s="17">
        <v>0.17348942121317401</v>
      </c>
      <c r="AF293" s="17">
        <v>0.200891719632663</v>
      </c>
      <c r="AG293" s="17">
        <v>0.15076396299377701</v>
      </c>
      <c r="AH293" s="17">
        <v>0.16550788002233699</v>
      </c>
      <c r="AI293" s="17"/>
      <c r="AJ293" s="17">
        <v>0.18438136690807799</v>
      </c>
      <c r="AK293" s="17">
        <v>0.15135157727117801</v>
      </c>
      <c r="AL293" s="17">
        <v>0.17751961454928999</v>
      </c>
      <c r="AM293" s="17">
        <v>0.19346856547522001</v>
      </c>
      <c r="AN293" s="17">
        <v>0.14851882233198599</v>
      </c>
      <c r="AO293" s="17">
        <v>0.16864500770528701</v>
      </c>
      <c r="AP293" s="17"/>
      <c r="AQ293" s="17">
        <v>0.16500963779521399</v>
      </c>
      <c r="AR293" s="17">
        <v>0.16528963355114301</v>
      </c>
      <c r="AS293" s="17"/>
      <c r="AT293" s="17">
        <v>0.17356975241763101</v>
      </c>
      <c r="AU293" s="17">
        <v>0.152230117152519</v>
      </c>
      <c r="AV293" s="17"/>
      <c r="AW293" s="17">
        <v>0.157212586600087</v>
      </c>
      <c r="AX293" s="17" t="s">
        <v>87</v>
      </c>
      <c r="AY293" s="17">
        <v>0.18438136690807799</v>
      </c>
      <c r="AZ293" s="17"/>
      <c r="BA293" s="17">
        <v>0.140634763079894</v>
      </c>
      <c r="BB293" s="17">
        <v>0.18476360586698101</v>
      </c>
      <c r="BC293" s="17"/>
      <c r="BD293" s="17">
        <v>0.14516402207478299</v>
      </c>
      <c r="BE293" s="17">
        <v>0.17815476177145601</v>
      </c>
      <c r="BF293" s="17"/>
      <c r="BG293" s="17">
        <v>0.170175015903343</v>
      </c>
      <c r="BH293" s="17">
        <v>0.167350982970358</v>
      </c>
      <c r="BI293" s="17">
        <v>0.17493766925812099</v>
      </c>
      <c r="BJ293" s="17">
        <v>0.17408436675164299</v>
      </c>
    </row>
    <row r="294" spans="2:62">
      <c r="B294" t="s">
        <v>199</v>
      </c>
      <c r="C294" s="17">
        <v>5.34336188051278E-2</v>
      </c>
      <c r="D294" s="17">
        <v>6.3312185351158401E-2</v>
      </c>
      <c r="E294" s="17">
        <v>4.4189382151326999E-2</v>
      </c>
      <c r="F294" s="17"/>
      <c r="G294" s="17">
        <v>6.6639566295530597E-2</v>
      </c>
      <c r="H294" s="17">
        <v>3.1280525994620299E-2</v>
      </c>
      <c r="I294" s="17">
        <v>3.3983103174250802E-2</v>
      </c>
      <c r="J294" s="17">
        <v>4.1728237294129202E-2</v>
      </c>
      <c r="K294" s="17">
        <v>6.6820093625856003E-2</v>
      </c>
      <c r="L294" s="17">
        <v>8.0037207812218097E-2</v>
      </c>
      <c r="M294" s="17"/>
      <c r="N294" s="17">
        <v>5.7234940691647002E-2</v>
      </c>
      <c r="O294" s="17">
        <v>3.7014555222216701E-2</v>
      </c>
      <c r="P294" s="17">
        <v>5.3188650789594297E-2</v>
      </c>
      <c r="Q294" s="17">
        <v>6.6928793427180999E-2</v>
      </c>
      <c r="R294" s="17"/>
      <c r="S294" s="17">
        <v>4.7798270792177897E-2</v>
      </c>
      <c r="T294" s="17">
        <v>4.1264539961329297E-2</v>
      </c>
      <c r="U294" s="17">
        <v>6.9909448686650597E-2</v>
      </c>
      <c r="V294" s="17">
        <v>5.6130203615655502E-2</v>
      </c>
      <c r="W294" s="17">
        <v>6.00480466588569E-2</v>
      </c>
      <c r="X294" s="17">
        <v>3.4705210570580798E-2</v>
      </c>
      <c r="Y294" s="17">
        <v>7.9202287355362194E-2</v>
      </c>
      <c r="Z294" s="17">
        <v>5.6791103179445301E-2</v>
      </c>
      <c r="AA294" s="17">
        <v>5.0477570921238099E-2</v>
      </c>
      <c r="AB294" s="17"/>
      <c r="AC294" s="17">
        <v>3.4896326189143803E-2</v>
      </c>
      <c r="AD294" s="17">
        <v>6.5183591811061398E-2</v>
      </c>
      <c r="AE294" s="17">
        <v>7.0231188260559102E-2</v>
      </c>
      <c r="AF294" s="17">
        <v>5.3615099176935403E-2</v>
      </c>
      <c r="AG294" s="17">
        <v>4.2274115351044098E-2</v>
      </c>
      <c r="AH294" s="17">
        <v>5.2775157347382397E-2</v>
      </c>
      <c r="AI294" s="17"/>
      <c r="AJ294" s="17">
        <v>7.1970031337940901E-2</v>
      </c>
      <c r="AK294" s="17">
        <v>3.3993141258038297E-2</v>
      </c>
      <c r="AL294" s="17">
        <v>2.0633700930771399E-2</v>
      </c>
      <c r="AM294" s="17">
        <v>7.5331792707314896E-2</v>
      </c>
      <c r="AN294" s="17">
        <v>3.4178297211109501E-2</v>
      </c>
      <c r="AO294" s="17">
        <v>0.13189589468707399</v>
      </c>
      <c r="AP294" s="17"/>
      <c r="AQ294" s="17">
        <v>5.99174934241525E-2</v>
      </c>
      <c r="AR294" s="17">
        <v>4.6361980471146799E-2</v>
      </c>
      <c r="AS294" s="17"/>
      <c r="AT294" s="17">
        <v>5.6900312743685601E-2</v>
      </c>
      <c r="AU294" s="17">
        <v>3.7499247469873397E-2</v>
      </c>
      <c r="AV294" s="17"/>
      <c r="AW294" s="17">
        <v>4.85384115724199E-2</v>
      </c>
      <c r="AX294" s="17" t="s">
        <v>87</v>
      </c>
      <c r="AY294" s="17">
        <v>7.1970031337940901E-2</v>
      </c>
      <c r="AZ294" s="17"/>
      <c r="BA294" s="17">
        <v>4.6492502713036801E-2</v>
      </c>
      <c r="BB294" s="17">
        <v>5.7284399580423799E-2</v>
      </c>
      <c r="BC294" s="17"/>
      <c r="BD294" s="17">
        <v>3.9336231315623901E-2</v>
      </c>
      <c r="BE294" s="17">
        <v>5.8091479152140503E-2</v>
      </c>
      <c r="BF294" s="17"/>
      <c r="BG294" s="17">
        <v>3.1749292641753801E-2</v>
      </c>
      <c r="BH294" s="17">
        <v>7.3243936627618897E-2</v>
      </c>
      <c r="BI294" s="17">
        <v>3.7492685762390503E-2</v>
      </c>
      <c r="BJ294" s="17">
        <v>4.7973170646885797E-2</v>
      </c>
    </row>
    <row r="295" spans="2:62">
      <c r="B295" t="s">
        <v>101</v>
      </c>
      <c r="C295" s="17">
        <v>6.3675237245983299E-2</v>
      </c>
      <c r="D295" s="17">
        <v>4.7710078339709201E-2</v>
      </c>
      <c r="E295" s="17">
        <v>7.8729593631854597E-2</v>
      </c>
      <c r="F295" s="17"/>
      <c r="G295" s="17">
        <v>5.3137719894171702E-2</v>
      </c>
      <c r="H295" s="17">
        <v>5.3253328882963601E-2</v>
      </c>
      <c r="I295" s="17">
        <v>5.66615744247254E-2</v>
      </c>
      <c r="J295" s="17">
        <v>8.28246987229357E-2</v>
      </c>
      <c r="K295" s="17">
        <v>5.8276517089954703E-2</v>
      </c>
      <c r="L295" s="17">
        <v>7.1504816294196194E-2</v>
      </c>
      <c r="M295" s="17"/>
      <c r="N295" s="17">
        <v>3.7640804724137701E-2</v>
      </c>
      <c r="O295" s="17">
        <v>5.9609930503592201E-2</v>
      </c>
      <c r="P295" s="17">
        <v>6.5751678503749106E-2</v>
      </c>
      <c r="Q295" s="17">
        <v>9.4609728205630003E-2</v>
      </c>
      <c r="R295" s="17"/>
      <c r="S295" s="17">
        <v>5.3462281011229101E-2</v>
      </c>
      <c r="T295" s="17">
        <v>6.0381996242214499E-2</v>
      </c>
      <c r="U295" s="17">
        <v>6.5099501366620904E-2</v>
      </c>
      <c r="V295" s="17">
        <v>6.1767814919952202E-2</v>
      </c>
      <c r="W295" s="17">
        <v>8.3906056029599302E-2</v>
      </c>
      <c r="X295" s="17">
        <v>0.10366958147105899</v>
      </c>
      <c r="Y295" s="17">
        <v>3.9425460379155598E-2</v>
      </c>
      <c r="Z295" s="17">
        <v>6.6760264250080095E-2</v>
      </c>
      <c r="AA295" s="17">
        <v>5.1975440103014497E-2</v>
      </c>
      <c r="AB295" s="17"/>
      <c r="AC295" s="17">
        <v>5.3805315981093803E-2</v>
      </c>
      <c r="AD295" s="17">
        <v>7.3203021494050904E-2</v>
      </c>
      <c r="AE295" s="17">
        <v>6.00769326981382E-2</v>
      </c>
      <c r="AF295" s="17">
        <v>6.7683296146056005E-2</v>
      </c>
      <c r="AG295" s="17">
        <v>6.8704969526347096E-2</v>
      </c>
      <c r="AH295" s="17">
        <v>3.61991493399067E-2</v>
      </c>
      <c r="AI295" s="17"/>
      <c r="AJ295" s="17">
        <v>5.3841210538994398E-2</v>
      </c>
      <c r="AK295" s="17">
        <v>5.9086016412799397E-2</v>
      </c>
      <c r="AL295" s="17">
        <v>0.109975564050056</v>
      </c>
      <c r="AM295" s="17">
        <v>8.6573496594634994E-2</v>
      </c>
      <c r="AN295" s="17">
        <v>5.72804325208797E-2</v>
      </c>
      <c r="AO295" s="17">
        <v>5.8115543124146601E-2</v>
      </c>
      <c r="AP295" s="17"/>
      <c r="AQ295" s="17">
        <v>4.5776957740978098E-2</v>
      </c>
      <c r="AR295" s="17">
        <v>6.6061198020889306E-2</v>
      </c>
      <c r="AS295" s="17"/>
      <c r="AT295" s="17">
        <v>5.9063388231575503E-2</v>
      </c>
      <c r="AU295" s="17">
        <v>7.8440475601087495E-2</v>
      </c>
      <c r="AV295" s="17"/>
      <c r="AW295" s="17">
        <v>6.9417409189362497E-2</v>
      </c>
      <c r="AX295" s="17" t="s">
        <v>87</v>
      </c>
      <c r="AY295" s="17">
        <v>5.3841210538994398E-2</v>
      </c>
      <c r="AZ295" s="17"/>
      <c r="BA295" s="17">
        <v>3.2853247952484899E-2</v>
      </c>
      <c r="BB295" s="17">
        <v>8.0774608910869003E-2</v>
      </c>
      <c r="BC295" s="17"/>
      <c r="BD295" s="17">
        <v>5.7963166461509903E-2</v>
      </c>
      <c r="BE295" s="17">
        <v>5.8460314847187E-2</v>
      </c>
      <c r="BF295" s="17"/>
      <c r="BG295" s="17">
        <v>3.00197966632594E-2</v>
      </c>
      <c r="BH295" s="17">
        <v>0.111000861442322</v>
      </c>
      <c r="BI295" s="17">
        <v>2.5508488967406501E-2</v>
      </c>
      <c r="BJ295" s="17">
        <v>6.71681069603869E-2</v>
      </c>
    </row>
    <row r="296" spans="2:62">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row>
    <row r="297" spans="2:62">
      <c r="B297" s="6" t="s">
        <v>201</v>
      </c>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row>
    <row r="298" spans="2:62">
      <c r="B298" s="24" t="s">
        <v>15</v>
      </c>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row>
    <row r="299" spans="2:62">
      <c r="B299" t="s">
        <v>196</v>
      </c>
      <c r="C299" s="17">
        <v>0.25381460411066498</v>
      </c>
      <c r="D299" s="17">
        <v>0.23248516108936901</v>
      </c>
      <c r="E299" s="17">
        <v>0.27277577544123499</v>
      </c>
      <c r="F299" s="17"/>
      <c r="G299" s="17">
        <v>0.25332487620513</v>
      </c>
      <c r="H299" s="17">
        <v>0.38008482676278199</v>
      </c>
      <c r="I299" s="17">
        <v>0.31272965796958302</v>
      </c>
      <c r="J299" s="17">
        <v>0.23815674731441</v>
      </c>
      <c r="K299" s="17">
        <v>0.211500739935117</v>
      </c>
      <c r="L299" s="17">
        <v>0.140265972773048</v>
      </c>
      <c r="M299" s="17"/>
      <c r="N299" s="17">
        <v>0.30031096914903099</v>
      </c>
      <c r="O299" s="17">
        <v>0.26368471700979701</v>
      </c>
      <c r="P299" s="17">
        <v>0.22716299804305101</v>
      </c>
      <c r="Q299" s="17">
        <v>0.21600809364763299</v>
      </c>
      <c r="R299" s="17"/>
      <c r="S299" s="17">
        <v>0.30432154356434998</v>
      </c>
      <c r="T299" s="17">
        <v>0.23616218068990799</v>
      </c>
      <c r="U299" s="17">
        <v>0.26019515600700699</v>
      </c>
      <c r="V299" s="17">
        <v>0.242004214128447</v>
      </c>
      <c r="W299" s="17">
        <v>0.253078927872672</v>
      </c>
      <c r="X299" s="17">
        <v>0.24490414336378899</v>
      </c>
      <c r="Y299" s="17">
        <v>0.20081436876636299</v>
      </c>
      <c r="Z299" s="17">
        <v>0.27420933096205802</v>
      </c>
      <c r="AA299" s="17">
        <v>0.26011068974049301</v>
      </c>
      <c r="AB299" s="17"/>
      <c r="AC299" s="17">
        <v>0.35889651716877102</v>
      </c>
      <c r="AD299" s="17">
        <v>0.24836259850304199</v>
      </c>
      <c r="AE299" s="17">
        <v>0.216009120068756</v>
      </c>
      <c r="AF299" s="17">
        <v>0.197245768731488</v>
      </c>
      <c r="AG299" s="17">
        <v>0.188968063901744</v>
      </c>
      <c r="AH299" s="17">
        <v>0.194888737500237</v>
      </c>
      <c r="AI299" s="17"/>
      <c r="AJ299" s="17">
        <v>0.21405232371990801</v>
      </c>
      <c r="AK299" s="17">
        <v>0.25389258449240898</v>
      </c>
      <c r="AL299" s="17">
        <v>0.206008488915495</v>
      </c>
      <c r="AM299" s="17">
        <v>0.261420817785048</v>
      </c>
      <c r="AN299" s="17">
        <v>0.35677265030906002</v>
      </c>
      <c r="AO299" s="17">
        <v>0.201380735010043</v>
      </c>
      <c r="AP299" s="17"/>
      <c r="AQ299" s="17">
        <v>0.30604763584901501</v>
      </c>
      <c r="AR299" s="17">
        <v>0.23961513769223</v>
      </c>
      <c r="AS299" s="17"/>
      <c r="AT299" s="17">
        <v>0.22701060825526601</v>
      </c>
      <c r="AU299" s="17">
        <v>0.36044445551062199</v>
      </c>
      <c r="AV299" s="17"/>
      <c r="AW299" s="17">
        <v>0.27528419633002599</v>
      </c>
      <c r="AX299" s="17" t="s">
        <v>87</v>
      </c>
      <c r="AY299" s="17">
        <v>0.21405232371990801</v>
      </c>
      <c r="AZ299" s="17"/>
      <c r="BA299" s="17">
        <v>0.27870828760139199</v>
      </c>
      <c r="BB299" s="17">
        <v>0.24000412802287499</v>
      </c>
      <c r="BC299" s="17"/>
      <c r="BD299" s="17">
        <v>0.32371087695790901</v>
      </c>
      <c r="BE299" s="17">
        <v>0.23599603941969</v>
      </c>
      <c r="BF299" s="17"/>
      <c r="BG299" s="17">
        <v>0.34981733803780701</v>
      </c>
      <c r="BH299" s="17">
        <v>0.23441050365131699</v>
      </c>
      <c r="BI299" s="17">
        <v>0.287876468561372</v>
      </c>
      <c r="BJ299" s="17">
        <v>0.23831816258928601</v>
      </c>
    </row>
    <row r="300" spans="2:62">
      <c r="B300" t="s">
        <v>197</v>
      </c>
      <c r="C300" s="17">
        <v>0.44830795020967101</v>
      </c>
      <c r="D300" s="17">
        <v>0.45528431806362302</v>
      </c>
      <c r="E300" s="17">
        <v>0.44391391622921</v>
      </c>
      <c r="F300" s="17"/>
      <c r="G300" s="17">
        <v>0.46950853054925101</v>
      </c>
      <c r="H300" s="17">
        <v>0.44016239662154599</v>
      </c>
      <c r="I300" s="17">
        <v>0.47477600918604401</v>
      </c>
      <c r="J300" s="17">
        <v>0.42769867197455202</v>
      </c>
      <c r="K300" s="17">
        <v>0.41242059640496598</v>
      </c>
      <c r="L300" s="17">
        <v>0.46615113010122</v>
      </c>
      <c r="M300" s="17"/>
      <c r="N300" s="17">
        <v>0.43790494565583798</v>
      </c>
      <c r="O300" s="17">
        <v>0.48590248494599397</v>
      </c>
      <c r="P300" s="17">
        <v>0.43457979634619798</v>
      </c>
      <c r="Q300" s="17">
        <v>0.43343436427264098</v>
      </c>
      <c r="R300" s="17"/>
      <c r="S300" s="17">
        <v>0.45142515734904698</v>
      </c>
      <c r="T300" s="17">
        <v>0.41393988678194499</v>
      </c>
      <c r="U300" s="17">
        <v>0.51190555225728096</v>
      </c>
      <c r="V300" s="17">
        <v>0.44995295416687597</v>
      </c>
      <c r="W300" s="17">
        <v>0.41313452265492301</v>
      </c>
      <c r="X300" s="17">
        <v>0.44513033733771701</v>
      </c>
      <c r="Y300" s="17">
        <v>0.46265324700688099</v>
      </c>
      <c r="Z300" s="17">
        <v>0.41939069159313702</v>
      </c>
      <c r="AA300" s="17">
        <v>0.46234014567456699</v>
      </c>
      <c r="AB300" s="17"/>
      <c r="AC300" s="17">
        <v>0.43579593569656999</v>
      </c>
      <c r="AD300" s="17">
        <v>0.44128767411809</v>
      </c>
      <c r="AE300" s="17">
        <v>0.45211637549114497</v>
      </c>
      <c r="AF300" s="17">
        <v>0.48953310669403699</v>
      </c>
      <c r="AG300" s="17">
        <v>0.419789470379336</v>
      </c>
      <c r="AH300" s="17">
        <v>0.45335413523939599</v>
      </c>
      <c r="AI300" s="17"/>
      <c r="AJ300" s="17">
        <v>0.44356164995589398</v>
      </c>
      <c r="AK300" s="17">
        <v>0.472523180868686</v>
      </c>
      <c r="AL300" s="17">
        <v>0.42865022899884597</v>
      </c>
      <c r="AM300" s="17">
        <v>0.48188630472107702</v>
      </c>
      <c r="AN300" s="17">
        <v>0.41082759523868101</v>
      </c>
      <c r="AO300" s="17">
        <v>0.478560410931612</v>
      </c>
      <c r="AP300" s="17"/>
      <c r="AQ300" s="17">
        <v>0.444739703125898</v>
      </c>
      <c r="AR300" s="17">
        <v>0.44921218732458401</v>
      </c>
      <c r="AS300" s="17"/>
      <c r="AT300" s="17">
        <v>0.46042709047561697</v>
      </c>
      <c r="AU300" s="17">
        <v>0.39932345171448103</v>
      </c>
      <c r="AV300" s="17"/>
      <c r="AW300" s="17">
        <v>0.445508209138057</v>
      </c>
      <c r="AX300" s="17" t="s">
        <v>87</v>
      </c>
      <c r="AY300" s="17">
        <v>0.44356164995589398</v>
      </c>
      <c r="AZ300" s="17"/>
      <c r="BA300" s="17">
        <v>0.45217099845164999</v>
      </c>
      <c r="BB300" s="17">
        <v>0.44616481476763398</v>
      </c>
      <c r="BC300" s="17"/>
      <c r="BD300" s="17">
        <v>0.43650422537337702</v>
      </c>
      <c r="BE300" s="17">
        <v>0.451150278386933</v>
      </c>
      <c r="BF300" s="17"/>
      <c r="BG300" s="17">
        <v>0.44299575464687602</v>
      </c>
      <c r="BH300" s="17">
        <v>0.43101767143674502</v>
      </c>
      <c r="BI300" s="17">
        <v>0.46120057855783803</v>
      </c>
      <c r="BJ300" s="17">
        <v>0.44711722847194602</v>
      </c>
    </row>
    <row r="301" spans="2:62">
      <c r="B301" t="s">
        <v>198</v>
      </c>
      <c r="C301" s="17">
        <v>0.168563772689131</v>
      </c>
      <c r="D301" s="17">
        <v>0.18656567378973099</v>
      </c>
      <c r="E301" s="17">
        <v>0.150475476730522</v>
      </c>
      <c r="F301" s="17"/>
      <c r="G301" s="17">
        <v>0.17660073400328499</v>
      </c>
      <c r="H301" s="17">
        <v>0.114889595689987</v>
      </c>
      <c r="I301" s="17">
        <v>9.5424268741788706E-2</v>
      </c>
      <c r="J301" s="17">
        <v>0.17632642714945099</v>
      </c>
      <c r="K301" s="17">
        <v>0.20574918575752699</v>
      </c>
      <c r="L301" s="17">
        <v>0.233830612321168</v>
      </c>
      <c r="M301" s="17"/>
      <c r="N301" s="17">
        <v>0.15753029559179499</v>
      </c>
      <c r="O301" s="17">
        <v>0.14080382406917899</v>
      </c>
      <c r="P301" s="17">
        <v>0.20493444952845899</v>
      </c>
      <c r="Q301" s="17">
        <v>0.17641275307116899</v>
      </c>
      <c r="R301" s="17"/>
      <c r="S301" s="17">
        <v>0.16317683793225801</v>
      </c>
      <c r="T301" s="17">
        <v>0.20379585711321899</v>
      </c>
      <c r="U301" s="17">
        <v>0.124176577601238</v>
      </c>
      <c r="V301" s="17">
        <v>0.16455878175215999</v>
      </c>
      <c r="W301" s="17">
        <v>0.19083715385323399</v>
      </c>
      <c r="X301" s="17">
        <v>0.13829316445985601</v>
      </c>
      <c r="Y301" s="17">
        <v>0.19356157230236901</v>
      </c>
      <c r="Z301" s="17">
        <v>0.18432356408185199</v>
      </c>
      <c r="AA301" s="17">
        <v>0.15408274024410801</v>
      </c>
      <c r="AB301" s="17"/>
      <c r="AC301" s="17">
        <v>0.12377307330442899</v>
      </c>
      <c r="AD301" s="17">
        <v>0.180010698611418</v>
      </c>
      <c r="AE301" s="17">
        <v>0.17924465142625401</v>
      </c>
      <c r="AF301" s="17">
        <v>0.17146055613223499</v>
      </c>
      <c r="AG301" s="17">
        <v>0.204277709982051</v>
      </c>
      <c r="AH301" s="17">
        <v>0.21874343221800599</v>
      </c>
      <c r="AI301" s="17"/>
      <c r="AJ301" s="17">
        <v>0.20294437259798701</v>
      </c>
      <c r="AK301" s="17">
        <v>0.13993170519150899</v>
      </c>
      <c r="AL301" s="17">
        <v>0.165782813178349</v>
      </c>
      <c r="AM301" s="17">
        <v>0.19003579966846201</v>
      </c>
      <c r="AN301" s="17">
        <v>0.13108158050287999</v>
      </c>
      <c r="AO301" s="17">
        <v>0.193229566032701</v>
      </c>
      <c r="AP301" s="17"/>
      <c r="AQ301" s="17">
        <v>0.155854390276846</v>
      </c>
      <c r="AR301" s="17">
        <v>0.179245343656765</v>
      </c>
      <c r="AS301" s="17"/>
      <c r="AT301" s="17">
        <v>0.181157151249625</v>
      </c>
      <c r="AU301" s="17">
        <v>0.121951472000099</v>
      </c>
      <c r="AV301" s="17"/>
      <c r="AW301" s="17">
        <v>0.14666193972694799</v>
      </c>
      <c r="AX301" s="17" t="s">
        <v>87</v>
      </c>
      <c r="AY301" s="17">
        <v>0.20294437259798701</v>
      </c>
      <c r="AZ301" s="17"/>
      <c r="BA301" s="17">
        <v>0.16778118454596699</v>
      </c>
      <c r="BB301" s="17">
        <v>0.16899793563017501</v>
      </c>
      <c r="BC301" s="17"/>
      <c r="BD301" s="17">
        <v>0.154363717104996</v>
      </c>
      <c r="BE301" s="17">
        <v>0.176002941321453</v>
      </c>
      <c r="BF301" s="17"/>
      <c r="BG301" s="17">
        <v>0.155033639636661</v>
      </c>
      <c r="BH301" s="17">
        <v>0.16480525380887001</v>
      </c>
      <c r="BI301" s="17">
        <v>0.15768776479861399</v>
      </c>
      <c r="BJ301" s="17">
        <v>0.17632262206139801</v>
      </c>
    </row>
    <row r="302" spans="2:62">
      <c r="B302" t="s">
        <v>199</v>
      </c>
      <c r="C302" s="17">
        <v>6.5645297223345597E-2</v>
      </c>
      <c r="D302" s="17">
        <v>7.3118610343180193E-2</v>
      </c>
      <c r="E302" s="17">
        <v>5.8850581221071001E-2</v>
      </c>
      <c r="F302" s="17"/>
      <c r="G302" s="17">
        <v>3.9763886539928898E-2</v>
      </c>
      <c r="H302" s="17">
        <v>2.29244629449252E-2</v>
      </c>
      <c r="I302" s="17">
        <v>6.4857485461913403E-2</v>
      </c>
      <c r="J302" s="17">
        <v>7.9320877966968198E-2</v>
      </c>
      <c r="K302" s="17">
        <v>8.9950387604716603E-2</v>
      </c>
      <c r="L302" s="17">
        <v>9.1877957214306402E-2</v>
      </c>
      <c r="M302" s="17"/>
      <c r="N302" s="17">
        <v>7.1114623036846306E-2</v>
      </c>
      <c r="O302" s="17">
        <v>4.9139552260862897E-2</v>
      </c>
      <c r="P302" s="17">
        <v>7.0393135873695695E-2</v>
      </c>
      <c r="Q302" s="17">
        <v>7.3102225140640006E-2</v>
      </c>
      <c r="R302" s="17"/>
      <c r="S302" s="17">
        <v>2.9530472996158699E-2</v>
      </c>
      <c r="T302" s="17">
        <v>7.5767584418738404E-2</v>
      </c>
      <c r="U302" s="17">
        <v>5.0337497752201699E-2</v>
      </c>
      <c r="V302" s="17">
        <v>7.1791323086381906E-2</v>
      </c>
      <c r="W302" s="17">
        <v>8.4260083382070097E-2</v>
      </c>
      <c r="X302" s="17">
        <v>5.5682190108832699E-2</v>
      </c>
      <c r="Y302" s="17">
        <v>9.7960514747620395E-2</v>
      </c>
      <c r="Z302" s="17">
        <v>7.3815151540977994E-2</v>
      </c>
      <c r="AA302" s="17">
        <v>7.1584779582077096E-2</v>
      </c>
      <c r="AB302" s="17"/>
      <c r="AC302" s="17">
        <v>4.3897501234299197E-2</v>
      </c>
      <c r="AD302" s="17">
        <v>5.1038333523670501E-2</v>
      </c>
      <c r="AE302" s="17">
        <v>8.1481965471312007E-2</v>
      </c>
      <c r="AF302" s="17">
        <v>7.6343023891533399E-2</v>
      </c>
      <c r="AG302" s="17">
        <v>0.112812156887048</v>
      </c>
      <c r="AH302" s="17">
        <v>8.3562474744691598E-2</v>
      </c>
      <c r="AI302" s="17"/>
      <c r="AJ302" s="17">
        <v>8.3660517541755797E-2</v>
      </c>
      <c r="AK302" s="17">
        <v>6.6968478277177806E-2</v>
      </c>
      <c r="AL302" s="17">
        <v>7.3029356331614906E-2</v>
      </c>
      <c r="AM302" s="17">
        <v>1.0680676979672E-2</v>
      </c>
      <c r="AN302" s="17">
        <v>5.08474149114631E-2</v>
      </c>
      <c r="AO302" s="17">
        <v>8.4157475273342899E-2</v>
      </c>
      <c r="AP302" s="17"/>
      <c r="AQ302" s="17">
        <v>4.9947267617545102E-2</v>
      </c>
      <c r="AR302" s="17">
        <v>7.1267246626902703E-2</v>
      </c>
      <c r="AS302" s="17"/>
      <c r="AT302" s="17">
        <v>7.0705026326527795E-2</v>
      </c>
      <c r="AU302" s="17">
        <v>4.6292688153921097E-2</v>
      </c>
      <c r="AV302" s="17"/>
      <c r="AW302" s="17">
        <v>6.1800104829393299E-2</v>
      </c>
      <c r="AX302" s="17" t="s">
        <v>87</v>
      </c>
      <c r="AY302" s="17">
        <v>8.3660517541755797E-2</v>
      </c>
      <c r="AZ302" s="17"/>
      <c r="BA302" s="17">
        <v>6.2930132108161604E-2</v>
      </c>
      <c r="BB302" s="17">
        <v>6.7151611984341802E-2</v>
      </c>
      <c r="BC302" s="17"/>
      <c r="BD302" s="17">
        <v>3.6935243318786698E-2</v>
      </c>
      <c r="BE302" s="17">
        <v>7.5895518050765706E-2</v>
      </c>
      <c r="BF302" s="17"/>
      <c r="BG302" s="17">
        <v>3.32652527015974E-2</v>
      </c>
      <c r="BH302" s="17">
        <v>7.1194021098295202E-2</v>
      </c>
      <c r="BI302" s="17">
        <v>6.9673807281181402E-2</v>
      </c>
      <c r="BJ302" s="17">
        <v>7.7475246368193099E-2</v>
      </c>
    </row>
    <row r="303" spans="2:62">
      <c r="B303" t="s">
        <v>101</v>
      </c>
      <c r="C303" s="17">
        <v>6.3668375767187202E-2</v>
      </c>
      <c r="D303" s="17">
        <v>5.2546236714097701E-2</v>
      </c>
      <c r="E303" s="17">
        <v>7.3984250377962302E-2</v>
      </c>
      <c r="F303" s="17"/>
      <c r="G303" s="17">
        <v>6.0801972702404901E-2</v>
      </c>
      <c r="H303" s="17">
        <v>4.1938717980759502E-2</v>
      </c>
      <c r="I303" s="17">
        <v>5.2212578640671303E-2</v>
      </c>
      <c r="J303" s="17">
        <v>7.8497275594618804E-2</v>
      </c>
      <c r="K303" s="17">
        <v>8.0379090297672498E-2</v>
      </c>
      <c r="L303" s="17">
        <v>6.7874327590257896E-2</v>
      </c>
      <c r="M303" s="17"/>
      <c r="N303" s="17">
        <v>3.3139166566489499E-2</v>
      </c>
      <c r="O303" s="17">
        <v>6.0469421714166402E-2</v>
      </c>
      <c r="P303" s="17">
        <v>6.2929620208595993E-2</v>
      </c>
      <c r="Q303" s="17">
        <v>0.101042563867917</v>
      </c>
      <c r="R303" s="17"/>
      <c r="S303" s="17">
        <v>5.1545988158186201E-2</v>
      </c>
      <c r="T303" s="17">
        <v>7.0334490996189006E-2</v>
      </c>
      <c r="U303" s="17">
        <v>5.3385216382272102E-2</v>
      </c>
      <c r="V303" s="17">
        <v>7.1692726866135495E-2</v>
      </c>
      <c r="W303" s="17">
        <v>5.8689312237100603E-2</v>
      </c>
      <c r="X303" s="17">
        <v>0.115990164729806</v>
      </c>
      <c r="Y303" s="17">
        <v>4.5010297176766703E-2</v>
      </c>
      <c r="Z303" s="17">
        <v>4.8261261821975397E-2</v>
      </c>
      <c r="AA303" s="17">
        <v>5.1881644758756097E-2</v>
      </c>
      <c r="AB303" s="17"/>
      <c r="AC303" s="17">
        <v>3.7636972595931198E-2</v>
      </c>
      <c r="AD303" s="17">
        <v>7.9300695243780195E-2</v>
      </c>
      <c r="AE303" s="17">
        <v>7.11478875425329E-2</v>
      </c>
      <c r="AF303" s="17">
        <v>6.5417544550707502E-2</v>
      </c>
      <c r="AG303" s="17">
        <v>7.4152598849820298E-2</v>
      </c>
      <c r="AH303" s="17">
        <v>4.9451220297668901E-2</v>
      </c>
      <c r="AI303" s="17"/>
      <c r="AJ303" s="17">
        <v>5.5781136184456202E-2</v>
      </c>
      <c r="AK303" s="17">
        <v>6.6684051170218597E-2</v>
      </c>
      <c r="AL303" s="17">
        <v>0.12652911257569499</v>
      </c>
      <c r="AM303" s="17">
        <v>5.5976400845741597E-2</v>
      </c>
      <c r="AN303" s="17">
        <v>5.0470759037915397E-2</v>
      </c>
      <c r="AO303" s="17">
        <v>4.2671812752301697E-2</v>
      </c>
      <c r="AP303" s="17"/>
      <c r="AQ303" s="17">
        <v>4.3411003130696402E-2</v>
      </c>
      <c r="AR303" s="17">
        <v>6.06600846995183E-2</v>
      </c>
      <c r="AS303" s="17"/>
      <c r="AT303" s="17">
        <v>6.0700123692963598E-2</v>
      </c>
      <c r="AU303" s="17">
        <v>7.1987932620876299E-2</v>
      </c>
      <c r="AV303" s="17"/>
      <c r="AW303" s="17">
        <v>7.07455499755755E-2</v>
      </c>
      <c r="AX303" s="17" t="s">
        <v>87</v>
      </c>
      <c r="AY303" s="17">
        <v>5.5781136184456202E-2</v>
      </c>
      <c r="AZ303" s="17"/>
      <c r="BA303" s="17">
        <v>3.8409397292828301E-2</v>
      </c>
      <c r="BB303" s="17">
        <v>7.7681509594974205E-2</v>
      </c>
      <c r="BC303" s="17"/>
      <c r="BD303" s="17">
        <v>4.8485937244931901E-2</v>
      </c>
      <c r="BE303" s="17">
        <v>6.0955222821157999E-2</v>
      </c>
      <c r="BF303" s="17"/>
      <c r="BG303" s="17">
        <v>1.8888014977058401E-2</v>
      </c>
      <c r="BH303" s="17">
        <v>9.8572550004773593E-2</v>
      </c>
      <c r="BI303" s="17">
        <v>2.3561380800994899E-2</v>
      </c>
      <c r="BJ303" s="17">
        <v>6.0766740509177498E-2</v>
      </c>
    </row>
    <row r="304" spans="2:62">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row>
    <row r="305" spans="2:62">
      <c r="B305" s="6" t="s">
        <v>202</v>
      </c>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row>
    <row r="306" spans="2:62">
      <c r="B306" s="24" t="s">
        <v>15</v>
      </c>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row>
    <row r="307" spans="2:62">
      <c r="B307" t="s">
        <v>196</v>
      </c>
      <c r="C307" s="17">
        <v>0.39428059510102698</v>
      </c>
      <c r="D307" s="17">
        <v>0.39011383155986201</v>
      </c>
      <c r="E307" s="17">
        <v>0.39748922731087999</v>
      </c>
      <c r="F307" s="17"/>
      <c r="G307" s="17">
        <v>0.35774914481046399</v>
      </c>
      <c r="H307" s="17">
        <v>0.40583671791561099</v>
      </c>
      <c r="I307" s="17">
        <v>0.39729019414307298</v>
      </c>
      <c r="J307" s="17">
        <v>0.41725997564755501</v>
      </c>
      <c r="K307" s="17">
        <v>0.43737569560177703</v>
      </c>
      <c r="L307" s="17">
        <v>0.356840602738626</v>
      </c>
      <c r="M307" s="17"/>
      <c r="N307" s="17">
        <v>0.40604158111544902</v>
      </c>
      <c r="O307" s="17">
        <v>0.42170803576037402</v>
      </c>
      <c r="P307" s="17">
        <v>0.37554314570187097</v>
      </c>
      <c r="Q307" s="17">
        <v>0.37009729781232298</v>
      </c>
      <c r="R307" s="17"/>
      <c r="S307" s="17">
        <v>0.39298512894098903</v>
      </c>
      <c r="T307" s="17">
        <v>0.39908551587184898</v>
      </c>
      <c r="U307" s="17">
        <v>0.45771432819198499</v>
      </c>
      <c r="V307" s="17">
        <v>0.37803257841167498</v>
      </c>
      <c r="W307" s="17">
        <v>0.38435901246618198</v>
      </c>
      <c r="X307" s="17">
        <v>0.352501434102242</v>
      </c>
      <c r="Y307" s="17">
        <v>0.38593862134958301</v>
      </c>
      <c r="Z307" s="17">
        <v>0.410558395530144</v>
      </c>
      <c r="AA307" s="17">
        <v>0.39464211454819897</v>
      </c>
      <c r="AB307" s="17"/>
      <c r="AC307" s="17">
        <v>0.42004375412051298</v>
      </c>
      <c r="AD307" s="17">
        <v>0.38704860978828998</v>
      </c>
      <c r="AE307" s="17">
        <v>0.37116992809039401</v>
      </c>
      <c r="AF307" s="17">
        <v>0.35323068876087999</v>
      </c>
      <c r="AG307" s="17">
        <v>0.45263513798372801</v>
      </c>
      <c r="AH307" s="17">
        <v>0.39934586913605402</v>
      </c>
      <c r="AI307" s="17"/>
      <c r="AJ307" s="17">
        <v>0.39194119655156301</v>
      </c>
      <c r="AK307" s="17">
        <v>0.39060478229375301</v>
      </c>
      <c r="AL307" s="17">
        <v>0.35308090955186</v>
      </c>
      <c r="AM307" s="17">
        <v>0.39478976260963</v>
      </c>
      <c r="AN307" s="17">
        <v>0.43888511468455998</v>
      </c>
      <c r="AO307" s="17">
        <v>0.28548757005466202</v>
      </c>
      <c r="AP307" s="17"/>
      <c r="AQ307" s="17">
        <v>0.41173128121906399</v>
      </c>
      <c r="AR307" s="17">
        <v>0.38559347376032399</v>
      </c>
      <c r="AS307" s="17"/>
      <c r="AT307" s="17">
        <v>0.38149636728445202</v>
      </c>
      <c r="AU307" s="17">
        <v>0.44085083338463699</v>
      </c>
      <c r="AV307" s="17"/>
      <c r="AW307" s="17">
        <v>0.39191244119337698</v>
      </c>
      <c r="AX307" s="17" t="s">
        <v>87</v>
      </c>
      <c r="AY307" s="17">
        <v>0.39194119655156301</v>
      </c>
      <c r="AZ307" s="17"/>
      <c r="BA307" s="17">
        <v>0.43115392211619002</v>
      </c>
      <c r="BB307" s="17">
        <v>0.37382407241687399</v>
      </c>
      <c r="BC307" s="17"/>
      <c r="BD307" s="17">
        <v>0.41101851146533802</v>
      </c>
      <c r="BE307" s="17">
        <v>0.39314064446101599</v>
      </c>
      <c r="BF307" s="17"/>
      <c r="BG307" s="17">
        <v>0.42445819378419197</v>
      </c>
      <c r="BH307" s="17">
        <v>0.375128630000791</v>
      </c>
      <c r="BI307" s="17">
        <v>0.42960184559862102</v>
      </c>
      <c r="BJ307" s="17">
        <v>0.39168724673726601</v>
      </c>
    </row>
    <row r="308" spans="2:62">
      <c r="B308" t="s">
        <v>197</v>
      </c>
      <c r="C308" s="17">
        <v>0.42876139647885603</v>
      </c>
      <c r="D308" s="17">
        <v>0.41930401750012097</v>
      </c>
      <c r="E308" s="17">
        <v>0.43952435842144799</v>
      </c>
      <c r="F308" s="17"/>
      <c r="G308" s="17">
        <v>0.43935837912898301</v>
      </c>
      <c r="H308" s="17">
        <v>0.42881636217616398</v>
      </c>
      <c r="I308" s="17">
        <v>0.48397587282531501</v>
      </c>
      <c r="J308" s="17">
        <v>0.40861037972278602</v>
      </c>
      <c r="K308" s="17">
        <v>0.38615215194431901</v>
      </c>
      <c r="L308" s="17">
        <v>0.42551406457072999</v>
      </c>
      <c r="M308" s="17"/>
      <c r="N308" s="17">
        <v>0.45748912609245201</v>
      </c>
      <c r="O308" s="17">
        <v>0.431342078055862</v>
      </c>
      <c r="P308" s="17">
        <v>0.43696123504113499</v>
      </c>
      <c r="Q308" s="17">
        <v>0.386179640773963</v>
      </c>
      <c r="R308" s="17"/>
      <c r="S308" s="17">
        <v>0.45686518733251802</v>
      </c>
      <c r="T308" s="17">
        <v>0.41769489972993101</v>
      </c>
      <c r="U308" s="17">
        <v>0.35855082921045001</v>
      </c>
      <c r="V308" s="17">
        <v>0.436905999344185</v>
      </c>
      <c r="W308" s="17">
        <v>0.42988982307610502</v>
      </c>
      <c r="X308" s="17">
        <v>0.45910747200379198</v>
      </c>
      <c r="Y308" s="17">
        <v>0.43857237171118402</v>
      </c>
      <c r="Z308" s="17">
        <v>0.412154886917806</v>
      </c>
      <c r="AA308" s="17">
        <v>0.430235469875478</v>
      </c>
      <c r="AB308" s="17"/>
      <c r="AC308" s="17">
        <v>0.44144953698092299</v>
      </c>
      <c r="AD308" s="17">
        <v>0.428803088817934</v>
      </c>
      <c r="AE308" s="17">
        <v>0.42137866159548598</v>
      </c>
      <c r="AF308" s="17">
        <v>0.440742400578438</v>
      </c>
      <c r="AG308" s="17">
        <v>0.39801995353994801</v>
      </c>
      <c r="AH308" s="17">
        <v>0.40135322644421101</v>
      </c>
      <c r="AI308" s="17"/>
      <c r="AJ308" s="17">
        <v>0.42432827555231301</v>
      </c>
      <c r="AK308" s="17">
        <v>0.44647148739444198</v>
      </c>
      <c r="AL308" s="17">
        <v>0.40413909755710198</v>
      </c>
      <c r="AM308" s="17">
        <v>0.41485287241872398</v>
      </c>
      <c r="AN308" s="17">
        <v>0.42144186639605902</v>
      </c>
      <c r="AO308" s="17">
        <v>0.49888240214887902</v>
      </c>
      <c r="AP308" s="17"/>
      <c r="AQ308" s="17">
        <v>0.41104744605705701</v>
      </c>
      <c r="AR308" s="17">
        <v>0.44541186149925299</v>
      </c>
      <c r="AS308" s="17"/>
      <c r="AT308" s="17">
        <v>0.43666895761587399</v>
      </c>
      <c r="AU308" s="17">
        <v>0.40225105816009898</v>
      </c>
      <c r="AV308" s="17"/>
      <c r="AW308" s="17">
        <v>0.43242278613072599</v>
      </c>
      <c r="AX308" s="17" t="s">
        <v>87</v>
      </c>
      <c r="AY308" s="17">
        <v>0.42432827555231301</v>
      </c>
      <c r="AZ308" s="17"/>
      <c r="BA308" s="17">
        <v>0.42488387169791703</v>
      </c>
      <c r="BB308" s="17">
        <v>0.43091256319096199</v>
      </c>
      <c r="BC308" s="17"/>
      <c r="BD308" s="17">
        <v>0.43016383479016101</v>
      </c>
      <c r="BE308" s="17">
        <v>0.430969634152432</v>
      </c>
      <c r="BF308" s="17"/>
      <c r="BG308" s="17">
        <v>0.45017424735762102</v>
      </c>
      <c r="BH308" s="17">
        <v>0.40555371833391402</v>
      </c>
      <c r="BI308" s="17">
        <v>0.41261303392519</v>
      </c>
      <c r="BJ308" s="17">
        <v>0.4356181510489</v>
      </c>
    </row>
    <row r="309" spans="2:62">
      <c r="B309" t="s">
        <v>198</v>
      </c>
      <c r="C309" s="17">
        <v>9.5848595904798994E-2</v>
      </c>
      <c r="D309" s="17">
        <v>0.11327090784457</v>
      </c>
      <c r="E309" s="17">
        <v>7.8589512094801306E-2</v>
      </c>
      <c r="F309" s="17"/>
      <c r="G309" s="17">
        <v>0.114796873897824</v>
      </c>
      <c r="H309" s="17">
        <v>0.109270355486283</v>
      </c>
      <c r="I309" s="17">
        <v>4.7396989713589799E-2</v>
      </c>
      <c r="J309" s="17">
        <v>0.10404858957485701</v>
      </c>
      <c r="K309" s="17">
        <v>0.100771103299803</v>
      </c>
      <c r="L309" s="17">
        <v>0.10131277021051199</v>
      </c>
      <c r="M309" s="17"/>
      <c r="N309" s="17">
        <v>8.8100610095089599E-2</v>
      </c>
      <c r="O309" s="17">
        <v>8.8375364268090104E-2</v>
      </c>
      <c r="P309" s="17">
        <v>9.0061850375637506E-2</v>
      </c>
      <c r="Q309" s="17">
        <v>0.117666644579975</v>
      </c>
      <c r="R309" s="17"/>
      <c r="S309" s="17">
        <v>9.6237194323246497E-2</v>
      </c>
      <c r="T309" s="17">
        <v>0.101830121641299</v>
      </c>
      <c r="U309" s="17">
        <v>8.9328216555202997E-2</v>
      </c>
      <c r="V309" s="17">
        <v>0.10222643496443801</v>
      </c>
      <c r="W309" s="17">
        <v>7.3848759164403796E-2</v>
      </c>
      <c r="X309" s="17">
        <v>9.5987078118888999E-2</v>
      </c>
      <c r="Y309" s="17">
        <v>9.4347076628424495E-2</v>
      </c>
      <c r="Z309" s="17">
        <v>8.2545902124962905E-2</v>
      </c>
      <c r="AA309" s="17">
        <v>0.10804767250118801</v>
      </c>
      <c r="AB309" s="17"/>
      <c r="AC309" s="17">
        <v>8.8548025313021694E-2</v>
      </c>
      <c r="AD309" s="17">
        <v>9.6190314397254395E-2</v>
      </c>
      <c r="AE309" s="17">
        <v>0.11311117185403299</v>
      </c>
      <c r="AF309" s="17">
        <v>0.108019112146904</v>
      </c>
      <c r="AG309" s="17">
        <v>5.61141456270755E-2</v>
      </c>
      <c r="AH309" s="17">
        <v>0.127828732008122</v>
      </c>
      <c r="AI309" s="17"/>
      <c r="AJ309" s="17">
        <v>0.100389957650439</v>
      </c>
      <c r="AK309" s="17">
        <v>8.5474152661754399E-2</v>
      </c>
      <c r="AL309" s="17">
        <v>0.117218310351626</v>
      </c>
      <c r="AM309" s="17">
        <v>0.12973329332893499</v>
      </c>
      <c r="AN309" s="17">
        <v>7.6232229794602396E-2</v>
      </c>
      <c r="AO309" s="17">
        <v>9.8049096476775996E-2</v>
      </c>
      <c r="AP309" s="17"/>
      <c r="AQ309" s="17">
        <v>0.111859574720343</v>
      </c>
      <c r="AR309" s="17">
        <v>9.0269014716599705E-2</v>
      </c>
      <c r="AS309" s="17"/>
      <c r="AT309" s="17">
        <v>9.9865122348922197E-2</v>
      </c>
      <c r="AU309" s="17">
        <v>8.1393597272171797E-2</v>
      </c>
      <c r="AV309" s="17"/>
      <c r="AW309" s="17">
        <v>9.2796538332945003E-2</v>
      </c>
      <c r="AX309" s="17" t="s">
        <v>87</v>
      </c>
      <c r="AY309" s="17">
        <v>0.100389957650439</v>
      </c>
      <c r="AZ309" s="17"/>
      <c r="BA309" s="17">
        <v>8.7667563907553495E-2</v>
      </c>
      <c r="BB309" s="17">
        <v>0.100387255151973</v>
      </c>
      <c r="BC309" s="17"/>
      <c r="BD309" s="17">
        <v>9.1207689938325898E-2</v>
      </c>
      <c r="BE309" s="17">
        <v>9.6748475673460302E-2</v>
      </c>
      <c r="BF309" s="17"/>
      <c r="BG309" s="17">
        <v>9.5329069656544002E-2</v>
      </c>
      <c r="BH309" s="17">
        <v>0.101646041998968</v>
      </c>
      <c r="BI309" s="17">
        <v>0.12118937040227699</v>
      </c>
      <c r="BJ309" s="17">
        <v>8.7992576607187095E-2</v>
      </c>
    </row>
    <row r="310" spans="2:62">
      <c r="B310" t="s">
        <v>199</v>
      </c>
      <c r="C310" s="17">
        <v>3.5729450608419401E-2</v>
      </c>
      <c r="D310" s="17">
        <v>4.12209232598151E-2</v>
      </c>
      <c r="E310" s="17">
        <v>3.0638076185837901E-2</v>
      </c>
      <c r="F310" s="17"/>
      <c r="G310" s="17">
        <v>3.7471600876961199E-2</v>
      </c>
      <c r="H310" s="17">
        <v>2.3117493585398399E-2</v>
      </c>
      <c r="I310" s="17">
        <v>3.1372400797313099E-2</v>
      </c>
      <c r="J310" s="17">
        <v>2.3842665176223299E-2</v>
      </c>
      <c r="K310" s="17">
        <v>3.9139150571912598E-2</v>
      </c>
      <c r="L310" s="17">
        <v>5.6407947096817498E-2</v>
      </c>
      <c r="M310" s="17"/>
      <c r="N310" s="17">
        <v>3.1398286588202998E-2</v>
      </c>
      <c r="O310" s="17">
        <v>1.6740017056390399E-2</v>
      </c>
      <c r="P310" s="17">
        <v>4.90981439557421E-2</v>
      </c>
      <c r="Q310" s="17">
        <v>4.85972123850998E-2</v>
      </c>
      <c r="R310" s="17"/>
      <c r="S310" s="17">
        <v>2.3028842558921798E-2</v>
      </c>
      <c r="T310" s="17">
        <v>2.7364923360869702E-2</v>
      </c>
      <c r="U310" s="17">
        <v>4.7253103435828898E-2</v>
      </c>
      <c r="V310" s="17">
        <v>3.7828997411067398E-2</v>
      </c>
      <c r="W310" s="17">
        <v>5.0911279589646703E-2</v>
      </c>
      <c r="X310" s="17">
        <v>2.66536328679415E-2</v>
      </c>
      <c r="Y310" s="17">
        <v>6.5224399651342094E-2</v>
      </c>
      <c r="Z310" s="17">
        <v>5.5640846987255597E-2</v>
      </c>
      <c r="AA310" s="17">
        <v>1.8522693869335399E-2</v>
      </c>
      <c r="AB310" s="17"/>
      <c r="AC310" s="17">
        <v>2.5398479413735998E-2</v>
      </c>
      <c r="AD310" s="17">
        <v>3.5303900821530301E-2</v>
      </c>
      <c r="AE310" s="17">
        <v>4.4721167180520299E-2</v>
      </c>
      <c r="AF310" s="17">
        <v>3.9817505746767297E-2</v>
      </c>
      <c r="AG310" s="17">
        <v>4.7905642430914802E-2</v>
      </c>
      <c r="AH310" s="17">
        <v>2.2631866610044502E-2</v>
      </c>
      <c r="AI310" s="17"/>
      <c r="AJ310" s="17">
        <v>3.9979384103518499E-2</v>
      </c>
      <c r="AK310" s="17">
        <v>3.4318976426880803E-2</v>
      </c>
      <c r="AL310" s="17">
        <v>4.9077859881738801E-2</v>
      </c>
      <c r="AM310" s="17">
        <v>2.3981446358125401E-2</v>
      </c>
      <c r="AN310" s="17">
        <v>2.8051433647074402E-2</v>
      </c>
      <c r="AO310" s="17">
        <v>3.5668276362637301E-2</v>
      </c>
      <c r="AP310" s="17"/>
      <c r="AQ310" s="17">
        <v>3.2237639562234799E-2</v>
      </c>
      <c r="AR310" s="17">
        <v>3.8778035630144897E-2</v>
      </c>
      <c r="AS310" s="17"/>
      <c r="AT310" s="17">
        <v>3.6544896233291699E-2</v>
      </c>
      <c r="AU310" s="17">
        <v>3.1481112286437803E-2</v>
      </c>
      <c r="AV310" s="17"/>
      <c r="AW310" s="17">
        <v>3.8349725148636403E-2</v>
      </c>
      <c r="AX310" s="17" t="s">
        <v>87</v>
      </c>
      <c r="AY310" s="17">
        <v>3.9979384103518499E-2</v>
      </c>
      <c r="AZ310" s="17"/>
      <c r="BA310" s="17">
        <v>3.9193205887487703E-2</v>
      </c>
      <c r="BB310" s="17">
        <v>3.3807834248456098E-2</v>
      </c>
      <c r="BC310" s="17"/>
      <c r="BD310" s="17">
        <v>3.4094015012663299E-2</v>
      </c>
      <c r="BE310" s="17">
        <v>3.66568542630634E-2</v>
      </c>
      <c r="BF310" s="17"/>
      <c r="BG310" s="17">
        <v>2.0106754275120001E-2</v>
      </c>
      <c r="BH310" s="17">
        <v>5.2155347762142798E-2</v>
      </c>
      <c r="BI310" s="17">
        <v>2.21142956265288E-2</v>
      </c>
      <c r="BJ310" s="17">
        <v>4.3735862689966903E-2</v>
      </c>
    </row>
    <row r="311" spans="2:62">
      <c r="B311" t="s">
        <v>101</v>
      </c>
      <c r="C311" s="17">
        <v>4.5379961906899101E-2</v>
      </c>
      <c r="D311" s="17">
        <v>3.6090319835631997E-2</v>
      </c>
      <c r="E311" s="17">
        <v>5.3758825987033E-2</v>
      </c>
      <c r="F311" s="17"/>
      <c r="G311" s="17">
        <v>5.0624001285767099E-2</v>
      </c>
      <c r="H311" s="17">
        <v>3.2959070836543897E-2</v>
      </c>
      <c r="I311" s="17">
        <v>3.99645425207098E-2</v>
      </c>
      <c r="J311" s="17">
        <v>4.6238389878579499E-2</v>
      </c>
      <c r="K311" s="17">
        <v>3.6561898582188397E-2</v>
      </c>
      <c r="L311" s="17">
        <v>5.9924615383315102E-2</v>
      </c>
      <c r="M311" s="17"/>
      <c r="N311" s="17">
        <v>1.69703961088069E-2</v>
      </c>
      <c r="O311" s="17">
        <v>4.1834504859283202E-2</v>
      </c>
      <c r="P311" s="17">
        <v>4.8335624925614398E-2</v>
      </c>
      <c r="Q311" s="17">
        <v>7.7459204448639005E-2</v>
      </c>
      <c r="R311" s="17"/>
      <c r="S311" s="17">
        <v>3.08836468443239E-2</v>
      </c>
      <c r="T311" s="17">
        <v>5.4024539396051098E-2</v>
      </c>
      <c r="U311" s="17">
        <v>4.7153522606532897E-2</v>
      </c>
      <c r="V311" s="17">
        <v>4.5005989868634501E-2</v>
      </c>
      <c r="W311" s="17">
        <v>6.09911257036631E-2</v>
      </c>
      <c r="X311" s="17">
        <v>6.5750382907135599E-2</v>
      </c>
      <c r="Y311" s="17">
        <v>1.5917530659466099E-2</v>
      </c>
      <c r="Z311" s="17">
        <v>3.90999684398321E-2</v>
      </c>
      <c r="AA311" s="17">
        <v>4.8552049205799599E-2</v>
      </c>
      <c r="AB311" s="17"/>
      <c r="AC311" s="17">
        <v>2.4560204171807001E-2</v>
      </c>
      <c r="AD311" s="17">
        <v>5.2654086174991198E-2</v>
      </c>
      <c r="AE311" s="17">
        <v>4.96190712795666E-2</v>
      </c>
      <c r="AF311" s="17">
        <v>5.8190292767010501E-2</v>
      </c>
      <c r="AG311" s="17">
        <v>4.5325120418333899E-2</v>
      </c>
      <c r="AH311" s="17">
        <v>4.8840305801567903E-2</v>
      </c>
      <c r="AI311" s="17"/>
      <c r="AJ311" s="17">
        <v>4.3361186142165498E-2</v>
      </c>
      <c r="AK311" s="17">
        <v>4.3130601223169897E-2</v>
      </c>
      <c r="AL311" s="17">
        <v>7.6483822657673603E-2</v>
      </c>
      <c r="AM311" s="17">
        <v>3.66426252845857E-2</v>
      </c>
      <c r="AN311" s="17">
        <v>3.5389355477703603E-2</v>
      </c>
      <c r="AO311" s="17">
        <v>8.1912654957046499E-2</v>
      </c>
      <c r="AP311" s="17"/>
      <c r="AQ311" s="17">
        <v>3.3124058441300397E-2</v>
      </c>
      <c r="AR311" s="17">
        <v>3.9947614393678499E-2</v>
      </c>
      <c r="AS311" s="17"/>
      <c r="AT311" s="17">
        <v>4.5424656517460298E-2</v>
      </c>
      <c r="AU311" s="17">
        <v>4.4023398896654603E-2</v>
      </c>
      <c r="AV311" s="17"/>
      <c r="AW311" s="17">
        <v>4.4518509194315201E-2</v>
      </c>
      <c r="AX311" s="17" t="s">
        <v>87</v>
      </c>
      <c r="AY311" s="17">
        <v>4.3361186142165498E-2</v>
      </c>
      <c r="AZ311" s="17"/>
      <c r="BA311" s="17">
        <v>1.7101436390851099E-2</v>
      </c>
      <c r="BB311" s="17">
        <v>6.1068274991734901E-2</v>
      </c>
      <c r="BC311" s="17"/>
      <c r="BD311" s="17">
        <v>3.3515948793512398E-2</v>
      </c>
      <c r="BE311" s="17">
        <v>4.2484391450029003E-2</v>
      </c>
      <c r="BF311" s="17"/>
      <c r="BG311" s="17">
        <v>9.9317349265234407E-3</v>
      </c>
      <c r="BH311" s="17">
        <v>6.5516261904184303E-2</v>
      </c>
      <c r="BI311" s="17">
        <v>1.4481454447383701E-2</v>
      </c>
      <c r="BJ311" s="17">
        <v>4.0966162916680302E-2</v>
      </c>
    </row>
    <row r="312" spans="2:62">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row>
    <row r="313" spans="2:62">
      <c r="B313" s="6" t="s">
        <v>203</v>
      </c>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row>
    <row r="314" spans="2:62">
      <c r="B314" s="24" t="s">
        <v>15</v>
      </c>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row>
    <row r="315" spans="2:62">
      <c r="B315" t="s">
        <v>196</v>
      </c>
      <c r="C315" s="17">
        <v>0.26882608071150799</v>
      </c>
      <c r="D315" s="17">
        <v>0.27136966706983401</v>
      </c>
      <c r="E315" s="17">
        <v>0.26442737076350897</v>
      </c>
      <c r="F315" s="17"/>
      <c r="G315" s="17">
        <v>0.24956929929777599</v>
      </c>
      <c r="H315" s="17">
        <v>0.31532290106882199</v>
      </c>
      <c r="I315" s="17">
        <v>0.28694992305905398</v>
      </c>
      <c r="J315" s="17">
        <v>0.267930618993517</v>
      </c>
      <c r="K315" s="17">
        <v>0.247976519225963</v>
      </c>
      <c r="L315" s="17">
        <v>0.23918557724662401</v>
      </c>
      <c r="M315" s="17"/>
      <c r="N315" s="17">
        <v>0.28835475186395598</v>
      </c>
      <c r="O315" s="17">
        <v>0.29326794759659103</v>
      </c>
      <c r="P315" s="17">
        <v>0.25123247889767403</v>
      </c>
      <c r="Q315" s="17">
        <v>0.23939019673105799</v>
      </c>
      <c r="R315" s="17"/>
      <c r="S315" s="17">
        <v>0.30785463114072897</v>
      </c>
      <c r="T315" s="17">
        <v>0.260839461458308</v>
      </c>
      <c r="U315" s="17">
        <v>0.23785007540856801</v>
      </c>
      <c r="V315" s="17">
        <v>0.275880893115721</v>
      </c>
      <c r="W315" s="17">
        <v>0.28194159864795898</v>
      </c>
      <c r="X315" s="17">
        <v>0.28763028183392703</v>
      </c>
      <c r="Y315" s="17">
        <v>0.25806515376109102</v>
      </c>
      <c r="Z315" s="17">
        <v>0.22394211368695599</v>
      </c>
      <c r="AA315" s="17">
        <v>0.25087730703530098</v>
      </c>
      <c r="AB315" s="17"/>
      <c r="AC315" s="17">
        <v>0.31332476503900197</v>
      </c>
      <c r="AD315" s="17">
        <v>0.26869150905315098</v>
      </c>
      <c r="AE315" s="17">
        <v>0.26177421694740199</v>
      </c>
      <c r="AF315" s="17">
        <v>0.24404459250844401</v>
      </c>
      <c r="AG315" s="17">
        <v>0.257870947407982</v>
      </c>
      <c r="AH315" s="17">
        <v>0.15987435495602001</v>
      </c>
      <c r="AI315" s="17"/>
      <c r="AJ315" s="17">
        <v>0.25061340916379898</v>
      </c>
      <c r="AK315" s="17">
        <v>0.25412245255647897</v>
      </c>
      <c r="AL315" s="17">
        <v>0.193545111347729</v>
      </c>
      <c r="AM315" s="17">
        <v>0.27270176519887901</v>
      </c>
      <c r="AN315" s="17">
        <v>0.32085891893451901</v>
      </c>
      <c r="AO315" s="17">
        <v>0.331728041807755</v>
      </c>
      <c r="AP315" s="17"/>
      <c r="AQ315" s="17">
        <v>0.30337048363629499</v>
      </c>
      <c r="AR315" s="17">
        <v>0.24981163393523201</v>
      </c>
      <c r="AS315" s="17"/>
      <c r="AT315" s="17">
        <v>0.251452724059891</v>
      </c>
      <c r="AU315" s="17">
        <v>0.33121058363074801</v>
      </c>
      <c r="AV315" s="17"/>
      <c r="AW315" s="17">
        <v>0.273087015410518</v>
      </c>
      <c r="AX315" s="17" t="s">
        <v>87</v>
      </c>
      <c r="AY315" s="17">
        <v>0.25061340916379898</v>
      </c>
      <c r="AZ315" s="17"/>
      <c r="BA315" s="17">
        <v>0.29183939750348098</v>
      </c>
      <c r="BB315" s="17">
        <v>0.256058791315599</v>
      </c>
      <c r="BC315" s="17"/>
      <c r="BD315" s="17">
        <v>0.304989926336032</v>
      </c>
      <c r="BE315" s="17">
        <v>0.25981113470240802</v>
      </c>
      <c r="BF315" s="17"/>
      <c r="BG315" s="17">
        <v>0.289734259375723</v>
      </c>
      <c r="BH315" s="17">
        <v>0.29351845716632702</v>
      </c>
      <c r="BI315" s="17">
        <v>0.295963448655993</v>
      </c>
      <c r="BJ315" s="17">
        <v>0.25056432102222198</v>
      </c>
    </row>
    <row r="316" spans="2:62">
      <c r="B316" t="s">
        <v>197</v>
      </c>
      <c r="C316" s="17">
        <v>0.448938952446444</v>
      </c>
      <c r="D316" s="17">
        <v>0.42708471006156201</v>
      </c>
      <c r="E316" s="17">
        <v>0.47204351533696398</v>
      </c>
      <c r="F316" s="17"/>
      <c r="G316" s="17">
        <v>0.4676716836118</v>
      </c>
      <c r="H316" s="17">
        <v>0.45392020430876301</v>
      </c>
      <c r="I316" s="17">
        <v>0.487268803259022</v>
      </c>
      <c r="J316" s="17">
        <v>0.44311248237056</v>
      </c>
      <c r="K316" s="17">
        <v>0.40736906420001101</v>
      </c>
      <c r="L316" s="17">
        <v>0.43821075763609202</v>
      </c>
      <c r="M316" s="17"/>
      <c r="N316" s="17">
        <v>0.45766747386988899</v>
      </c>
      <c r="O316" s="17">
        <v>0.463373136125454</v>
      </c>
      <c r="P316" s="17">
        <v>0.42828986515043299</v>
      </c>
      <c r="Q316" s="17">
        <v>0.43939018268699498</v>
      </c>
      <c r="R316" s="17"/>
      <c r="S316" s="17">
        <v>0.45515678249298402</v>
      </c>
      <c r="T316" s="17">
        <v>0.43064067066703798</v>
      </c>
      <c r="U316" s="17">
        <v>0.50187061998801397</v>
      </c>
      <c r="V316" s="17">
        <v>0.43067307224290302</v>
      </c>
      <c r="W316" s="17">
        <v>0.39707222362300798</v>
      </c>
      <c r="X316" s="17">
        <v>0.41131986963566702</v>
      </c>
      <c r="Y316" s="17">
        <v>0.45445456699300102</v>
      </c>
      <c r="Z316" s="17">
        <v>0.52340605365926196</v>
      </c>
      <c r="AA316" s="17">
        <v>0.47162743522481798</v>
      </c>
      <c r="AB316" s="17"/>
      <c r="AC316" s="17">
        <v>0.45908692218288599</v>
      </c>
      <c r="AD316" s="17">
        <v>0.453617691006305</v>
      </c>
      <c r="AE316" s="17">
        <v>0.44333982633671398</v>
      </c>
      <c r="AF316" s="17">
        <v>0.43580530647975002</v>
      </c>
      <c r="AG316" s="17">
        <v>0.41557089451274998</v>
      </c>
      <c r="AH316" s="17">
        <v>0.514957213911169</v>
      </c>
      <c r="AI316" s="17"/>
      <c r="AJ316" s="17">
        <v>0.45520155537524698</v>
      </c>
      <c r="AK316" s="17">
        <v>0.45720052357185897</v>
      </c>
      <c r="AL316" s="17">
        <v>0.493358276856045</v>
      </c>
      <c r="AM316" s="17">
        <v>0.45753337397477201</v>
      </c>
      <c r="AN316" s="17">
        <v>0.43794414744985599</v>
      </c>
      <c r="AO316" s="17">
        <v>0.33094322766884499</v>
      </c>
      <c r="AP316" s="17"/>
      <c r="AQ316" s="17">
        <v>0.44828502854039898</v>
      </c>
      <c r="AR316" s="17">
        <v>0.45909611267739697</v>
      </c>
      <c r="AS316" s="17"/>
      <c r="AT316" s="17">
        <v>0.46077080132063802</v>
      </c>
      <c r="AU316" s="17">
        <v>0.40872958580908603</v>
      </c>
      <c r="AV316" s="17"/>
      <c r="AW316" s="17">
        <v>0.45243624824353501</v>
      </c>
      <c r="AX316" s="17" t="s">
        <v>87</v>
      </c>
      <c r="AY316" s="17">
        <v>0.45520155537524698</v>
      </c>
      <c r="AZ316" s="17"/>
      <c r="BA316" s="17">
        <v>0.44448908095775902</v>
      </c>
      <c r="BB316" s="17">
        <v>0.45140764470772099</v>
      </c>
      <c r="BC316" s="17"/>
      <c r="BD316" s="17">
        <v>0.457209475775541</v>
      </c>
      <c r="BE316" s="17">
        <v>0.44739362757488998</v>
      </c>
      <c r="BF316" s="17"/>
      <c r="BG316" s="17">
        <v>0.47210333779371799</v>
      </c>
      <c r="BH316" s="17">
        <v>0.42620691166305802</v>
      </c>
      <c r="BI316" s="17">
        <v>0.44857133679248801</v>
      </c>
      <c r="BJ316" s="17">
        <v>0.44544942621143402</v>
      </c>
    </row>
    <row r="317" spans="2:62">
      <c r="B317" t="s">
        <v>198</v>
      </c>
      <c r="C317" s="17">
        <v>0.163546711007826</v>
      </c>
      <c r="D317" s="17">
        <v>0.18883866883351799</v>
      </c>
      <c r="E317" s="17">
        <v>0.13912131136492001</v>
      </c>
      <c r="F317" s="17"/>
      <c r="G317" s="17">
        <v>0.151966289217703</v>
      </c>
      <c r="H317" s="17">
        <v>0.140953780225366</v>
      </c>
      <c r="I317" s="17">
        <v>0.12541036645223599</v>
      </c>
      <c r="J317" s="17">
        <v>0.15404326021630099</v>
      </c>
      <c r="K317" s="17">
        <v>0.19792773323079399</v>
      </c>
      <c r="L317" s="17">
        <v>0.205912895617617</v>
      </c>
      <c r="M317" s="17"/>
      <c r="N317" s="17">
        <v>0.16429165995876599</v>
      </c>
      <c r="O317" s="17">
        <v>0.14604473569960599</v>
      </c>
      <c r="P317" s="17">
        <v>0.19612685558561899</v>
      </c>
      <c r="Q317" s="17">
        <v>0.15322050214490099</v>
      </c>
      <c r="R317" s="17"/>
      <c r="S317" s="17">
        <v>0.12776758032895799</v>
      </c>
      <c r="T317" s="17">
        <v>0.190999679559442</v>
      </c>
      <c r="U317" s="17">
        <v>0.139760037054979</v>
      </c>
      <c r="V317" s="17">
        <v>0.19245996835055099</v>
      </c>
      <c r="W317" s="17">
        <v>0.18383651642212601</v>
      </c>
      <c r="X317" s="17">
        <v>0.13609053671218799</v>
      </c>
      <c r="Y317" s="17">
        <v>0.163210458250688</v>
      </c>
      <c r="Z317" s="17">
        <v>0.14550220137700601</v>
      </c>
      <c r="AA317" s="17">
        <v>0.181826128296494</v>
      </c>
      <c r="AB317" s="17"/>
      <c r="AC317" s="17">
        <v>0.13484064586691999</v>
      </c>
      <c r="AD317" s="17">
        <v>0.15363362604533001</v>
      </c>
      <c r="AE317" s="17">
        <v>0.16233982217252099</v>
      </c>
      <c r="AF317" s="17">
        <v>0.203990109834286</v>
      </c>
      <c r="AG317" s="17">
        <v>0.19370546177908701</v>
      </c>
      <c r="AH317" s="17">
        <v>0.158679101995295</v>
      </c>
      <c r="AI317" s="17"/>
      <c r="AJ317" s="17">
        <v>0.17168851571844901</v>
      </c>
      <c r="AK317" s="17">
        <v>0.173096369014239</v>
      </c>
      <c r="AL317" s="17">
        <v>0.14687848063114101</v>
      </c>
      <c r="AM317" s="17">
        <v>0.16014593192016</v>
      </c>
      <c r="AN317" s="17">
        <v>0.13684356021890901</v>
      </c>
      <c r="AO317" s="17">
        <v>0.231462735291359</v>
      </c>
      <c r="AP317" s="17"/>
      <c r="AQ317" s="17">
        <v>0.15560543729488199</v>
      </c>
      <c r="AR317" s="17">
        <v>0.164757130098866</v>
      </c>
      <c r="AS317" s="17"/>
      <c r="AT317" s="17">
        <v>0.167760391708388</v>
      </c>
      <c r="AU317" s="17">
        <v>0.14805851147104099</v>
      </c>
      <c r="AV317" s="17"/>
      <c r="AW317" s="17">
        <v>0.15687094047502401</v>
      </c>
      <c r="AX317" s="17" t="s">
        <v>87</v>
      </c>
      <c r="AY317" s="17">
        <v>0.17168851571844901</v>
      </c>
      <c r="AZ317" s="17"/>
      <c r="BA317" s="17">
        <v>0.16835133386357601</v>
      </c>
      <c r="BB317" s="17">
        <v>0.16088121037651501</v>
      </c>
      <c r="BC317" s="17"/>
      <c r="BD317" s="17">
        <v>0.143699889293119</v>
      </c>
      <c r="BE317" s="17">
        <v>0.171103323477309</v>
      </c>
      <c r="BF317" s="17"/>
      <c r="BG317" s="17">
        <v>0.157267136895925</v>
      </c>
      <c r="BH317" s="17">
        <v>0.14642032668011001</v>
      </c>
      <c r="BI317" s="17">
        <v>0.18368466389933299</v>
      </c>
      <c r="BJ317" s="17">
        <v>0.17417686545057301</v>
      </c>
    </row>
    <row r="318" spans="2:62">
      <c r="B318" t="s">
        <v>199</v>
      </c>
      <c r="C318" s="17">
        <v>5.9332696084655301E-2</v>
      </c>
      <c r="D318" s="17">
        <v>6.7708787895522093E-2</v>
      </c>
      <c r="E318" s="17">
        <v>5.1604963103343601E-2</v>
      </c>
      <c r="F318" s="17"/>
      <c r="G318" s="17">
        <v>5.1626591970522502E-2</v>
      </c>
      <c r="H318" s="17">
        <v>4.5583140420932901E-2</v>
      </c>
      <c r="I318" s="17">
        <v>3.8746085292224397E-2</v>
      </c>
      <c r="J318" s="17">
        <v>5.69453241808675E-2</v>
      </c>
      <c r="K318" s="17">
        <v>9.3566308491148303E-2</v>
      </c>
      <c r="L318" s="17">
        <v>7.2370557895993004E-2</v>
      </c>
      <c r="M318" s="17"/>
      <c r="N318" s="17">
        <v>5.7075433345890901E-2</v>
      </c>
      <c r="O318" s="17">
        <v>3.8625583476888797E-2</v>
      </c>
      <c r="P318" s="17">
        <v>7.2273560208578697E-2</v>
      </c>
      <c r="Q318" s="17">
        <v>7.2261058122638805E-2</v>
      </c>
      <c r="R318" s="17"/>
      <c r="S318" s="17">
        <v>4.43150054637583E-2</v>
      </c>
      <c r="T318" s="17">
        <v>6.8711381110099806E-2</v>
      </c>
      <c r="U318" s="17">
        <v>5.46674770995456E-2</v>
      </c>
      <c r="V318" s="17">
        <v>4.27565589309572E-2</v>
      </c>
      <c r="W318" s="17">
        <v>0.10149473381299901</v>
      </c>
      <c r="X318" s="17">
        <v>6.3008166747811595E-2</v>
      </c>
      <c r="Y318" s="17">
        <v>7.3501428570933502E-2</v>
      </c>
      <c r="Z318" s="17">
        <v>5.7818755076761701E-2</v>
      </c>
      <c r="AA318" s="17">
        <v>4.2421684653215698E-2</v>
      </c>
      <c r="AB318" s="17"/>
      <c r="AC318" s="17">
        <v>4.2886536993520602E-2</v>
      </c>
      <c r="AD318" s="17">
        <v>5.7854035430150198E-2</v>
      </c>
      <c r="AE318" s="17">
        <v>6.9370161216607606E-2</v>
      </c>
      <c r="AF318" s="17">
        <v>6.1928477100667498E-2</v>
      </c>
      <c r="AG318" s="17">
        <v>6.6632826211749596E-2</v>
      </c>
      <c r="AH318" s="17">
        <v>0.106583444625725</v>
      </c>
      <c r="AI318" s="17"/>
      <c r="AJ318" s="17">
        <v>7.96898043966172E-2</v>
      </c>
      <c r="AK318" s="17">
        <v>4.9097413309459798E-2</v>
      </c>
      <c r="AL318" s="17">
        <v>6.3891397769444094E-2</v>
      </c>
      <c r="AM318" s="17">
        <v>3.43680136812839E-2</v>
      </c>
      <c r="AN318" s="17">
        <v>5.0839662620091597E-2</v>
      </c>
      <c r="AO318" s="17">
        <v>1.6750459088082498E-2</v>
      </c>
      <c r="AP318" s="17"/>
      <c r="AQ318" s="17">
        <v>4.7355613436258E-2</v>
      </c>
      <c r="AR318" s="17">
        <v>6.6983260851423504E-2</v>
      </c>
      <c r="AS318" s="17"/>
      <c r="AT318" s="17">
        <v>6.4918815885844E-2</v>
      </c>
      <c r="AU318" s="17">
        <v>4.0061875804715298E-2</v>
      </c>
      <c r="AV318" s="17"/>
      <c r="AW318" s="17">
        <v>4.9125786236212901E-2</v>
      </c>
      <c r="AX318" s="17" t="s">
        <v>87</v>
      </c>
      <c r="AY318" s="17">
        <v>7.96898043966172E-2</v>
      </c>
      <c r="AZ318" s="17"/>
      <c r="BA318" s="17">
        <v>5.6824431712264298E-2</v>
      </c>
      <c r="BB318" s="17">
        <v>6.0724226797643902E-2</v>
      </c>
      <c r="BC318" s="17"/>
      <c r="BD318" s="17">
        <v>3.9986230146782202E-2</v>
      </c>
      <c r="BE318" s="17">
        <v>6.6592184694294801E-2</v>
      </c>
      <c r="BF318" s="17"/>
      <c r="BG318" s="17">
        <v>3.8286516828268898E-2</v>
      </c>
      <c r="BH318" s="17">
        <v>5.0749265241626297E-2</v>
      </c>
      <c r="BI318" s="17">
        <v>4.2165729626575402E-2</v>
      </c>
      <c r="BJ318" s="17">
        <v>8.5941623148947405E-2</v>
      </c>
    </row>
    <row r="319" spans="2:62">
      <c r="B319" t="s">
        <v>101</v>
      </c>
      <c r="C319" s="17">
        <v>5.9355559749565898E-2</v>
      </c>
      <c r="D319" s="17">
        <v>4.49981661395642E-2</v>
      </c>
      <c r="E319" s="17">
        <v>7.2802839431264199E-2</v>
      </c>
      <c r="F319" s="17"/>
      <c r="G319" s="17">
        <v>7.9166135902198301E-2</v>
      </c>
      <c r="H319" s="17">
        <v>4.4219973976115601E-2</v>
      </c>
      <c r="I319" s="17">
        <v>6.1624821937463402E-2</v>
      </c>
      <c r="J319" s="17">
        <v>7.7968314238754804E-2</v>
      </c>
      <c r="K319" s="17">
        <v>5.31603748520839E-2</v>
      </c>
      <c r="L319" s="17">
        <v>4.4320211603673797E-2</v>
      </c>
      <c r="M319" s="17"/>
      <c r="N319" s="17">
        <v>3.2610680961497399E-2</v>
      </c>
      <c r="O319" s="17">
        <v>5.8688597101461001E-2</v>
      </c>
      <c r="P319" s="17">
        <v>5.2077240157695097E-2</v>
      </c>
      <c r="Q319" s="17">
        <v>9.5738060314407902E-2</v>
      </c>
      <c r="R319" s="17"/>
      <c r="S319" s="17">
        <v>6.4906000573570793E-2</v>
      </c>
      <c r="T319" s="17">
        <v>4.8808807205112603E-2</v>
      </c>
      <c r="U319" s="17">
        <v>6.5851790448893693E-2</v>
      </c>
      <c r="V319" s="17">
        <v>5.8229507359868801E-2</v>
      </c>
      <c r="W319" s="17">
        <v>3.5654927493907598E-2</v>
      </c>
      <c r="X319" s="17">
        <v>0.10195114507040701</v>
      </c>
      <c r="Y319" s="17">
        <v>5.0768392424285699E-2</v>
      </c>
      <c r="Z319" s="17">
        <v>4.9330876200013397E-2</v>
      </c>
      <c r="AA319" s="17">
        <v>5.32474447901711E-2</v>
      </c>
      <c r="AB319" s="17"/>
      <c r="AC319" s="17">
        <v>4.9861129917671901E-2</v>
      </c>
      <c r="AD319" s="17">
        <v>6.6203138465064107E-2</v>
      </c>
      <c r="AE319" s="17">
        <v>6.31759733267553E-2</v>
      </c>
      <c r="AF319" s="17">
        <v>5.4231514076853497E-2</v>
      </c>
      <c r="AG319" s="17">
        <v>6.6219870088431707E-2</v>
      </c>
      <c r="AH319" s="17">
        <v>5.9905884511791498E-2</v>
      </c>
      <c r="AI319" s="17"/>
      <c r="AJ319" s="17">
        <v>4.2806715345887397E-2</v>
      </c>
      <c r="AK319" s="17">
        <v>6.6483241547963298E-2</v>
      </c>
      <c r="AL319" s="17">
        <v>0.102326733395641</v>
      </c>
      <c r="AM319" s="17">
        <v>7.5250915224904305E-2</v>
      </c>
      <c r="AN319" s="17">
        <v>5.3513710776623397E-2</v>
      </c>
      <c r="AO319" s="17">
        <v>8.9115536143958299E-2</v>
      </c>
      <c r="AP319" s="17"/>
      <c r="AQ319" s="17">
        <v>4.5383437092166398E-2</v>
      </c>
      <c r="AR319" s="17">
        <v>5.9351862437081897E-2</v>
      </c>
      <c r="AS319" s="17"/>
      <c r="AT319" s="17">
        <v>5.50972670252396E-2</v>
      </c>
      <c r="AU319" s="17">
        <v>7.1939443284409696E-2</v>
      </c>
      <c r="AV319" s="17"/>
      <c r="AW319" s="17">
        <v>6.8480009634709599E-2</v>
      </c>
      <c r="AX319" s="17" t="s">
        <v>87</v>
      </c>
      <c r="AY319" s="17">
        <v>4.2806715345887397E-2</v>
      </c>
      <c r="AZ319" s="17"/>
      <c r="BA319" s="17">
        <v>3.8495755962919702E-2</v>
      </c>
      <c r="BB319" s="17">
        <v>7.0928126802520197E-2</v>
      </c>
      <c r="BC319" s="17"/>
      <c r="BD319" s="17">
        <v>5.4114478448525398E-2</v>
      </c>
      <c r="BE319" s="17">
        <v>5.5099729551097897E-2</v>
      </c>
      <c r="BF319" s="17"/>
      <c r="BG319" s="17">
        <v>4.2608749106364099E-2</v>
      </c>
      <c r="BH319" s="17">
        <v>8.3105039248879006E-2</v>
      </c>
      <c r="BI319" s="17">
        <v>2.96148210256101E-2</v>
      </c>
      <c r="BJ319" s="17">
        <v>4.3867764166822601E-2</v>
      </c>
    </row>
    <row r="320" spans="2:62">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row>
    <row r="321" spans="2:62">
      <c r="B321" s="6" t="s">
        <v>204</v>
      </c>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row>
    <row r="322" spans="2:62">
      <c r="B322" s="24" t="s">
        <v>15</v>
      </c>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row>
    <row r="323" spans="2:62">
      <c r="B323" t="s">
        <v>196</v>
      </c>
      <c r="C323" s="17">
        <v>0.20134309837165201</v>
      </c>
      <c r="D323" s="17">
        <v>0.20008276591290999</v>
      </c>
      <c r="E323" s="17">
        <v>0.20021414125022799</v>
      </c>
      <c r="F323" s="17"/>
      <c r="G323" s="17">
        <v>0.21967098101316199</v>
      </c>
      <c r="H323" s="17">
        <v>0.26357661143140698</v>
      </c>
      <c r="I323" s="17">
        <v>0.26046896609301401</v>
      </c>
      <c r="J323" s="17">
        <v>0.179177684738973</v>
      </c>
      <c r="K323" s="17">
        <v>0.164546001082888</v>
      </c>
      <c r="L323" s="17">
        <v>0.127697927513309</v>
      </c>
      <c r="M323" s="17"/>
      <c r="N323" s="17">
        <v>0.19943480227596799</v>
      </c>
      <c r="O323" s="17">
        <v>0.21849035732189601</v>
      </c>
      <c r="P323" s="17">
        <v>0.18922464604781</v>
      </c>
      <c r="Q323" s="17">
        <v>0.19745164771489601</v>
      </c>
      <c r="R323" s="17"/>
      <c r="S323" s="17">
        <v>0.240439211522747</v>
      </c>
      <c r="T323" s="17">
        <v>0.20269277544290501</v>
      </c>
      <c r="U323" s="17">
        <v>0.254212267827781</v>
      </c>
      <c r="V323" s="17">
        <v>0.20579071695734899</v>
      </c>
      <c r="W323" s="17">
        <v>0.21588404511679901</v>
      </c>
      <c r="X323" s="17">
        <v>0.158491999193208</v>
      </c>
      <c r="Y323" s="17">
        <v>0.16016983033979501</v>
      </c>
      <c r="Z323" s="17">
        <v>0.17353693630130801</v>
      </c>
      <c r="AA323" s="17">
        <v>0.17372496171506699</v>
      </c>
      <c r="AB323" s="17"/>
      <c r="AC323" s="17">
        <v>0.26796507327090402</v>
      </c>
      <c r="AD323" s="17">
        <v>0.173451685530324</v>
      </c>
      <c r="AE323" s="17">
        <v>0.14582365112055901</v>
      </c>
      <c r="AF323" s="17">
        <v>0.22432073124988899</v>
      </c>
      <c r="AG323" s="17">
        <v>0.15692050573046501</v>
      </c>
      <c r="AH323" s="17">
        <v>0.19486933891928199</v>
      </c>
      <c r="AI323" s="17"/>
      <c r="AJ323" s="17">
        <v>0.158493611785226</v>
      </c>
      <c r="AK323" s="17">
        <v>0.19986023893866101</v>
      </c>
      <c r="AL323" s="17">
        <v>0.16748559656148601</v>
      </c>
      <c r="AM323" s="17">
        <v>0.21598740214189499</v>
      </c>
      <c r="AN323" s="17">
        <v>0.278757456269002</v>
      </c>
      <c r="AO323" s="17">
        <v>0.188621161546906</v>
      </c>
      <c r="AP323" s="17"/>
      <c r="AQ323" s="17">
        <v>0.23829905923369399</v>
      </c>
      <c r="AR323" s="17">
        <v>0.19253568646248501</v>
      </c>
      <c r="AS323" s="17"/>
      <c r="AT323" s="17">
        <v>0.19149379319619</v>
      </c>
      <c r="AU323" s="17">
        <v>0.24239095891481499</v>
      </c>
      <c r="AV323" s="17"/>
      <c r="AW323" s="17">
        <v>0.21724555422182701</v>
      </c>
      <c r="AX323" s="17" t="s">
        <v>87</v>
      </c>
      <c r="AY323" s="17">
        <v>0.158493611785226</v>
      </c>
      <c r="AZ323" s="17"/>
      <c r="BA323" s="17">
        <v>0.21939455408228001</v>
      </c>
      <c r="BB323" s="17">
        <v>0.19132854196683999</v>
      </c>
      <c r="BC323" s="17"/>
      <c r="BD323" s="17">
        <v>0.237705696252896</v>
      </c>
      <c r="BE323" s="17">
        <v>0.19047992022007801</v>
      </c>
      <c r="BF323" s="17"/>
      <c r="BG323" s="17">
        <v>0.25737400346181799</v>
      </c>
      <c r="BH323" s="17">
        <v>0.21050971379247699</v>
      </c>
      <c r="BI323" s="17">
        <v>0.21847524769794499</v>
      </c>
      <c r="BJ323" s="17">
        <v>0.1677972533432</v>
      </c>
    </row>
    <row r="324" spans="2:62">
      <c r="B324" t="s">
        <v>197</v>
      </c>
      <c r="C324" s="17">
        <v>0.39209181497426698</v>
      </c>
      <c r="D324" s="17">
        <v>0.38046365586858699</v>
      </c>
      <c r="E324" s="17">
        <v>0.40572298110921101</v>
      </c>
      <c r="F324" s="17"/>
      <c r="G324" s="17">
        <v>0.485922758450894</v>
      </c>
      <c r="H324" s="17">
        <v>0.42855958901214802</v>
      </c>
      <c r="I324" s="17">
        <v>0.42723798312106498</v>
      </c>
      <c r="J324" s="17">
        <v>0.357996459381062</v>
      </c>
      <c r="K324" s="17">
        <v>0.35778956972971199</v>
      </c>
      <c r="L324" s="17">
        <v>0.32814319420271798</v>
      </c>
      <c r="M324" s="17"/>
      <c r="N324" s="17">
        <v>0.46177169637985199</v>
      </c>
      <c r="O324" s="17">
        <v>0.40379216423560399</v>
      </c>
      <c r="P324" s="17">
        <v>0.34523275465034298</v>
      </c>
      <c r="Q324" s="17">
        <v>0.34413119874239501</v>
      </c>
      <c r="R324" s="17"/>
      <c r="S324" s="17">
        <v>0.40898345144943798</v>
      </c>
      <c r="T324" s="17">
        <v>0.37777745148500802</v>
      </c>
      <c r="U324" s="17">
        <v>0.360212234778375</v>
      </c>
      <c r="V324" s="17">
        <v>0.408424912775321</v>
      </c>
      <c r="W324" s="17">
        <v>0.343173159281559</v>
      </c>
      <c r="X324" s="17">
        <v>0.42984714001209801</v>
      </c>
      <c r="Y324" s="17">
        <v>0.353925270234975</v>
      </c>
      <c r="Z324" s="17">
        <v>0.40180429490106701</v>
      </c>
      <c r="AA324" s="17">
        <v>0.427643792274016</v>
      </c>
      <c r="AB324" s="17"/>
      <c r="AC324" s="17">
        <v>0.428271490600305</v>
      </c>
      <c r="AD324" s="17">
        <v>0.38465137075399303</v>
      </c>
      <c r="AE324" s="17">
        <v>0.43042654836557998</v>
      </c>
      <c r="AF324" s="17">
        <v>0.34893180049099698</v>
      </c>
      <c r="AG324" s="17">
        <v>0.37197282357379602</v>
      </c>
      <c r="AH324" s="17">
        <v>0.33988548771837901</v>
      </c>
      <c r="AI324" s="17"/>
      <c r="AJ324" s="17">
        <v>0.36505527902042301</v>
      </c>
      <c r="AK324" s="17">
        <v>0.42546939850183602</v>
      </c>
      <c r="AL324" s="17">
        <v>0.312910100223668</v>
      </c>
      <c r="AM324" s="17">
        <v>0.462272392612674</v>
      </c>
      <c r="AN324" s="17">
        <v>0.40669067678932602</v>
      </c>
      <c r="AO324" s="17">
        <v>0.413186136467038</v>
      </c>
      <c r="AP324" s="17"/>
      <c r="AQ324" s="17">
        <v>0.425921114124439</v>
      </c>
      <c r="AR324" s="17">
        <v>0.37964587285071699</v>
      </c>
      <c r="AS324" s="17"/>
      <c r="AT324" s="17">
        <v>0.38731869912230299</v>
      </c>
      <c r="AU324" s="17">
        <v>0.41017829559281899</v>
      </c>
      <c r="AV324" s="17"/>
      <c r="AW324" s="17">
        <v>0.40055651966185801</v>
      </c>
      <c r="AX324" s="17" t="s">
        <v>87</v>
      </c>
      <c r="AY324" s="17">
        <v>0.36505527902042301</v>
      </c>
      <c r="AZ324" s="17"/>
      <c r="BA324" s="17">
        <v>0.408787985158372</v>
      </c>
      <c r="BB324" s="17">
        <v>0.38282914160689802</v>
      </c>
      <c r="BC324" s="17"/>
      <c r="BD324" s="17">
        <v>0.47846701309995998</v>
      </c>
      <c r="BE324" s="17">
        <v>0.36822193817218402</v>
      </c>
      <c r="BF324" s="17"/>
      <c r="BG324" s="17">
        <v>0.43995182387757398</v>
      </c>
      <c r="BH324" s="17">
        <v>0.36940479195895098</v>
      </c>
      <c r="BI324" s="17">
        <v>0.44765260937086199</v>
      </c>
      <c r="BJ324" s="17">
        <v>0.38087618594612299</v>
      </c>
    </row>
    <row r="325" spans="2:62">
      <c r="B325" t="s">
        <v>198</v>
      </c>
      <c r="C325" s="17">
        <v>0.217064731932094</v>
      </c>
      <c r="D325" s="17">
        <v>0.225676786826839</v>
      </c>
      <c r="E325" s="17">
        <v>0.20832127610241299</v>
      </c>
      <c r="F325" s="17"/>
      <c r="G325" s="17">
        <v>0.17127367213368799</v>
      </c>
      <c r="H325" s="17">
        <v>0.18799620190615701</v>
      </c>
      <c r="I325" s="17">
        <v>0.18789999656922199</v>
      </c>
      <c r="J325" s="17">
        <v>0.25257275500992898</v>
      </c>
      <c r="K325" s="17">
        <v>0.228997145537705</v>
      </c>
      <c r="L325" s="17">
        <v>0.25697756006012101</v>
      </c>
      <c r="M325" s="17"/>
      <c r="N325" s="17">
        <v>0.19777791878985401</v>
      </c>
      <c r="O325" s="17">
        <v>0.21548354751055901</v>
      </c>
      <c r="P325" s="17">
        <v>0.226440082110969</v>
      </c>
      <c r="Q325" s="17">
        <v>0.230684594463169</v>
      </c>
      <c r="R325" s="17"/>
      <c r="S325" s="17">
        <v>0.185582822906114</v>
      </c>
      <c r="T325" s="17">
        <v>0.21252846904676001</v>
      </c>
      <c r="U325" s="17">
        <v>0.17508251338761199</v>
      </c>
      <c r="V325" s="17">
        <v>0.23001763667313099</v>
      </c>
      <c r="W325" s="17">
        <v>0.211547742487708</v>
      </c>
      <c r="X325" s="17">
        <v>0.23359592150130901</v>
      </c>
      <c r="Y325" s="17">
        <v>0.23858131685905101</v>
      </c>
      <c r="Z325" s="17">
        <v>0.283569588321952</v>
      </c>
      <c r="AA325" s="17">
        <v>0.23197859919007399</v>
      </c>
      <c r="AB325" s="17"/>
      <c r="AC325" s="17">
        <v>0.18758856560187301</v>
      </c>
      <c r="AD325" s="17">
        <v>0.22865886898123899</v>
      </c>
      <c r="AE325" s="17">
        <v>0.25792791389297798</v>
      </c>
      <c r="AF325" s="17">
        <v>0.21263829369364601</v>
      </c>
      <c r="AG325" s="17">
        <v>0.19735703582182801</v>
      </c>
      <c r="AH325" s="17">
        <v>0.24601264285678001</v>
      </c>
      <c r="AI325" s="17"/>
      <c r="AJ325" s="17">
        <v>0.24086385018540099</v>
      </c>
      <c r="AK325" s="17">
        <v>0.183220828683129</v>
      </c>
      <c r="AL325" s="17">
        <v>0.28766502216618201</v>
      </c>
      <c r="AM325" s="17">
        <v>0.199243724330087</v>
      </c>
      <c r="AN325" s="17">
        <v>0.19977610196495699</v>
      </c>
      <c r="AO325" s="17">
        <v>0.20934494097088099</v>
      </c>
      <c r="AP325" s="17"/>
      <c r="AQ325" s="17">
        <v>0.179713826717077</v>
      </c>
      <c r="AR325" s="17">
        <v>0.228490138389527</v>
      </c>
      <c r="AS325" s="17"/>
      <c r="AT325" s="17">
        <v>0.22714561942365299</v>
      </c>
      <c r="AU325" s="17">
        <v>0.17684604520376801</v>
      </c>
      <c r="AV325" s="17"/>
      <c r="AW325" s="17">
        <v>0.21581512012086199</v>
      </c>
      <c r="AX325" s="17" t="s">
        <v>87</v>
      </c>
      <c r="AY325" s="17">
        <v>0.24086385018540099</v>
      </c>
      <c r="AZ325" s="17"/>
      <c r="BA325" s="17">
        <v>0.206879196790589</v>
      </c>
      <c r="BB325" s="17">
        <v>0.22271544608074501</v>
      </c>
      <c r="BC325" s="17"/>
      <c r="BD325" s="17">
        <v>0.16982902860645299</v>
      </c>
      <c r="BE325" s="17">
        <v>0.23534820306801499</v>
      </c>
      <c r="BF325" s="17"/>
      <c r="BG325" s="17">
        <v>0.21894506566160399</v>
      </c>
      <c r="BH325" s="17">
        <v>0.208290195943788</v>
      </c>
      <c r="BI325" s="17">
        <v>0.19134934333401199</v>
      </c>
      <c r="BJ325" s="17">
        <v>0.21408229058237799</v>
      </c>
    </row>
    <row r="326" spans="2:62">
      <c r="B326" t="s">
        <v>199</v>
      </c>
      <c r="C326" s="17">
        <v>0.128645073930968</v>
      </c>
      <c r="D326" s="17">
        <v>0.13783142982611099</v>
      </c>
      <c r="E326" s="17">
        <v>0.120670667484119</v>
      </c>
      <c r="F326" s="17"/>
      <c r="G326" s="17">
        <v>5.48921257858795E-2</v>
      </c>
      <c r="H326" s="17">
        <v>7.2878441343305997E-2</v>
      </c>
      <c r="I326" s="17">
        <v>7.3108156227309901E-2</v>
      </c>
      <c r="J326" s="17">
        <v>0.13835527329140401</v>
      </c>
      <c r="K326" s="17">
        <v>0.19960088034130899</v>
      </c>
      <c r="L326" s="17">
        <v>0.214628730918003</v>
      </c>
      <c r="M326" s="17"/>
      <c r="N326" s="17">
        <v>0.101600945033896</v>
      </c>
      <c r="O326" s="17">
        <v>0.113645631866732</v>
      </c>
      <c r="P326" s="17">
        <v>0.18039171652205799</v>
      </c>
      <c r="Q326" s="17">
        <v>0.12868262238731601</v>
      </c>
      <c r="R326" s="17"/>
      <c r="S326" s="17">
        <v>0.10238870003254</v>
      </c>
      <c r="T326" s="17">
        <v>0.14095496360487</v>
      </c>
      <c r="U326" s="17">
        <v>0.15235500987358599</v>
      </c>
      <c r="V326" s="17">
        <v>0.106710270035393</v>
      </c>
      <c r="W326" s="17">
        <v>0.16677293964741499</v>
      </c>
      <c r="X326" s="17">
        <v>8.9008528765981601E-2</v>
      </c>
      <c r="Y326" s="17">
        <v>0.19711334557419199</v>
      </c>
      <c r="Z326" s="17">
        <v>0.10170459627400499</v>
      </c>
      <c r="AA326" s="17">
        <v>0.110279894082844</v>
      </c>
      <c r="AB326" s="17"/>
      <c r="AC326" s="17">
        <v>7.27295508526902E-2</v>
      </c>
      <c r="AD326" s="17">
        <v>0.14200397671084899</v>
      </c>
      <c r="AE326" s="17">
        <v>0.114375933841547</v>
      </c>
      <c r="AF326" s="17">
        <v>0.13979883471847501</v>
      </c>
      <c r="AG326" s="17">
        <v>0.202225447680108</v>
      </c>
      <c r="AH326" s="17">
        <v>0.182843766236781</v>
      </c>
      <c r="AI326" s="17"/>
      <c r="AJ326" s="17">
        <v>0.185452801223356</v>
      </c>
      <c r="AK326" s="17">
        <v>0.126408562765018</v>
      </c>
      <c r="AL326" s="17">
        <v>0.105777531143118</v>
      </c>
      <c r="AM326" s="17">
        <v>5.9899959231975199E-2</v>
      </c>
      <c r="AN326" s="17">
        <v>6.9267988658977195E-2</v>
      </c>
      <c r="AO326" s="17">
        <v>9.8555752474460204E-2</v>
      </c>
      <c r="AP326" s="17"/>
      <c r="AQ326" s="17">
        <v>0.10316094692265899</v>
      </c>
      <c r="AR326" s="17">
        <v>0.14004463664191499</v>
      </c>
      <c r="AS326" s="17"/>
      <c r="AT326" s="17">
        <v>0.13650120149969699</v>
      </c>
      <c r="AU326" s="17">
        <v>0.100661026335956</v>
      </c>
      <c r="AV326" s="17"/>
      <c r="AW326" s="17">
        <v>9.7332750454028602E-2</v>
      </c>
      <c r="AX326" s="17" t="s">
        <v>87</v>
      </c>
      <c r="AY326" s="17">
        <v>0.185452801223356</v>
      </c>
      <c r="AZ326" s="17"/>
      <c r="BA326" s="17">
        <v>0.13143451919961599</v>
      </c>
      <c r="BB326" s="17">
        <v>0.12709755015068</v>
      </c>
      <c r="BC326" s="17"/>
      <c r="BD326" s="17">
        <v>6.4700874188687002E-2</v>
      </c>
      <c r="BE326" s="17">
        <v>0.150711209408953</v>
      </c>
      <c r="BF326" s="17"/>
      <c r="BG326" s="17">
        <v>5.2841841388944703E-2</v>
      </c>
      <c r="BH326" s="17">
        <v>0.115452544267687</v>
      </c>
      <c r="BI326" s="17">
        <v>0.110763973183602</v>
      </c>
      <c r="BJ326" s="17">
        <v>0.182946598069119</v>
      </c>
    </row>
    <row r="327" spans="2:62">
      <c r="B327" t="s">
        <v>101</v>
      </c>
      <c r="C327" s="17">
        <v>6.0855280791018901E-2</v>
      </c>
      <c r="D327" s="17">
        <v>5.5945361565552902E-2</v>
      </c>
      <c r="E327" s="17">
        <v>6.5070934054028307E-2</v>
      </c>
      <c r="F327" s="17"/>
      <c r="G327" s="17">
        <v>6.8240462616376896E-2</v>
      </c>
      <c r="H327" s="17">
        <v>4.6989156306982603E-2</v>
      </c>
      <c r="I327" s="17">
        <v>5.1284897989389601E-2</v>
      </c>
      <c r="J327" s="17">
        <v>7.1897827578631696E-2</v>
      </c>
      <c r="K327" s="17">
        <v>4.9066403308385902E-2</v>
      </c>
      <c r="L327" s="17">
        <v>7.2552587305849306E-2</v>
      </c>
      <c r="M327" s="17"/>
      <c r="N327" s="17">
        <v>3.9414637520430298E-2</v>
      </c>
      <c r="O327" s="17">
        <v>4.8588299065208999E-2</v>
      </c>
      <c r="P327" s="17">
        <v>5.8710800668818897E-2</v>
      </c>
      <c r="Q327" s="17">
        <v>9.9049936692224505E-2</v>
      </c>
      <c r="R327" s="17"/>
      <c r="S327" s="17">
        <v>6.2605814089161799E-2</v>
      </c>
      <c r="T327" s="17">
        <v>6.6046340420457803E-2</v>
      </c>
      <c r="U327" s="17">
        <v>5.8137974132645903E-2</v>
      </c>
      <c r="V327" s="17">
        <v>4.9056463558807002E-2</v>
      </c>
      <c r="W327" s="17">
        <v>6.2622113466519302E-2</v>
      </c>
      <c r="X327" s="17">
        <v>8.9056410527403804E-2</v>
      </c>
      <c r="Y327" s="17">
        <v>5.0210236991986103E-2</v>
      </c>
      <c r="Z327" s="17">
        <v>3.93845842016676E-2</v>
      </c>
      <c r="AA327" s="17">
        <v>5.6372752737998799E-2</v>
      </c>
      <c r="AB327" s="17"/>
      <c r="AC327" s="17">
        <v>4.3445319674228301E-2</v>
      </c>
      <c r="AD327" s="17">
        <v>7.1234098023595496E-2</v>
      </c>
      <c r="AE327" s="17">
        <v>5.14459527793363E-2</v>
      </c>
      <c r="AF327" s="17">
        <v>7.4310339846993298E-2</v>
      </c>
      <c r="AG327" s="17">
        <v>7.1524187193803199E-2</v>
      </c>
      <c r="AH327" s="17">
        <v>3.6388764268777699E-2</v>
      </c>
      <c r="AI327" s="17"/>
      <c r="AJ327" s="17">
        <v>5.0134457785593403E-2</v>
      </c>
      <c r="AK327" s="17">
        <v>6.5040971111356205E-2</v>
      </c>
      <c r="AL327" s="17">
        <v>0.12616174990554699</v>
      </c>
      <c r="AM327" s="17">
        <v>6.2596521683368697E-2</v>
      </c>
      <c r="AN327" s="17">
        <v>4.5507776317738197E-2</v>
      </c>
      <c r="AO327" s="17">
        <v>9.0292008540715202E-2</v>
      </c>
      <c r="AP327" s="17"/>
      <c r="AQ327" s="17">
        <v>5.2905053002130498E-2</v>
      </c>
      <c r="AR327" s="17">
        <v>5.9283665655355797E-2</v>
      </c>
      <c r="AS327" s="17"/>
      <c r="AT327" s="17">
        <v>5.7540686758157697E-2</v>
      </c>
      <c r="AU327" s="17">
        <v>6.9923673952641902E-2</v>
      </c>
      <c r="AV327" s="17"/>
      <c r="AW327" s="17">
        <v>6.9050055541424002E-2</v>
      </c>
      <c r="AX327" s="17" t="s">
        <v>87</v>
      </c>
      <c r="AY327" s="17">
        <v>5.0134457785593403E-2</v>
      </c>
      <c r="AZ327" s="17"/>
      <c r="BA327" s="17">
        <v>3.3503744769141898E-2</v>
      </c>
      <c r="BB327" s="17">
        <v>7.6029320194836297E-2</v>
      </c>
      <c r="BC327" s="17"/>
      <c r="BD327" s="17">
        <v>4.9297387852003799E-2</v>
      </c>
      <c r="BE327" s="17">
        <v>5.5238729130770103E-2</v>
      </c>
      <c r="BF327" s="17"/>
      <c r="BG327" s="17">
        <v>3.0887265610059899E-2</v>
      </c>
      <c r="BH327" s="17">
        <v>9.63427540370973E-2</v>
      </c>
      <c r="BI327" s="17">
        <v>3.1758826413579098E-2</v>
      </c>
      <c r="BJ327" s="17">
        <v>5.4297672059180201E-2</v>
      </c>
    </row>
    <row r="328" spans="2:62">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row>
    <row r="329" spans="2:62">
      <c r="B329" s="6" t="s">
        <v>205</v>
      </c>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row>
    <row r="330" spans="2:62">
      <c r="B330" s="24" t="s">
        <v>15</v>
      </c>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row>
    <row r="331" spans="2:62">
      <c r="B331" t="s">
        <v>196</v>
      </c>
      <c r="C331" s="17">
        <v>0.19780489196826301</v>
      </c>
      <c r="D331" s="17">
        <v>0.18408313654738601</v>
      </c>
      <c r="E331" s="17">
        <v>0.209754095668644</v>
      </c>
      <c r="F331" s="17"/>
      <c r="G331" s="17">
        <v>0.27234016348704199</v>
      </c>
      <c r="H331" s="17">
        <v>0.320485088720253</v>
      </c>
      <c r="I331" s="17">
        <v>0.25015572372435402</v>
      </c>
      <c r="J331" s="17">
        <v>0.17382194881572499</v>
      </c>
      <c r="K331" s="17">
        <v>0.11803060714539999</v>
      </c>
      <c r="L331" s="17">
        <v>7.5946065358956802E-2</v>
      </c>
      <c r="M331" s="17"/>
      <c r="N331" s="17">
        <v>0.212774255689342</v>
      </c>
      <c r="O331" s="17">
        <v>0.21583801498656099</v>
      </c>
      <c r="P331" s="17">
        <v>0.15530720421715</v>
      </c>
      <c r="Q331" s="17">
        <v>0.201473347528521</v>
      </c>
      <c r="R331" s="17"/>
      <c r="S331" s="17">
        <v>0.28332765629843998</v>
      </c>
      <c r="T331" s="17">
        <v>0.176278639322341</v>
      </c>
      <c r="U331" s="17">
        <v>0.17791805393967899</v>
      </c>
      <c r="V331" s="17">
        <v>0.15683013209737301</v>
      </c>
      <c r="W331" s="17">
        <v>0.20806443641351299</v>
      </c>
      <c r="X331" s="17">
        <v>0.18829129443179801</v>
      </c>
      <c r="Y331" s="17">
        <v>0.14527515061805099</v>
      </c>
      <c r="Z331" s="17">
        <v>0.21863318483374899</v>
      </c>
      <c r="AA331" s="17">
        <v>0.204785587647839</v>
      </c>
      <c r="AB331" s="17"/>
      <c r="AC331" s="17">
        <v>0.32419639362279201</v>
      </c>
      <c r="AD331" s="17">
        <v>0.141377157819673</v>
      </c>
      <c r="AE331" s="17">
        <v>0.18238744399353601</v>
      </c>
      <c r="AF331" s="17">
        <v>0.167972277032781</v>
      </c>
      <c r="AG331" s="17">
        <v>0.13651087413003499</v>
      </c>
      <c r="AH331" s="17">
        <v>0.17682191458198901</v>
      </c>
      <c r="AI331" s="17"/>
      <c r="AJ331" s="17">
        <v>0.12796932394468699</v>
      </c>
      <c r="AK331" s="17">
        <v>0.195545929865864</v>
      </c>
      <c r="AL331" s="17">
        <v>0.20299867946047101</v>
      </c>
      <c r="AM331" s="17">
        <v>0.22498024885403001</v>
      </c>
      <c r="AN331" s="17">
        <v>0.29379081957748499</v>
      </c>
      <c r="AO331" s="17">
        <v>0.24266339631105199</v>
      </c>
      <c r="AP331" s="17"/>
      <c r="AQ331" s="17">
        <v>0.258302802756331</v>
      </c>
      <c r="AR331" s="17">
        <v>0.175886392200056</v>
      </c>
      <c r="AS331" s="17"/>
      <c r="AT331" s="17">
        <v>0.18042350517174099</v>
      </c>
      <c r="AU331" s="17">
        <v>0.26502990943608801</v>
      </c>
      <c r="AV331" s="17"/>
      <c r="AW331" s="17">
        <v>0.22900024888958101</v>
      </c>
      <c r="AX331" s="17" t="s">
        <v>87</v>
      </c>
      <c r="AY331" s="17">
        <v>0.12796932394468699</v>
      </c>
      <c r="AZ331" s="17"/>
      <c r="BA331" s="17">
        <v>0.20615153184262</v>
      </c>
      <c r="BB331" s="17">
        <v>0.193174357060034</v>
      </c>
      <c r="BC331" s="17"/>
      <c r="BD331" s="17">
        <v>0.27334777386991499</v>
      </c>
      <c r="BE331" s="17">
        <v>0.17627940414436399</v>
      </c>
      <c r="BF331" s="17"/>
      <c r="BG331" s="17">
        <v>0.30121878879868602</v>
      </c>
      <c r="BH331" s="17">
        <v>0.22175618060142999</v>
      </c>
      <c r="BI331" s="17">
        <v>0.20415479413496099</v>
      </c>
      <c r="BJ331" s="17">
        <v>0.16392076439245501</v>
      </c>
    </row>
    <row r="332" spans="2:62">
      <c r="B332" t="s">
        <v>197</v>
      </c>
      <c r="C332" s="17">
        <v>0.35496182735068499</v>
      </c>
      <c r="D332" s="17">
        <v>0.34052321067784702</v>
      </c>
      <c r="E332" s="17">
        <v>0.37011031106145698</v>
      </c>
      <c r="F332" s="17"/>
      <c r="G332" s="17">
        <v>0.36909325979457502</v>
      </c>
      <c r="H332" s="17">
        <v>0.38270823840804402</v>
      </c>
      <c r="I332" s="17">
        <v>0.41461893919902798</v>
      </c>
      <c r="J332" s="17">
        <v>0.353758651768729</v>
      </c>
      <c r="K332" s="17">
        <v>0.35927531614964298</v>
      </c>
      <c r="L332" s="17">
        <v>0.27516281662138398</v>
      </c>
      <c r="M332" s="17"/>
      <c r="N332" s="17">
        <v>0.384735095398065</v>
      </c>
      <c r="O332" s="17">
        <v>0.32969320801104501</v>
      </c>
      <c r="P332" s="17">
        <v>0.35333925843074299</v>
      </c>
      <c r="Q332" s="17">
        <v>0.350337225311664</v>
      </c>
      <c r="R332" s="17"/>
      <c r="S332" s="17">
        <v>0.40619117771466501</v>
      </c>
      <c r="T332" s="17">
        <v>0.34177220191061097</v>
      </c>
      <c r="U332" s="17">
        <v>0.42524886371140802</v>
      </c>
      <c r="V332" s="17">
        <v>0.37257088148949602</v>
      </c>
      <c r="W332" s="17">
        <v>0.28980417198313702</v>
      </c>
      <c r="X332" s="17">
        <v>0.32911838181450198</v>
      </c>
      <c r="Y332" s="17">
        <v>0.32800195592459802</v>
      </c>
      <c r="Z332" s="17">
        <v>0.32107970005334502</v>
      </c>
      <c r="AA332" s="17">
        <v>0.33683157155096799</v>
      </c>
      <c r="AB332" s="17"/>
      <c r="AC332" s="17">
        <v>0.38553842422704498</v>
      </c>
      <c r="AD332" s="17">
        <v>0.37328098541167498</v>
      </c>
      <c r="AE332" s="17">
        <v>0.32379273967601502</v>
      </c>
      <c r="AF332" s="17">
        <v>0.32941374874273999</v>
      </c>
      <c r="AG332" s="17">
        <v>0.31227139949889099</v>
      </c>
      <c r="AH332" s="17">
        <v>0.36164971776927002</v>
      </c>
      <c r="AI332" s="17"/>
      <c r="AJ332" s="17">
        <v>0.337782038886147</v>
      </c>
      <c r="AK332" s="17">
        <v>0.37136648734948102</v>
      </c>
      <c r="AL332" s="17">
        <v>0.38172487789055598</v>
      </c>
      <c r="AM332" s="17">
        <v>0.422953810921194</v>
      </c>
      <c r="AN332" s="17">
        <v>0.351196515695131</v>
      </c>
      <c r="AO332" s="17">
        <v>0.29079045945745102</v>
      </c>
      <c r="AP332" s="17"/>
      <c r="AQ332" s="17">
        <v>0.36310521645638499</v>
      </c>
      <c r="AR332" s="17">
        <v>0.36012059846320799</v>
      </c>
      <c r="AS332" s="17"/>
      <c r="AT332" s="17">
        <v>0.34357282353100299</v>
      </c>
      <c r="AU332" s="17">
        <v>0.39920211689412</v>
      </c>
      <c r="AV332" s="17"/>
      <c r="AW332" s="17">
        <v>0.36404021221569</v>
      </c>
      <c r="AX332" s="17" t="s">
        <v>87</v>
      </c>
      <c r="AY332" s="17">
        <v>0.337782038886147</v>
      </c>
      <c r="AZ332" s="17"/>
      <c r="BA332" s="17">
        <v>0.38634999460174901</v>
      </c>
      <c r="BB332" s="17">
        <v>0.33754835242553699</v>
      </c>
      <c r="BC332" s="17"/>
      <c r="BD332" s="17">
        <v>0.385319018546046</v>
      </c>
      <c r="BE332" s="17">
        <v>0.34401565888019597</v>
      </c>
      <c r="BF332" s="17"/>
      <c r="BG332" s="17">
        <v>0.41855904665325699</v>
      </c>
      <c r="BH332" s="17">
        <v>0.29818686705539499</v>
      </c>
      <c r="BI332" s="17">
        <v>0.39822173212585499</v>
      </c>
      <c r="BJ332" s="17">
        <v>0.32215947073293599</v>
      </c>
    </row>
    <row r="333" spans="2:62">
      <c r="B333" t="s">
        <v>198</v>
      </c>
      <c r="C333" s="17">
        <v>0.25003411286286098</v>
      </c>
      <c r="D333" s="17">
        <v>0.26966334897060501</v>
      </c>
      <c r="E333" s="17">
        <v>0.23079733478478301</v>
      </c>
      <c r="F333" s="17"/>
      <c r="G333" s="17">
        <v>0.20508755237252699</v>
      </c>
      <c r="H333" s="17">
        <v>0.205447469935084</v>
      </c>
      <c r="I333" s="17">
        <v>0.18697467901217399</v>
      </c>
      <c r="J333" s="17">
        <v>0.264666129140887</v>
      </c>
      <c r="K333" s="17">
        <v>0.27177107025233299</v>
      </c>
      <c r="L333" s="17">
        <v>0.34059228233199101</v>
      </c>
      <c r="M333" s="17"/>
      <c r="N333" s="17">
        <v>0.24064425958451799</v>
      </c>
      <c r="O333" s="17">
        <v>0.26002219298587098</v>
      </c>
      <c r="P333" s="17">
        <v>0.27244605156142399</v>
      </c>
      <c r="Q333" s="17">
        <v>0.229757224643273</v>
      </c>
      <c r="R333" s="17"/>
      <c r="S333" s="17">
        <v>0.171486252019354</v>
      </c>
      <c r="T333" s="17">
        <v>0.25762969335957098</v>
      </c>
      <c r="U333" s="17">
        <v>0.18453894454950701</v>
      </c>
      <c r="V333" s="17">
        <v>0.30059805433646902</v>
      </c>
      <c r="W333" s="17">
        <v>0.28563221382102699</v>
      </c>
      <c r="X333" s="17">
        <v>0.27518202476656101</v>
      </c>
      <c r="Y333" s="17">
        <v>0.280520300634234</v>
      </c>
      <c r="Z333" s="17">
        <v>0.27074506710256502</v>
      </c>
      <c r="AA333" s="17">
        <v>0.26877467833797303</v>
      </c>
      <c r="AB333" s="17"/>
      <c r="AC333" s="17">
        <v>0.190778990618831</v>
      </c>
      <c r="AD333" s="17">
        <v>0.275263220879501</v>
      </c>
      <c r="AE333" s="17">
        <v>0.26971904463167101</v>
      </c>
      <c r="AF333" s="17">
        <v>0.27217028370863999</v>
      </c>
      <c r="AG333" s="17">
        <v>0.25132265201290399</v>
      </c>
      <c r="AH333" s="17">
        <v>0.26123194535906502</v>
      </c>
      <c r="AI333" s="17"/>
      <c r="AJ333" s="17">
        <v>0.29220118963617397</v>
      </c>
      <c r="AK333" s="17">
        <v>0.25217468878683702</v>
      </c>
      <c r="AL333" s="17">
        <v>0.18566514062676601</v>
      </c>
      <c r="AM333" s="17">
        <v>0.22082220109644801</v>
      </c>
      <c r="AN333" s="17">
        <v>0.21622858507411999</v>
      </c>
      <c r="AO333" s="17">
        <v>0.21553472771828999</v>
      </c>
      <c r="AP333" s="17"/>
      <c r="AQ333" s="17">
        <v>0.23769904955950999</v>
      </c>
      <c r="AR333" s="17">
        <v>0.24942069966313099</v>
      </c>
      <c r="AS333" s="17"/>
      <c r="AT333" s="17">
        <v>0.26893933618835397</v>
      </c>
      <c r="AU333" s="17">
        <v>0.18148222985127199</v>
      </c>
      <c r="AV333" s="17"/>
      <c r="AW333" s="17">
        <v>0.23605995166596899</v>
      </c>
      <c r="AX333" s="17" t="s">
        <v>87</v>
      </c>
      <c r="AY333" s="17">
        <v>0.29220118963617397</v>
      </c>
      <c r="AZ333" s="17"/>
      <c r="BA333" s="17">
        <v>0.25343812700450702</v>
      </c>
      <c r="BB333" s="17">
        <v>0.24814563959118899</v>
      </c>
      <c r="BC333" s="17"/>
      <c r="BD333" s="17">
        <v>0.20605942285614201</v>
      </c>
      <c r="BE333" s="17">
        <v>0.26711932152971002</v>
      </c>
      <c r="BF333" s="17"/>
      <c r="BG333" s="17">
        <v>0.183115290243625</v>
      </c>
      <c r="BH333" s="17">
        <v>0.244510580359665</v>
      </c>
      <c r="BI333" s="17">
        <v>0.27048781754275403</v>
      </c>
      <c r="BJ333" s="17">
        <v>0.27830504853049498</v>
      </c>
    </row>
    <row r="334" spans="2:62">
      <c r="B334" t="s">
        <v>199</v>
      </c>
      <c r="C334" s="17">
        <v>0.13132631556527699</v>
      </c>
      <c r="D334" s="17">
        <v>0.15433056607597601</v>
      </c>
      <c r="E334" s="17">
        <v>0.10985355697448999</v>
      </c>
      <c r="F334" s="17"/>
      <c r="G334" s="17">
        <v>8.6461634436494905E-2</v>
      </c>
      <c r="H334" s="17">
        <v>5.8031290893896803E-2</v>
      </c>
      <c r="I334" s="17">
        <v>8.7918979654388801E-2</v>
      </c>
      <c r="J334" s="17">
        <v>0.128924556104655</v>
      </c>
      <c r="K334" s="17">
        <v>0.19483889984165001</v>
      </c>
      <c r="L334" s="17">
        <v>0.21751145128601701</v>
      </c>
      <c r="M334" s="17"/>
      <c r="N334" s="17">
        <v>0.12507752001720601</v>
      </c>
      <c r="O334" s="17">
        <v>0.12500477975612301</v>
      </c>
      <c r="P334" s="17">
        <v>0.16059376387671601</v>
      </c>
      <c r="Q334" s="17">
        <v>0.117743608479395</v>
      </c>
      <c r="R334" s="17"/>
      <c r="S334" s="17">
        <v>8.7074339467109602E-2</v>
      </c>
      <c r="T334" s="17">
        <v>0.14957339393810901</v>
      </c>
      <c r="U334" s="17">
        <v>0.153985403922378</v>
      </c>
      <c r="V334" s="17">
        <v>0.11635033875666299</v>
      </c>
      <c r="W334" s="17">
        <v>0.14456988956099801</v>
      </c>
      <c r="X334" s="17">
        <v>0.101915710038011</v>
      </c>
      <c r="Y334" s="17">
        <v>0.19663312778890299</v>
      </c>
      <c r="Z334" s="17">
        <v>0.140936198207889</v>
      </c>
      <c r="AA334" s="17">
        <v>0.11917764076283099</v>
      </c>
      <c r="AB334" s="17"/>
      <c r="AC334" s="17">
        <v>6.3476879253531196E-2</v>
      </c>
      <c r="AD334" s="17">
        <v>0.13579942685091401</v>
      </c>
      <c r="AE334" s="17">
        <v>0.16120942328170601</v>
      </c>
      <c r="AF334" s="17">
        <v>0.15321588782323101</v>
      </c>
      <c r="AG334" s="17">
        <v>0.21801042388667</v>
      </c>
      <c r="AH334" s="17">
        <v>9.4618083475192405E-2</v>
      </c>
      <c r="AI334" s="17"/>
      <c r="AJ334" s="17">
        <v>0.179124249147674</v>
      </c>
      <c r="AK334" s="17">
        <v>0.119532403730127</v>
      </c>
      <c r="AL334" s="17">
        <v>0.118133648452163</v>
      </c>
      <c r="AM334" s="17">
        <v>7.7203649050632706E-2</v>
      </c>
      <c r="AN334" s="17">
        <v>7.5690110382425402E-2</v>
      </c>
      <c r="AO334" s="17">
        <v>0.169764981312616</v>
      </c>
      <c r="AP334" s="17"/>
      <c r="AQ334" s="17">
        <v>9.5523385834528296E-2</v>
      </c>
      <c r="AR334" s="17">
        <v>0.14927967158449101</v>
      </c>
      <c r="AS334" s="17"/>
      <c r="AT334" s="17">
        <v>0.14174775155199101</v>
      </c>
      <c r="AU334" s="17">
        <v>8.9248122607560196E-2</v>
      </c>
      <c r="AV334" s="17"/>
      <c r="AW334" s="17">
        <v>0.102104826003141</v>
      </c>
      <c r="AX334" s="17" t="s">
        <v>87</v>
      </c>
      <c r="AY334" s="17">
        <v>0.179124249147674</v>
      </c>
      <c r="AZ334" s="17"/>
      <c r="BA334" s="17">
        <v>0.112716609812528</v>
      </c>
      <c r="BB334" s="17">
        <v>0.141650576994683</v>
      </c>
      <c r="BC334" s="17"/>
      <c r="BD334" s="17">
        <v>8.9727282276883202E-2</v>
      </c>
      <c r="BE334" s="17">
        <v>0.145512296943035</v>
      </c>
      <c r="BF334" s="17"/>
      <c r="BG334" s="17">
        <v>7.5041679450375695E-2</v>
      </c>
      <c r="BH334" s="17">
        <v>0.123288938391723</v>
      </c>
      <c r="BI334" s="17">
        <v>0.109374525331666</v>
      </c>
      <c r="BJ334" s="17">
        <v>0.173902699180979</v>
      </c>
    </row>
    <row r="335" spans="2:62">
      <c r="B335" t="s">
        <v>101</v>
      </c>
      <c r="C335" s="17">
        <v>6.5872852252913797E-2</v>
      </c>
      <c r="D335" s="17">
        <v>5.1399737728184999E-2</v>
      </c>
      <c r="E335" s="17">
        <v>7.9484701510626699E-2</v>
      </c>
      <c r="F335" s="17"/>
      <c r="G335" s="17">
        <v>6.7017389909360806E-2</v>
      </c>
      <c r="H335" s="17">
        <v>3.3327912042723E-2</v>
      </c>
      <c r="I335" s="17">
        <v>6.0331678410054698E-2</v>
      </c>
      <c r="J335" s="17">
        <v>7.8828714170004893E-2</v>
      </c>
      <c r="K335" s="17">
        <v>5.6084106610973898E-2</v>
      </c>
      <c r="L335" s="17">
        <v>9.07873844016511E-2</v>
      </c>
      <c r="M335" s="17"/>
      <c r="N335" s="17">
        <v>3.6768869310868799E-2</v>
      </c>
      <c r="O335" s="17">
        <v>6.9441804260400503E-2</v>
      </c>
      <c r="P335" s="17">
        <v>5.8313721913967297E-2</v>
      </c>
      <c r="Q335" s="17">
        <v>0.100688594037146</v>
      </c>
      <c r="R335" s="17"/>
      <c r="S335" s="17">
        <v>5.19205745004317E-2</v>
      </c>
      <c r="T335" s="17">
        <v>7.4746071469367306E-2</v>
      </c>
      <c r="U335" s="17">
        <v>5.8308733877027501E-2</v>
      </c>
      <c r="V335" s="17">
        <v>5.3650593319999398E-2</v>
      </c>
      <c r="W335" s="17">
        <v>7.1929288221325105E-2</v>
      </c>
      <c r="X335" s="17">
        <v>0.105492588949127</v>
      </c>
      <c r="Y335" s="17">
        <v>4.9569465034214603E-2</v>
      </c>
      <c r="Z335" s="17">
        <v>4.8605849802451598E-2</v>
      </c>
      <c r="AA335" s="17">
        <v>7.0430521700388701E-2</v>
      </c>
      <c r="AB335" s="17"/>
      <c r="AC335" s="17">
        <v>3.6009312277801603E-2</v>
      </c>
      <c r="AD335" s="17">
        <v>7.4279209038236801E-2</v>
      </c>
      <c r="AE335" s="17">
        <v>6.2891348417072099E-2</v>
      </c>
      <c r="AF335" s="17">
        <v>7.7227802692608594E-2</v>
      </c>
      <c r="AG335" s="17">
        <v>8.1884650471498704E-2</v>
      </c>
      <c r="AH335" s="17">
        <v>0.105678338814484</v>
      </c>
      <c r="AI335" s="17"/>
      <c r="AJ335" s="17">
        <v>6.2923198385317694E-2</v>
      </c>
      <c r="AK335" s="17">
        <v>6.1380490267691601E-2</v>
      </c>
      <c r="AL335" s="17">
        <v>0.11147765357004399</v>
      </c>
      <c r="AM335" s="17">
        <v>5.4040090077695703E-2</v>
      </c>
      <c r="AN335" s="17">
        <v>6.3093969270837894E-2</v>
      </c>
      <c r="AO335" s="17">
        <v>8.12464352005903E-2</v>
      </c>
      <c r="AP335" s="17"/>
      <c r="AQ335" s="17">
        <v>4.53695453932461E-2</v>
      </c>
      <c r="AR335" s="17">
        <v>6.5292638089114799E-2</v>
      </c>
      <c r="AS335" s="17"/>
      <c r="AT335" s="17">
        <v>6.5316583556911501E-2</v>
      </c>
      <c r="AU335" s="17">
        <v>6.5037621210959295E-2</v>
      </c>
      <c r="AV335" s="17"/>
      <c r="AW335" s="17">
        <v>6.8794761225620296E-2</v>
      </c>
      <c r="AX335" s="17" t="s">
        <v>87</v>
      </c>
      <c r="AY335" s="17">
        <v>6.2923198385317694E-2</v>
      </c>
      <c r="AZ335" s="17"/>
      <c r="BA335" s="17">
        <v>4.1343736738595899E-2</v>
      </c>
      <c r="BB335" s="17">
        <v>7.9481073928557203E-2</v>
      </c>
      <c r="BC335" s="17"/>
      <c r="BD335" s="17">
        <v>4.55465024510135E-2</v>
      </c>
      <c r="BE335" s="17">
        <v>6.7073318502694906E-2</v>
      </c>
      <c r="BF335" s="17"/>
      <c r="BG335" s="17">
        <v>2.2065194854056499E-2</v>
      </c>
      <c r="BH335" s="17">
        <v>0.112257433591788</v>
      </c>
      <c r="BI335" s="17">
        <v>1.7761130864764298E-2</v>
      </c>
      <c r="BJ335" s="17">
        <v>6.1712017163135097E-2</v>
      </c>
    </row>
    <row r="336" spans="2:62">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row>
    <row r="337" spans="2:62">
      <c r="B337" s="6" t="s">
        <v>206</v>
      </c>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row>
    <row r="338" spans="2:62">
      <c r="B338" s="24" t="s">
        <v>15</v>
      </c>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row>
    <row r="339" spans="2:62">
      <c r="B339" t="s">
        <v>196</v>
      </c>
      <c r="C339" s="17">
        <v>0.14548756546469699</v>
      </c>
      <c r="D339" s="17">
        <v>0.13634206047727801</v>
      </c>
      <c r="E339" s="17">
        <v>0.153687387154994</v>
      </c>
      <c r="F339" s="17"/>
      <c r="G339" s="17">
        <v>0.18814383378223401</v>
      </c>
      <c r="H339" s="17">
        <v>0.21374188057199101</v>
      </c>
      <c r="I339" s="17">
        <v>0.14789750277325001</v>
      </c>
      <c r="J339" s="17">
        <v>0.154404055582679</v>
      </c>
      <c r="K339" s="17">
        <v>0.106537782725873</v>
      </c>
      <c r="L339" s="17">
        <v>7.7050329819852895E-2</v>
      </c>
      <c r="M339" s="17"/>
      <c r="N339" s="17">
        <v>0.14623519186214101</v>
      </c>
      <c r="O339" s="17">
        <v>0.15807722524107301</v>
      </c>
      <c r="P339" s="17">
        <v>0.153877597370848</v>
      </c>
      <c r="Q339" s="17">
        <v>0.12506724287765</v>
      </c>
      <c r="R339" s="17"/>
      <c r="S339" s="17">
        <v>0.146513848063166</v>
      </c>
      <c r="T339" s="17">
        <v>0.16412068492089299</v>
      </c>
      <c r="U339" s="17">
        <v>0.11435440560313299</v>
      </c>
      <c r="V339" s="17">
        <v>0.13169461107416999</v>
      </c>
      <c r="W339" s="17">
        <v>0.17755458856432799</v>
      </c>
      <c r="X339" s="17">
        <v>0.15456465045485701</v>
      </c>
      <c r="Y339" s="17">
        <v>0.12116307266021301</v>
      </c>
      <c r="Z339" s="17">
        <v>0.18898316286016201</v>
      </c>
      <c r="AA339" s="17">
        <v>0.130554257785613</v>
      </c>
      <c r="AB339" s="17"/>
      <c r="AC339" s="17">
        <v>0.19145319820005799</v>
      </c>
      <c r="AD339" s="17">
        <v>0.12746262064446001</v>
      </c>
      <c r="AE339" s="17">
        <v>0.132308091318381</v>
      </c>
      <c r="AF339" s="17">
        <v>0.122652005727083</v>
      </c>
      <c r="AG339" s="17">
        <v>0.125210021383443</v>
      </c>
      <c r="AH339" s="17">
        <v>0.19275547697916001</v>
      </c>
      <c r="AI339" s="17"/>
      <c r="AJ339" s="17">
        <v>0.116416862833262</v>
      </c>
      <c r="AK339" s="17">
        <v>0.137199969852415</v>
      </c>
      <c r="AL339" s="17">
        <v>0.13776162293695299</v>
      </c>
      <c r="AM339" s="17">
        <v>0.193304591904463</v>
      </c>
      <c r="AN339" s="17">
        <v>0.193696903291281</v>
      </c>
      <c r="AO339" s="17">
        <v>0.16305398715906699</v>
      </c>
      <c r="AP339" s="17"/>
      <c r="AQ339" s="17">
        <v>0.18744751462380499</v>
      </c>
      <c r="AR339" s="17">
        <v>0.13178112343706599</v>
      </c>
      <c r="AS339" s="17"/>
      <c r="AT339" s="17">
        <v>0.13999974171412799</v>
      </c>
      <c r="AU339" s="17">
        <v>0.17063385495412001</v>
      </c>
      <c r="AV339" s="17"/>
      <c r="AW339" s="17">
        <v>0.16484303552159099</v>
      </c>
      <c r="AX339" s="17" t="s">
        <v>87</v>
      </c>
      <c r="AY339" s="17">
        <v>0.116416862833262</v>
      </c>
      <c r="AZ339" s="17"/>
      <c r="BA339" s="17">
        <v>0.20830630042420401</v>
      </c>
      <c r="BB339" s="17">
        <v>0.110637092759578</v>
      </c>
      <c r="BC339" s="17"/>
      <c r="BD339" s="17">
        <v>0.216852029158215</v>
      </c>
      <c r="BE339" s="17">
        <v>0.127907849640018</v>
      </c>
      <c r="BF339" s="17"/>
      <c r="BG339" s="17">
        <v>0.199831888259414</v>
      </c>
      <c r="BH339" s="17">
        <v>0.167808129335481</v>
      </c>
      <c r="BI339" s="17">
        <v>0.17209583050100699</v>
      </c>
      <c r="BJ339" s="17">
        <v>0.11516963583991301</v>
      </c>
    </row>
    <row r="340" spans="2:62">
      <c r="B340" t="s">
        <v>197</v>
      </c>
      <c r="C340" s="17">
        <v>0.34023630012981998</v>
      </c>
      <c r="D340" s="17">
        <v>0.35964573183290899</v>
      </c>
      <c r="E340" s="17">
        <v>0.32195139324097899</v>
      </c>
      <c r="F340" s="17"/>
      <c r="G340" s="17">
        <v>0.35319949821001001</v>
      </c>
      <c r="H340" s="17">
        <v>0.387040476672108</v>
      </c>
      <c r="I340" s="17">
        <v>0.37951515381918299</v>
      </c>
      <c r="J340" s="17">
        <v>0.32049486653911702</v>
      </c>
      <c r="K340" s="17">
        <v>0.34914007225388499</v>
      </c>
      <c r="L340" s="17">
        <v>0.27349721374073799</v>
      </c>
      <c r="M340" s="17"/>
      <c r="N340" s="17">
        <v>0.35607923755793702</v>
      </c>
      <c r="O340" s="17">
        <v>0.37247181926451101</v>
      </c>
      <c r="P340" s="17">
        <v>0.315906836529118</v>
      </c>
      <c r="Q340" s="17">
        <v>0.313041323603302</v>
      </c>
      <c r="R340" s="17"/>
      <c r="S340" s="17">
        <v>0.37332946653003701</v>
      </c>
      <c r="T340" s="17">
        <v>0.33545805989645799</v>
      </c>
      <c r="U340" s="17">
        <v>0.35555755046079601</v>
      </c>
      <c r="V340" s="17">
        <v>0.36888164926401701</v>
      </c>
      <c r="W340" s="17">
        <v>0.27840672281937301</v>
      </c>
      <c r="X340" s="17">
        <v>0.29555657624957998</v>
      </c>
      <c r="Y340" s="17">
        <v>0.33945812415655002</v>
      </c>
      <c r="Z340" s="17">
        <v>0.289792902252205</v>
      </c>
      <c r="AA340" s="17">
        <v>0.36633546294506503</v>
      </c>
      <c r="AB340" s="17"/>
      <c r="AC340" s="17">
        <v>0.34309273266850199</v>
      </c>
      <c r="AD340" s="17">
        <v>0.335997108092154</v>
      </c>
      <c r="AE340" s="17">
        <v>0.32156911974421098</v>
      </c>
      <c r="AF340" s="17">
        <v>0.33656057943022</v>
      </c>
      <c r="AG340" s="17">
        <v>0.33095905553921801</v>
      </c>
      <c r="AH340" s="17">
        <v>0.45560655098434499</v>
      </c>
      <c r="AI340" s="17"/>
      <c r="AJ340" s="17">
        <v>0.33313707833216799</v>
      </c>
      <c r="AK340" s="17">
        <v>0.37358490317035298</v>
      </c>
      <c r="AL340" s="17">
        <v>0.30188573947356401</v>
      </c>
      <c r="AM340" s="17">
        <v>0.33326601884085799</v>
      </c>
      <c r="AN340" s="17">
        <v>0.33332895152085801</v>
      </c>
      <c r="AO340" s="17">
        <v>0.27047392177188301</v>
      </c>
      <c r="AP340" s="17"/>
      <c r="AQ340" s="17">
        <v>0.38422306542069301</v>
      </c>
      <c r="AR340" s="17">
        <v>0.32581841653021298</v>
      </c>
      <c r="AS340" s="17"/>
      <c r="AT340" s="17">
        <v>0.33857527223903999</v>
      </c>
      <c r="AU340" s="17">
        <v>0.35224847018497801</v>
      </c>
      <c r="AV340" s="17"/>
      <c r="AW340" s="17">
        <v>0.33537279913997098</v>
      </c>
      <c r="AX340" s="17" t="s">
        <v>87</v>
      </c>
      <c r="AY340" s="17">
        <v>0.33313707833216799</v>
      </c>
      <c r="AZ340" s="17"/>
      <c r="BA340" s="17">
        <v>0.395872934585068</v>
      </c>
      <c r="BB340" s="17">
        <v>0.30937030112908898</v>
      </c>
      <c r="BC340" s="17"/>
      <c r="BD340" s="17">
        <v>0.364507849381632</v>
      </c>
      <c r="BE340" s="17">
        <v>0.32881773820139099</v>
      </c>
      <c r="BF340" s="17"/>
      <c r="BG340" s="17">
        <v>0.37357285826941999</v>
      </c>
      <c r="BH340" s="17">
        <v>0.27867316778064199</v>
      </c>
      <c r="BI340" s="17">
        <v>0.389409087900906</v>
      </c>
      <c r="BJ340" s="17">
        <v>0.36366198843605302</v>
      </c>
    </row>
    <row r="341" spans="2:62">
      <c r="B341" t="s">
        <v>198</v>
      </c>
      <c r="C341" s="17">
        <v>0.25288089422944099</v>
      </c>
      <c r="D341" s="17">
        <v>0.28219903815129299</v>
      </c>
      <c r="E341" s="17">
        <v>0.22522009757246</v>
      </c>
      <c r="F341" s="17"/>
      <c r="G341" s="17">
        <v>0.238757921704677</v>
      </c>
      <c r="H341" s="17">
        <v>0.21261403668894899</v>
      </c>
      <c r="I341" s="17">
        <v>0.23885720589832601</v>
      </c>
      <c r="J341" s="17">
        <v>0.241734607167718</v>
      </c>
      <c r="K341" s="17">
        <v>0.250961762070678</v>
      </c>
      <c r="L341" s="17">
        <v>0.31912607240970697</v>
      </c>
      <c r="M341" s="17"/>
      <c r="N341" s="17">
        <v>0.26675618512702898</v>
      </c>
      <c r="O341" s="17">
        <v>0.229471160392093</v>
      </c>
      <c r="P341" s="17">
        <v>0.27537568583484701</v>
      </c>
      <c r="Q341" s="17">
        <v>0.239868352609967</v>
      </c>
      <c r="R341" s="17"/>
      <c r="S341" s="17">
        <v>0.220905094385207</v>
      </c>
      <c r="T341" s="17">
        <v>0.25904426595830399</v>
      </c>
      <c r="U341" s="17">
        <v>0.24048420129383599</v>
      </c>
      <c r="V341" s="17">
        <v>0.28006552183115901</v>
      </c>
      <c r="W341" s="17">
        <v>0.28483896820576698</v>
      </c>
      <c r="X341" s="17">
        <v>0.27220183708599399</v>
      </c>
      <c r="Y341" s="17">
        <v>0.252394421331125</v>
      </c>
      <c r="Z341" s="17">
        <v>0.23662613622861001</v>
      </c>
      <c r="AA341" s="17">
        <v>0.23983992010913599</v>
      </c>
      <c r="AB341" s="17"/>
      <c r="AC341" s="17">
        <v>0.25182330384282797</v>
      </c>
      <c r="AD341" s="17">
        <v>0.260398382115822</v>
      </c>
      <c r="AE341" s="17">
        <v>0.241626823011141</v>
      </c>
      <c r="AF341" s="17">
        <v>0.24794471523789699</v>
      </c>
      <c r="AG341" s="17">
        <v>0.27820282616877301</v>
      </c>
      <c r="AH341" s="17">
        <v>0.19961760939369</v>
      </c>
      <c r="AI341" s="17"/>
      <c r="AJ341" s="17">
        <v>0.26661492873288101</v>
      </c>
      <c r="AK341" s="17">
        <v>0.23849174775339499</v>
      </c>
      <c r="AL341" s="17">
        <v>0.28247221382891602</v>
      </c>
      <c r="AM341" s="17">
        <v>0.24277977865723399</v>
      </c>
      <c r="AN341" s="17">
        <v>0.247497987167871</v>
      </c>
      <c r="AO341" s="17">
        <v>0.25387116398753601</v>
      </c>
      <c r="AP341" s="17"/>
      <c r="AQ341" s="17">
        <v>0.21109315592064801</v>
      </c>
      <c r="AR341" s="17">
        <v>0.27472902441218</v>
      </c>
      <c r="AS341" s="17"/>
      <c r="AT341" s="17">
        <v>0.25901165147344501</v>
      </c>
      <c r="AU341" s="17">
        <v>0.223141423990494</v>
      </c>
      <c r="AV341" s="17"/>
      <c r="AW341" s="17">
        <v>0.24353413986452399</v>
      </c>
      <c r="AX341" s="17" t="s">
        <v>87</v>
      </c>
      <c r="AY341" s="17">
        <v>0.26661492873288101</v>
      </c>
      <c r="AZ341" s="17"/>
      <c r="BA341" s="17">
        <v>0.21498620244693101</v>
      </c>
      <c r="BB341" s="17">
        <v>0.27390404795080397</v>
      </c>
      <c r="BC341" s="17"/>
      <c r="BD341" s="17">
        <v>0.23107005053160801</v>
      </c>
      <c r="BE341" s="17">
        <v>0.26438425630986001</v>
      </c>
      <c r="BF341" s="17"/>
      <c r="BG341" s="17">
        <v>0.25232118223154698</v>
      </c>
      <c r="BH341" s="17">
        <v>0.26150126190755901</v>
      </c>
      <c r="BI341" s="17">
        <v>0.27148186525285301</v>
      </c>
      <c r="BJ341" s="17">
        <v>0.238864890270475</v>
      </c>
    </row>
    <row r="342" spans="2:62">
      <c r="B342" t="s">
        <v>199</v>
      </c>
      <c r="C342" s="17">
        <v>0.120640720901507</v>
      </c>
      <c r="D342" s="17">
        <v>0.126879792633071</v>
      </c>
      <c r="E342" s="17">
        <v>0.115486883745582</v>
      </c>
      <c r="F342" s="17"/>
      <c r="G342" s="17">
        <v>0.136676509550025</v>
      </c>
      <c r="H342" s="17">
        <v>7.1823529323538707E-2</v>
      </c>
      <c r="I342" s="17">
        <v>8.7031306585027099E-2</v>
      </c>
      <c r="J342" s="17">
        <v>0.128116130139804</v>
      </c>
      <c r="K342" s="17">
        <v>0.11212771591655001</v>
      </c>
      <c r="L342" s="17">
        <v>0.17895343768890201</v>
      </c>
      <c r="M342" s="17"/>
      <c r="N342" s="17">
        <v>0.120158568156235</v>
      </c>
      <c r="O342" s="17">
        <v>9.9661313489145295E-2</v>
      </c>
      <c r="P342" s="17">
        <v>0.11783893480115699</v>
      </c>
      <c r="Q342" s="17">
        <v>0.14424216336668999</v>
      </c>
      <c r="R342" s="17"/>
      <c r="S342" s="17">
        <v>0.13050920081204301</v>
      </c>
      <c r="T342" s="17">
        <v>0.10667908528339499</v>
      </c>
      <c r="U342" s="17">
        <v>0.11061682184145</v>
      </c>
      <c r="V342" s="17">
        <v>0.11120226296614399</v>
      </c>
      <c r="W342" s="17">
        <v>0.131819962118463</v>
      </c>
      <c r="X342" s="17">
        <v>6.8979343238239899E-2</v>
      </c>
      <c r="Y342" s="17">
        <v>0.173192304064194</v>
      </c>
      <c r="Z342" s="17">
        <v>0.122185926092976</v>
      </c>
      <c r="AA342" s="17">
        <v>0.13638016415172199</v>
      </c>
      <c r="AB342" s="17"/>
      <c r="AC342" s="17">
        <v>9.7410841515303104E-2</v>
      </c>
      <c r="AD342" s="17">
        <v>0.128273601172253</v>
      </c>
      <c r="AE342" s="17">
        <v>0.175404347754614</v>
      </c>
      <c r="AF342" s="17">
        <v>0.117126753913512</v>
      </c>
      <c r="AG342" s="17">
        <v>0.103701917250012</v>
      </c>
      <c r="AH342" s="17">
        <v>8.2891867919830595E-2</v>
      </c>
      <c r="AI342" s="17"/>
      <c r="AJ342" s="17">
        <v>0.14200563771777799</v>
      </c>
      <c r="AK342" s="17">
        <v>9.3918242988519099E-2</v>
      </c>
      <c r="AL342" s="17">
        <v>0.14146532315628499</v>
      </c>
      <c r="AM342" s="17">
        <v>0.122739196641862</v>
      </c>
      <c r="AN342" s="17">
        <v>9.6030910959467405E-2</v>
      </c>
      <c r="AO342" s="17">
        <v>0.17051319744999199</v>
      </c>
      <c r="AP342" s="17"/>
      <c r="AQ342" s="17">
        <v>0.10777625202244701</v>
      </c>
      <c r="AR342" s="17">
        <v>0.125639457925208</v>
      </c>
      <c r="AS342" s="17"/>
      <c r="AT342" s="17">
        <v>0.128035180297908</v>
      </c>
      <c r="AU342" s="17">
        <v>9.1933792332540107E-2</v>
      </c>
      <c r="AV342" s="17"/>
      <c r="AW342" s="17">
        <v>0.112929717152839</v>
      </c>
      <c r="AX342" s="17" t="s">
        <v>87</v>
      </c>
      <c r="AY342" s="17">
        <v>0.14200563771777799</v>
      </c>
      <c r="AZ342" s="17"/>
      <c r="BA342" s="17">
        <v>9.7891297132007699E-2</v>
      </c>
      <c r="BB342" s="17">
        <v>0.13326160816781599</v>
      </c>
      <c r="BC342" s="17"/>
      <c r="BD342" s="17">
        <v>8.8016035240161994E-2</v>
      </c>
      <c r="BE342" s="17">
        <v>0.13162058742437099</v>
      </c>
      <c r="BF342" s="17"/>
      <c r="BG342" s="17">
        <v>9.2721956269740904E-2</v>
      </c>
      <c r="BH342" s="17">
        <v>0.133700406190954</v>
      </c>
      <c r="BI342" s="17">
        <v>7.6220064290875994E-2</v>
      </c>
      <c r="BJ342" s="17">
        <v>0.14201539026330001</v>
      </c>
    </row>
    <row r="343" spans="2:62">
      <c r="B343" t="s">
        <v>101</v>
      </c>
      <c r="C343" s="17">
        <v>0.140754519274534</v>
      </c>
      <c r="D343" s="17">
        <v>9.49333769054478E-2</v>
      </c>
      <c r="E343" s="17">
        <v>0.18365423828598401</v>
      </c>
      <c r="F343" s="17"/>
      <c r="G343" s="17">
        <v>8.3222236753053694E-2</v>
      </c>
      <c r="H343" s="17">
        <v>0.11478007674341301</v>
      </c>
      <c r="I343" s="17">
        <v>0.14669883092421299</v>
      </c>
      <c r="J343" s="17">
        <v>0.15525034057068199</v>
      </c>
      <c r="K343" s="17">
        <v>0.18123266703301399</v>
      </c>
      <c r="L343" s="17">
        <v>0.15137294634079901</v>
      </c>
      <c r="M343" s="17"/>
      <c r="N343" s="17">
        <v>0.110770817296657</v>
      </c>
      <c r="O343" s="17">
        <v>0.140318481613178</v>
      </c>
      <c r="P343" s="17">
        <v>0.13700094546403099</v>
      </c>
      <c r="Q343" s="17">
        <v>0.17778091754239</v>
      </c>
      <c r="R343" s="17"/>
      <c r="S343" s="17">
        <v>0.128742390209547</v>
      </c>
      <c r="T343" s="17">
        <v>0.13469790394094999</v>
      </c>
      <c r="U343" s="17">
        <v>0.17898702080078499</v>
      </c>
      <c r="V343" s="17">
        <v>0.10815595486451</v>
      </c>
      <c r="W343" s="17">
        <v>0.12737975829206799</v>
      </c>
      <c r="X343" s="17">
        <v>0.208697592971329</v>
      </c>
      <c r="Y343" s="17">
        <v>0.113792077787919</v>
      </c>
      <c r="Z343" s="17">
        <v>0.162411872566047</v>
      </c>
      <c r="AA343" s="17">
        <v>0.12689019500846399</v>
      </c>
      <c r="AB343" s="17"/>
      <c r="AC343" s="17">
        <v>0.116219923773309</v>
      </c>
      <c r="AD343" s="17">
        <v>0.14786828797530999</v>
      </c>
      <c r="AE343" s="17">
        <v>0.12909161817165399</v>
      </c>
      <c r="AF343" s="17">
        <v>0.17571594569128701</v>
      </c>
      <c r="AG343" s="17">
        <v>0.16192617965855399</v>
      </c>
      <c r="AH343" s="17">
        <v>6.9128494722974707E-2</v>
      </c>
      <c r="AI343" s="17"/>
      <c r="AJ343" s="17">
        <v>0.14182549238391101</v>
      </c>
      <c r="AK343" s="17">
        <v>0.156805136235318</v>
      </c>
      <c r="AL343" s="17">
        <v>0.136415100604282</v>
      </c>
      <c r="AM343" s="17">
        <v>0.107910413955583</v>
      </c>
      <c r="AN343" s="17">
        <v>0.12944524706052199</v>
      </c>
      <c r="AO343" s="17">
        <v>0.142087729631523</v>
      </c>
      <c r="AP343" s="17"/>
      <c r="AQ343" s="17">
        <v>0.109460012012408</v>
      </c>
      <c r="AR343" s="17">
        <v>0.14203197769533299</v>
      </c>
      <c r="AS343" s="17"/>
      <c r="AT343" s="17">
        <v>0.13437815427548</v>
      </c>
      <c r="AU343" s="17">
        <v>0.162042458537868</v>
      </c>
      <c r="AV343" s="17"/>
      <c r="AW343" s="17">
        <v>0.14332030832107501</v>
      </c>
      <c r="AX343" s="17" t="s">
        <v>87</v>
      </c>
      <c r="AY343" s="17">
        <v>0.14182549238391101</v>
      </c>
      <c r="AZ343" s="17"/>
      <c r="BA343" s="17">
        <v>8.2943265411788994E-2</v>
      </c>
      <c r="BB343" s="17">
        <v>0.172826949992712</v>
      </c>
      <c r="BC343" s="17"/>
      <c r="BD343" s="17">
        <v>9.9554035688383197E-2</v>
      </c>
      <c r="BE343" s="17">
        <v>0.14726956842436001</v>
      </c>
      <c r="BF343" s="17"/>
      <c r="BG343" s="17">
        <v>8.1552114969878103E-2</v>
      </c>
      <c r="BH343" s="17">
        <v>0.15831703478536399</v>
      </c>
      <c r="BI343" s="17">
        <v>9.0793152054358006E-2</v>
      </c>
      <c r="BJ343" s="17">
        <v>0.140288095190259</v>
      </c>
    </row>
    <row r="344" spans="2:62">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row>
    <row r="345" spans="2:62">
      <c r="B345" s="6" t="s">
        <v>207</v>
      </c>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row>
    <row r="346" spans="2:62">
      <c r="B346" s="24" t="s">
        <v>15</v>
      </c>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row>
    <row r="347" spans="2:62">
      <c r="B347" t="s">
        <v>196</v>
      </c>
      <c r="C347" s="17">
        <v>0.24614890466769401</v>
      </c>
      <c r="D347" s="17">
        <v>0.247318416762034</v>
      </c>
      <c r="E347" s="17">
        <v>0.2411011645227</v>
      </c>
      <c r="F347" s="17"/>
      <c r="G347" s="17">
        <v>0.30272379328475602</v>
      </c>
      <c r="H347" s="17">
        <v>0.30568342638768797</v>
      </c>
      <c r="I347" s="17">
        <v>0.275769195980689</v>
      </c>
      <c r="J347" s="17">
        <v>0.235509111845221</v>
      </c>
      <c r="K347" s="17">
        <v>0.192863544129901</v>
      </c>
      <c r="L347" s="17">
        <v>0.17141403467193</v>
      </c>
      <c r="M347" s="17"/>
      <c r="N347" s="17">
        <v>0.25133973206617699</v>
      </c>
      <c r="O347" s="17">
        <v>0.225351813718287</v>
      </c>
      <c r="P347" s="17">
        <v>0.24209995309475399</v>
      </c>
      <c r="Q347" s="17">
        <v>0.26719304129310101</v>
      </c>
      <c r="R347" s="17"/>
      <c r="S347" s="17">
        <v>0.28634352357339099</v>
      </c>
      <c r="T347" s="17">
        <v>0.22900223960176899</v>
      </c>
      <c r="U347" s="17">
        <v>0.23940935702202701</v>
      </c>
      <c r="V347" s="17">
        <v>0.23111281887871099</v>
      </c>
      <c r="W347" s="17">
        <v>0.28289107706516797</v>
      </c>
      <c r="X347" s="17">
        <v>0.256863878883823</v>
      </c>
      <c r="Y347" s="17">
        <v>0.24624943708493799</v>
      </c>
      <c r="Z347" s="17">
        <v>0.20994726761069701</v>
      </c>
      <c r="AA347" s="17">
        <v>0.21764882457561999</v>
      </c>
      <c r="AB347" s="17"/>
      <c r="AC347" s="17">
        <v>0.32259342544803898</v>
      </c>
      <c r="AD347" s="17">
        <v>0.20887803290557799</v>
      </c>
      <c r="AE347" s="17">
        <v>0.235872705973945</v>
      </c>
      <c r="AF347" s="17">
        <v>0.217346889835552</v>
      </c>
      <c r="AG347" s="17">
        <v>0.24792227163814001</v>
      </c>
      <c r="AH347" s="17">
        <v>0.20786098288858201</v>
      </c>
      <c r="AI347" s="17"/>
      <c r="AJ347" s="17">
        <v>0.21052626290538001</v>
      </c>
      <c r="AK347" s="17">
        <v>0.20578438854213599</v>
      </c>
      <c r="AL347" s="17">
        <v>0.27935695847224701</v>
      </c>
      <c r="AM347" s="17">
        <v>0.27487423394623201</v>
      </c>
      <c r="AN347" s="17">
        <v>0.32806881950718503</v>
      </c>
      <c r="AO347" s="17">
        <v>0.27436366551526797</v>
      </c>
      <c r="AP347" s="17"/>
      <c r="AQ347" s="17">
        <v>0.29340994309760299</v>
      </c>
      <c r="AR347" s="17">
        <v>0.22353528818750101</v>
      </c>
      <c r="AS347" s="17"/>
      <c r="AT347" s="17">
        <v>0.231907041753069</v>
      </c>
      <c r="AU347" s="17">
        <v>0.29575761841453702</v>
      </c>
      <c r="AV347" s="17"/>
      <c r="AW347" s="17">
        <v>0.263056023960971</v>
      </c>
      <c r="AX347" s="17" t="s">
        <v>87</v>
      </c>
      <c r="AY347" s="17">
        <v>0.21052626290538001</v>
      </c>
      <c r="AZ347" s="17"/>
      <c r="BA347" s="17">
        <v>0.28210013093501402</v>
      </c>
      <c r="BB347" s="17">
        <v>0.22620394349405001</v>
      </c>
      <c r="BC347" s="17"/>
      <c r="BD347" s="17">
        <v>0.31686747253631198</v>
      </c>
      <c r="BE347" s="17">
        <v>0.22901662054643501</v>
      </c>
      <c r="BF347" s="17"/>
      <c r="BG347" s="17">
        <v>0.31866977362221299</v>
      </c>
      <c r="BH347" s="17">
        <v>0.29730353355928002</v>
      </c>
      <c r="BI347" s="17">
        <v>0.227595203015383</v>
      </c>
      <c r="BJ347" s="17">
        <v>0.24217050370071699</v>
      </c>
    </row>
    <row r="348" spans="2:62">
      <c r="B348" t="s">
        <v>197</v>
      </c>
      <c r="C348" s="17">
        <v>0.38178750828809199</v>
      </c>
      <c r="D348" s="17">
        <v>0.37625185164388097</v>
      </c>
      <c r="E348" s="17">
        <v>0.38924341028253601</v>
      </c>
      <c r="F348" s="17"/>
      <c r="G348" s="17">
        <v>0.40968608127907402</v>
      </c>
      <c r="H348" s="17">
        <v>0.44059799298159402</v>
      </c>
      <c r="I348" s="17">
        <v>0.40157954190815398</v>
      </c>
      <c r="J348" s="17">
        <v>0.370818203223858</v>
      </c>
      <c r="K348" s="17">
        <v>0.371443551680599</v>
      </c>
      <c r="L348" s="17">
        <v>0.32029367028973399</v>
      </c>
      <c r="M348" s="17"/>
      <c r="N348" s="17">
        <v>0.42995561868339799</v>
      </c>
      <c r="O348" s="17">
        <v>0.41483200382989199</v>
      </c>
      <c r="P348" s="17">
        <v>0.35350664653075098</v>
      </c>
      <c r="Q348" s="17">
        <v>0.32027532662583902</v>
      </c>
      <c r="R348" s="17"/>
      <c r="S348" s="17">
        <v>0.42618566677631697</v>
      </c>
      <c r="T348" s="17">
        <v>0.36468847237628899</v>
      </c>
      <c r="U348" s="17">
        <v>0.41890759475260098</v>
      </c>
      <c r="V348" s="17">
        <v>0.40939101763003999</v>
      </c>
      <c r="W348" s="17">
        <v>0.32498679548158399</v>
      </c>
      <c r="X348" s="17">
        <v>0.337734849074454</v>
      </c>
      <c r="Y348" s="17">
        <v>0.35295965870528401</v>
      </c>
      <c r="Z348" s="17">
        <v>0.42931167615638499</v>
      </c>
      <c r="AA348" s="17">
        <v>0.37465571456775898</v>
      </c>
      <c r="AB348" s="17"/>
      <c r="AC348" s="17">
        <v>0.37127276443103802</v>
      </c>
      <c r="AD348" s="17">
        <v>0.41251570326123799</v>
      </c>
      <c r="AE348" s="17">
        <v>0.40361149838482901</v>
      </c>
      <c r="AF348" s="17">
        <v>0.344006464218505</v>
      </c>
      <c r="AG348" s="17">
        <v>0.34870829379537999</v>
      </c>
      <c r="AH348" s="17">
        <v>0.40149434447938098</v>
      </c>
      <c r="AI348" s="17"/>
      <c r="AJ348" s="17">
        <v>0.35088335767359402</v>
      </c>
      <c r="AK348" s="17">
        <v>0.44328098413809103</v>
      </c>
      <c r="AL348" s="17">
        <v>0.362396037016673</v>
      </c>
      <c r="AM348" s="17">
        <v>0.42358315669019603</v>
      </c>
      <c r="AN348" s="17">
        <v>0.35839432808600502</v>
      </c>
      <c r="AO348" s="17">
        <v>0.36164872735774201</v>
      </c>
      <c r="AP348" s="17"/>
      <c r="AQ348" s="17">
        <v>0.388614416052246</v>
      </c>
      <c r="AR348" s="17">
        <v>0.387483147396607</v>
      </c>
      <c r="AS348" s="17"/>
      <c r="AT348" s="17">
        <v>0.38162228718504698</v>
      </c>
      <c r="AU348" s="17">
        <v>0.38437503567391101</v>
      </c>
      <c r="AV348" s="17"/>
      <c r="AW348" s="17">
        <v>0.39301780119159602</v>
      </c>
      <c r="AX348" s="17" t="s">
        <v>87</v>
      </c>
      <c r="AY348" s="17">
        <v>0.35088335767359402</v>
      </c>
      <c r="AZ348" s="17"/>
      <c r="BA348" s="17">
        <v>0.38505024451470798</v>
      </c>
      <c r="BB348" s="17">
        <v>0.37997741294180698</v>
      </c>
      <c r="BC348" s="17"/>
      <c r="BD348" s="17">
        <v>0.40217319571328403</v>
      </c>
      <c r="BE348" s="17">
        <v>0.376742799478688</v>
      </c>
      <c r="BF348" s="17"/>
      <c r="BG348" s="17">
        <v>0.390465611212366</v>
      </c>
      <c r="BH348" s="17">
        <v>0.35880633728713002</v>
      </c>
      <c r="BI348" s="17">
        <v>0.44748817050332201</v>
      </c>
      <c r="BJ348" s="17">
        <v>0.354627542813852</v>
      </c>
    </row>
    <row r="349" spans="2:62">
      <c r="B349" t="s">
        <v>198</v>
      </c>
      <c r="C349" s="17">
        <v>0.19651631911328701</v>
      </c>
      <c r="D349" s="17">
        <v>0.20704283007419999</v>
      </c>
      <c r="E349" s="17">
        <v>0.18776543773556001</v>
      </c>
      <c r="F349" s="17"/>
      <c r="G349" s="17">
        <v>0.16574120328390701</v>
      </c>
      <c r="H349" s="17">
        <v>0.143926450463465</v>
      </c>
      <c r="I349" s="17">
        <v>0.19221796225063401</v>
      </c>
      <c r="J349" s="17">
        <v>0.20616495827056699</v>
      </c>
      <c r="K349" s="17">
        <v>0.224309142358458</v>
      </c>
      <c r="L349" s="17">
        <v>0.24026281965026</v>
      </c>
      <c r="M349" s="17"/>
      <c r="N349" s="17">
        <v>0.19260801042095699</v>
      </c>
      <c r="O349" s="17">
        <v>0.18522319756761299</v>
      </c>
      <c r="P349" s="17">
        <v>0.23443292111474601</v>
      </c>
      <c r="Q349" s="17">
        <v>0.178342974684746</v>
      </c>
      <c r="R349" s="17"/>
      <c r="S349" s="17">
        <v>0.168955142563705</v>
      </c>
      <c r="T349" s="17">
        <v>0.231137312388941</v>
      </c>
      <c r="U349" s="17">
        <v>0.16492126644473401</v>
      </c>
      <c r="V349" s="17">
        <v>0.202932158529052</v>
      </c>
      <c r="W349" s="17">
        <v>0.197237526510187</v>
      </c>
      <c r="X349" s="17">
        <v>0.21071630983056699</v>
      </c>
      <c r="Y349" s="17">
        <v>0.20297852358238599</v>
      </c>
      <c r="Z349" s="17">
        <v>0.16986761207797099</v>
      </c>
      <c r="AA349" s="17">
        <v>0.198568295974173</v>
      </c>
      <c r="AB349" s="17"/>
      <c r="AC349" s="17">
        <v>0.18632907079608799</v>
      </c>
      <c r="AD349" s="17">
        <v>0.186062946067062</v>
      </c>
      <c r="AE349" s="17">
        <v>0.196587727279571</v>
      </c>
      <c r="AF349" s="17">
        <v>0.225663923022732</v>
      </c>
      <c r="AG349" s="17">
        <v>0.20792089553885501</v>
      </c>
      <c r="AH349" s="17">
        <v>0.176285835927735</v>
      </c>
      <c r="AI349" s="17"/>
      <c r="AJ349" s="17">
        <v>0.226605336356661</v>
      </c>
      <c r="AK349" s="17">
        <v>0.19033701022268901</v>
      </c>
      <c r="AL349" s="17">
        <v>0.143219561343704</v>
      </c>
      <c r="AM349" s="17">
        <v>0.16393998329373399</v>
      </c>
      <c r="AN349" s="17">
        <v>0.18415890717376099</v>
      </c>
      <c r="AO349" s="17">
        <v>0.23094757415231401</v>
      </c>
      <c r="AP349" s="17"/>
      <c r="AQ349" s="17">
        <v>0.17195937711442799</v>
      </c>
      <c r="AR349" s="17">
        <v>0.20601557864778</v>
      </c>
      <c r="AS349" s="17"/>
      <c r="AT349" s="17">
        <v>0.20930550483479199</v>
      </c>
      <c r="AU349" s="17">
        <v>0.14978239860662099</v>
      </c>
      <c r="AV349" s="17"/>
      <c r="AW349" s="17">
        <v>0.18444761756467201</v>
      </c>
      <c r="AX349" s="17" t="s">
        <v>87</v>
      </c>
      <c r="AY349" s="17">
        <v>0.226605336356661</v>
      </c>
      <c r="AZ349" s="17"/>
      <c r="BA349" s="17">
        <v>0.20172626513676301</v>
      </c>
      <c r="BB349" s="17">
        <v>0.19362595397296201</v>
      </c>
      <c r="BC349" s="17"/>
      <c r="BD349" s="17">
        <v>0.160915918972066</v>
      </c>
      <c r="BE349" s="17">
        <v>0.210236738197047</v>
      </c>
      <c r="BF349" s="17"/>
      <c r="BG349" s="17">
        <v>0.20079701919373999</v>
      </c>
      <c r="BH349" s="17">
        <v>0.14633475667962201</v>
      </c>
      <c r="BI349" s="17">
        <v>0.19332847617080201</v>
      </c>
      <c r="BJ349" s="17">
        <v>0.219692679397373</v>
      </c>
    </row>
    <row r="350" spans="2:62">
      <c r="B350" t="s">
        <v>199</v>
      </c>
      <c r="C350" s="17">
        <v>8.8834113398030906E-2</v>
      </c>
      <c r="D350" s="17">
        <v>0.10534958014993601</v>
      </c>
      <c r="E350" s="17">
        <v>7.3375220212709702E-2</v>
      </c>
      <c r="F350" s="17"/>
      <c r="G350" s="17">
        <v>4.8672838389294697E-2</v>
      </c>
      <c r="H350" s="17">
        <v>4.7924933710031897E-2</v>
      </c>
      <c r="I350" s="17">
        <v>4.7639787529076702E-2</v>
      </c>
      <c r="J350" s="17">
        <v>8.5128542923226899E-2</v>
      </c>
      <c r="K350" s="17">
        <v>0.128649638824684</v>
      </c>
      <c r="L350" s="17">
        <v>0.159989243417923</v>
      </c>
      <c r="M350" s="17"/>
      <c r="N350" s="17">
        <v>7.2962082071879306E-2</v>
      </c>
      <c r="O350" s="17">
        <v>8.0959696903663406E-2</v>
      </c>
      <c r="P350" s="17">
        <v>0.100994451566205</v>
      </c>
      <c r="Q350" s="17">
        <v>0.10220782085530999</v>
      </c>
      <c r="R350" s="17"/>
      <c r="S350" s="17">
        <v>5.4807255269899803E-2</v>
      </c>
      <c r="T350" s="17">
        <v>7.7691261713225407E-2</v>
      </c>
      <c r="U350" s="17">
        <v>9.2350016613382394E-2</v>
      </c>
      <c r="V350" s="17">
        <v>7.8720121481219901E-2</v>
      </c>
      <c r="W350" s="17">
        <v>0.110885869880192</v>
      </c>
      <c r="X350" s="17">
        <v>6.9965400338064004E-2</v>
      </c>
      <c r="Y350" s="17">
        <v>0.107796180906207</v>
      </c>
      <c r="Z350" s="17">
        <v>0.101885333401406</v>
      </c>
      <c r="AA350" s="17">
        <v>0.13108733078235599</v>
      </c>
      <c r="AB350" s="17"/>
      <c r="AC350" s="17">
        <v>5.1811449797776098E-2</v>
      </c>
      <c r="AD350" s="17">
        <v>9.4008439787658493E-2</v>
      </c>
      <c r="AE350" s="17">
        <v>9.4296039026633E-2</v>
      </c>
      <c r="AF350" s="17">
        <v>0.10547951845369199</v>
      </c>
      <c r="AG350" s="17">
        <v>0.11942236310252299</v>
      </c>
      <c r="AH350" s="17">
        <v>0.10697801969288701</v>
      </c>
      <c r="AI350" s="17"/>
      <c r="AJ350" s="17">
        <v>0.13047109466322701</v>
      </c>
      <c r="AK350" s="17">
        <v>7.6909391015971898E-2</v>
      </c>
      <c r="AL350" s="17">
        <v>6.7541280704583595E-2</v>
      </c>
      <c r="AM350" s="17">
        <v>6.9536467913744404E-2</v>
      </c>
      <c r="AN350" s="17">
        <v>4.9971370465117501E-2</v>
      </c>
      <c r="AO350" s="17">
        <v>3.4038745566521603E-2</v>
      </c>
      <c r="AP350" s="17"/>
      <c r="AQ350" s="17">
        <v>6.6638121692982999E-2</v>
      </c>
      <c r="AR350" s="17">
        <v>0.101381219620739</v>
      </c>
      <c r="AS350" s="17"/>
      <c r="AT350" s="17">
        <v>9.5288898350324794E-2</v>
      </c>
      <c r="AU350" s="17">
        <v>6.5046236451202194E-2</v>
      </c>
      <c r="AV350" s="17"/>
      <c r="AW350" s="17">
        <v>6.8680769235207398E-2</v>
      </c>
      <c r="AX350" s="17" t="s">
        <v>87</v>
      </c>
      <c r="AY350" s="17">
        <v>0.13047109466322701</v>
      </c>
      <c r="AZ350" s="17"/>
      <c r="BA350" s="17">
        <v>7.3700326733384003E-2</v>
      </c>
      <c r="BB350" s="17">
        <v>9.7230010249843499E-2</v>
      </c>
      <c r="BC350" s="17"/>
      <c r="BD350" s="17">
        <v>4.9613128026534101E-2</v>
      </c>
      <c r="BE350" s="17">
        <v>9.9902146910628598E-2</v>
      </c>
      <c r="BF350" s="17"/>
      <c r="BG350" s="17">
        <v>4.8072976543110102E-2</v>
      </c>
      <c r="BH350" s="17">
        <v>6.3441535899721999E-2</v>
      </c>
      <c r="BI350" s="17">
        <v>8.9705746307925799E-2</v>
      </c>
      <c r="BJ350" s="17">
        <v>0.11024178288862101</v>
      </c>
    </row>
    <row r="351" spans="2:62">
      <c r="B351" t="s">
        <v>101</v>
      </c>
      <c r="C351" s="17">
        <v>8.6713154532896103E-2</v>
      </c>
      <c r="D351" s="17">
        <v>6.4037321369948094E-2</v>
      </c>
      <c r="E351" s="17">
        <v>0.108514767246494</v>
      </c>
      <c r="F351" s="17"/>
      <c r="G351" s="17">
        <v>7.3176083762968497E-2</v>
      </c>
      <c r="H351" s="17">
        <v>6.1867196457221697E-2</v>
      </c>
      <c r="I351" s="17">
        <v>8.2793512331446398E-2</v>
      </c>
      <c r="J351" s="17">
        <v>0.102379183737127</v>
      </c>
      <c r="K351" s="17">
        <v>8.2734123006358198E-2</v>
      </c>
      <c r="L351" s="17">
        <v>0.108040231970153</v>
      </c>
      <c r="M351" s="17"/>
      <c r="N351" s="17">
        <v>5.3134556757588103E-2</v>
      </c>
      <c r="O351" s="17">
        <v>9.3633287980544905E-2</v>
      </c>
      <c r="P351" s="17">
        <v>6.8966027693544499E-2</v>
      </c>
      <c r="Q351" s="17">
        <v>0.13198083654100501</v>
      </c>
      <c r="R351" s="17"/>
      <c r="S351" s="17">
        <v>6.3708411816687099E-2</v>
      </c>
      <c r="T351" s="17">
        <v>9.7480713919775197E-2</v>
      </c>
      <c r="U351" s="17">
        <v>8.4411765167256E-2</v>
      </c>
      <c r="V351" s="17">
        <v>7.7843883480977802E-2</v>
      </c>
      <c r="W351" s="17">
        <v>8.3998731062869397E-2</v>
      </c>
      <c r="X351" s="17">
        <v>0.12471956187309099</v>
      </c>
      <c r="Y351" s="17">
        <v>9.0016199721184603E-2</v>
      </c>
      <c r="Z351" s="17">
        <v>8.8988110753541405E-2</v>
      </c>
      <c r="AA351" s="17">
        <v>7.8039834100092298E-2</v>
      </c>
      <c r="AB351" s="17"/>
      <c r="AC351" s="17">
        <v>6.7993289527058701E-2</v>
      </c>
      <c r="AD351" s="17">
        <v>9.8534877978464497E-2</v>
      </c>
      <c r="AE351" s="17">
        <v>6.9632029335021897E-2</v>
      </c>
      <c r="AF351" s="17">
        <v>0.107503204469519</v>
      </c>
      <c r="AG351" s="17">
        <v>7.6026175925102593E-2</v>
      </c>
      <c r="AH351" s="17">
        <v>0.107380817011415</v>
      </c>
      <c r="AI351" s="17"/>
      <c r="AJ351" s="17">
        <v>8.1513948401137806E-2</v>
      </c>
      <c r="AK351" s="17">
        <v>8.3688226081111997E-2</v>
      </c>
      <c r="AL351" s="17">
        <v>0.147486162462792</v>
      </c>
      <c r="AM351" s="17">
        <v>6.8066158156094E-2</v>
      </c>
      <c r="AN351" s="17">
        <v>7.9406574767931906E-2</v>
      </c>
      <c r="AO351" s="17">
        <v>9.9001287408154295E-2</v>
      </c>
      <c r="AP351" s="17"/>
      <c r="AQ351" s="17">
        <v>7.9378142042739505E-2</v>
      </c>
      <c r="AR351" s="17">
        <v>8.1584766147372201E-2</v>
      </c>
      <c r="AS351" s="17"/>
      <c r="AT351" s="17">
        <v>8.18762678767678E-2</v>
      </c>
      <c r="AU351" s="17">
        <v>0.105038710853729</v>
      </c>
      <c r="AV351" s="17"/>
      <c r="AW351" s="17">
        <v>9.0797788047554298E-2</v>
      </c>
      <c r="AX351" s="17" t="s">
        <v>87</v>
      </c>
      <c r="AY351" s="17">
        <v>8.1513948401137806E-2</v>
      </c>
      <c r="AZ351" s="17"/>
      <c r="BA351" s="17">
        <v>5.7423032680130499E-2</v>
      </c>
      <c r="BB351" s="17">
        <v>0.102962679341338</v>
      </c>
      <c r="BC351" s="17"/>
      <c r="BD351" s="17">
        <v>7.0430284751804295E-2</v>
      </c>
      <c r="BE351" s="17">
        <v>8.4101694867200705E-2</v>
      </c>
      <c r="BF351" s="17"/>
      <c r="BG351" s="17">
        <v>4.1994619428570697E-2</v>
      </c>
      <c r="BH351" s="17">
        <v>0.134113836574246</v>
      </c>
      <c r="BI351" s="17">
        <v>4.1882404002566799E-2</v>
      </c>
      <c r="BJ351" s="17">
        <v>7.3267491199436596E-2</v>
      </c>
    </row>
    <row r="352" spans="2:62">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row>
    <row r="353" spans="2:62">
      <c r="B353" s="6" t="s">
        <v>208</v>
      </c>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row>
    <row r="354" spans="2:62">
      <c r="B354" s="24" t="s">
        <v>15</v>
      </c>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row>
    <row r="355" spans="2:62">
      <c r="B355" t="s">
        <v>196</v>
      </c>
      <c r="C355" s="17">
        <v>0.46013669382462502</v>
      </c>
      <c r="D355" s="17">
        <v>0.455323668903448</v>
      </c>
      <c r="E355" s="17">
        <v>0.464338131869444</v>
      </c>
      <c r="F355" s="17"/>
      <c r="G355" s="17">
        <v>0.45862783694050002</v>
      </c>
      <c r="H355" s="17">
        <v>0.53318351694391097</v>
      </c>
      <c r="I355" s="17">
        <v>0.50254461708338805</v>
      </c>
      <c r="J355" s="17">
        <v>0.43550357420840602</v>
      </c>
      <c r="K355" s="17">
        <v>0.459800682105447</v>
      </c>
      <c r="L355" s="17">
        <v>0.38635590821528798</v>
      </c>
      <c r="M355" s="17"/>
      <c r="N355" s="17">
        <v>0.49623015464819098</v>
      </c>
      <c r="O355" s="17">
        <v>0.481723078722058</v>
      </c>
      <c r="P355" s="17">
        <v>0.41966499007639502</v>
      </c>
      <c r="Q355" s="17">
        <v>0.43524534254013197</v>
      </c>
      <c r="R355" s="17"/>
      <c r="S355" s="17">
        <v>0.54685206089195504</v>
      </c>
      <c r="T355" s="17">
        <v>0.42164061317673401</v>
      </c>
      <c r="U355" s="17">
        <v>0.54696081917156103</v>
      </c>
      <c r="V355" s="17">
        <v>0.425916590654697</v>
      </c>
      <c r="W355" s="17">
        <v>0.41168767590088201</v>
      </c>
      <c r="X355" s="17">
        <v>0.44169285919346102</v>
      </c>
      <c r="Y355" s="17">
        <v>0.431100782508541</v>
      </c>
      <c r="Z355" s="17">
        <v>0.44891686421640398</v>
      </c>
      <c r="AA355" s="17">
        <v>0.438268131816962</v>
      </c>
      <c r="AB355" s="17"/>
      <c r="AC355" s="17">
        <v>0.56793765327051604</v>
      </c>
      <c r="AD355" s="17">
        <v>0.42888101395661499</v>
      </c>
      <c r="AE355" s="17">
        <v>0.44117784648397002</v>
      </c>
      <c r="AF355" s="17">
        <v>0.39645572315303801</v>
      </c>
      <c r="AG355" s="17">
        <v>0.434502659023764</v>
      </c>
      <c r="AH355" s="17">
        <v>0.440207762892459</v>
      </c>
      <c r="AI355" s="17"/>
      <c r="AJ355" s="17">
        <v>0.437461400452681</v>
      </c>
      <c r="AK355" s="17">
        <v>0.44716093679776697</v>
      </c>
      <c r="AL355" s="17">
        <v>0.43565021676253601</v>
      </c>
      <c r="AM355" s="17">
        <v>0.46366325307324902</v>
      </c>
      <c r="AN355" s="17">
        <v>0.53129077238156297</v>
      </c>
      <c r="AO355" s="17">
        <v>0.41505127010050102</v>
      </c>
      <c r="AP355" s="17"/>
      <c r="AQ355" s="17">
        <v>0.50867087360388696</v>
      </c>
      <c r="AR355" s="17">
        <v>0.44141815036454601</v>
      </c>
      <c r="AS355" s="17"/>
      <c r="AT355" s="17">
        <v>0.442629156947076</v>
      </c>
      <c r="AU355" s="17">
        <v>0.52159477870432602</v>
      </c>
      <c r="AV355" s="17"/>
      <c r="AW355" s="17">
        <v>0.46545844539151199</v>
      </c>
      <c r="AX355" s="17" t="s">
        <v>87</v>
      </c>
      <c r="AY355" s="17">
        <v>0.437461400452681</v>
      </c>
      <c r="AZ355" s="17"/>
      <c r="BA355" s="17">
        <v>0.49643248986333899</v>
      </c>
      <c r="BB355" s="17">
        <v>0.44000057280956201</v>
      </c>
      <c r="BC355" s="17"/>
      <c r="BD355" s="17">
        <v>0.53368370189812797</v>
      </c>
      <c r="BE355" s="17">
        <v>0.44320879079457198</v>
      </c>
      <c r="BF355" s="17"/>
      <c r="BG355" s="17">
        <v>0.52394845938205203</v>
      </c>
      <c r="BH355" s="17">
        <v>0.43406191603712302</v>
      </c>
      <c r="BI355" s="17">
        <v>0.49041785784774999</v>
      </c>
      <c r="BJ355" s="17">
        <v>0.45613855918518897</v>
      </c>
    </row>
    <row r="356" spans="2:62">
      <c r="B356" t="s">
        <v>197</v>
      </c>
      <c r="C356" s="17">
        <v>0.37515973423939902</v>
      </c>
      <c r="D356" s="17">
        <v>0.37682232657700299</v>
      </c>
      <c r="E356" s="17">
        <v>0.37464577103303198</v>
      </c>
      <c r="F356" s="17"/>
      <c r="G356" s="17">
        <v>0.37816685894610502</v>
      </c>
      <c r="H356" s="17">
        <v>0.32574062266466502</v>
      </c>
      <c r="I356" s="17">
        <v>0.37741455503649801</v>
      </c>
      <c r="J356" s="17">
        <v>0.39283068849091901</v>
      </c>
      <c r="K356" s="17">
        <v>0.36443454019506999</v>
      </c>
      <c r="L356" s="17">
        <v>0.40702196764445803</v>
      </c>
      <c r="M356" s="17"/>
      <c r="N356" s="17">
        <v>0.38353470301909298</v>
      </c>
      <c r="O356" s="17">
        <v>0.39617324616720001</v>
      </c>
      <c r="P356" s="17">
        <v>0.38866228910649703</v>
      </c>
      <c r="Q356" s="17">
        <v>0.332678001887382</v>
      </c>
      <c r="R356" s="17"/>
      <c r="S356" s="17">
        <v>0.340806326275298</v>
      </c>
      <c r="T356" s="17">
        <v>0.40206230205756399</v>
      </c>
      <c r="U356" s="17">
        <v>0.31436470593346599</v>
      </c>
      <c r="V356" s="17">
        <v>0.39552020208570599</v>
      </c>
      <c r="W356" s="17">
        <v>0.38308050317925602</v>
      </c>
      <c r="X356" s="17">
        <v>0.34468174784487399</v>
      </c>
      <c r="Y356" s="17">
        <v>0.41045413981110301</v>
      </c>
      <c r="Z356" s="17">
        <v>0.40160905772146399</v>
      </c>
      <c r="AA356" s="17">
        <v>0.39603295686693102</v>
      </c>
      <c r="AB356" s="17"/>
      <c r="AC356" s="17">
        <v>0.33243780243756199</v>
      </c>
      <c r="AD356" s="17">
        <v>0.37801610452628698</v>
      </c>
      <c r="AE356" s="17">
        <v>0.39517632364628302</v>
      </c>
      <c r="AF356" s="17">
        <v>0.41130270132338698</v>
      </c>
      <c r="AG356" s="17">
        <v>0.37035841987206802</v>
      </c>
      <c r="AH356" s="17">
        <v>0.40042725244393401</v>
      </c>
      <c r="AI356" s="17"/>
      <c r="AJ356" s="17">
        <v>0.38476793634706402</v>
      </c>
      <c r="AK356" s="17">
        <v>0.39991375852681799</v>
      </c>
      <c r="AL356" s="17">
        <v>0.38274150337229901</v>
      </c>
      <c r="AM356" s="17">
        <v>0.36308951049473798</v>
      </c>
      <c r="AN356" s="17">
        <v>0.32455977768005501</v>
      </c>
      <c r="AO356" s="17">
        <v>0.44178549800887901</v>
      </c>
      <c r="AP356" s="17"/>
      <c r="AQ356" s="17">
        <v>0.345225956213839</v>
      </c>
      <c r="AR356" s="17">
        <v>0.38628203412409601</v>
      </c>
      <c r="AS356" s="17"/>
      <c r="AT356" s="17">
        <v>0.381593249804764</v>
      </c>
      <c r="AU356" s="17">
        <v>0.35304047009616102</v>
      </c>
      <c r="AV356" s="17"/>
      <c r="AW356" s="17">
        <v>0.37648230964817803</v>
      </c>
      <c r="AX356" s="17" t="s">
        <v>87</v>
      </c>
      <c r="AY356" s="17">
        <v>0.38476793634706402</v>
      </c>
      <c r="AZ356" s="17"/>
      <c r="BA356" s="17">
        <v>0.35277893195715498</v>
      </c>
      <c r="BB356" s="17">
        <v>0.38757611829359601</v>
      </c>
      <c r="BC356" s="17"/>
      <c r="BD356" s="17">
        <v>0.329496410478399</v>
      </c>
      <c r="BE356" s="17">
        <v>0.38478160601480099</v>
      </c>
      <c r="BF356" s="17"/>
      <c r="BG356" s="17">
        <v>0.35530580011025997</v>
      </c>
      <c r="BH356" s="17">
        <v>0.348679065058416</v>
      </c>
      <c r="BI356" s="17">
        <v>0.36767153281884601</v>
      </c>
      <c r="BJ356" s="17">
        <v>0.36225111192140202</v>
      </c>
    </row>
    <row r="357" spans="2:62">
      <c r="B357" t="s">
        <v>198</v>
      </c>
      <c r="C357" s="17">
        <v>9.4491824959072296E-2</v>
      </c>
      <c r="D357" s="17">
        <v>9.7165813674911894E-2</v>
      </c>
      <c r="E357" s="17">
        <v>9.2620058171304198E-2</v>
      </c>
      <c r="F357" s="17"/>
      <c r="G357" s="17">
        <v>8.4809269159804801E-2</v>
      </c>
      <c r="H357" s="17">
        <v>8.7484729337797398E-2</v>
      </c>
      <c r="I357" s="17">
        <v>8.0524528098831094E-2</v>
      </c>
      <c r="J357" s="17">
        <v>0.101700028162805</v>
      </c>
      <c r="K357" s="17">
        <v>9.2359473300713799E-2</v>
      </c>
      <c r="L357" s="17">
        <v>0.115297890240377</v>
      </c>
      <c r="M357" s="17"/>
      <c r="N357" s="17">
        <v>7.8906830062674405E-2</v>
      </c>
      <c r="O357" s="17">
        <v>7.00034411726463E-2</v>
      </c>
      <c r="P357" s="17">
        <v>0.12468928657064</v>
      </c>
      <c r="Q357" s="17">
        <v>0.108533521755935</v>
      </c>
      <c r="R357" s="17"/>
      <c r="S357" s="17">
        <v>6.22584160945951E-2</v>
      </c>
      <c r="T357" s="17">
        <v>0.106166466433037</v>
      </c>
      <c r="U357" s="17">
        <v>6.6904843667094802E-2</v>
      </c>
      <c r="V357" s="17">
        <v>0.112481232262109</v>
      </c>
      <c r="W357" s="17">
        <v>0.11509148476961201</v>
      </c>
      <c r="X357" s="17">
        <v>0.115776371068464</v>
      </c>
      <c r="Y357" s="17">
        <v>0.102411964360309</v>
      </c>
      <c r="Z357" s="17">
        <v>8.3099347807786203E-2</v>
      </c>
      <c r="AA357" s="17">
        <v>9.2344014811190506E-2</v>
      </c>
      <c r="AB357" s="17"/>
      <c r="AC357" s="17">
        <v>6.3082107937431506E-2</v>
      </c>
      <c r="AD357" s="17">
        <v>0.11236849972549599</v>
      </c>
      <c r="AE357" s="17">
        <v>9.6411802742479499E-2</v>
      </c>
      <c r="AF357" s="17">
        <v>0.116066885726602</v>
      </c>
      <c r="AG357" s="17">
        <v>8.0856169927871702E-2</v>
      </c>
      <c r="AH357" s="17">
        <v>8.9248754843426495E-2</v>
      </c>
      <c r="AI357" s="17"/>
      <c r="AJ357" s="17">
        <v>0.10321311832343801</v>
      </c>
      <c r="AK357" s="17">
        <v>0.102526977956286</v>
      </c>
      <c r="AL357" s="17">
        <v>8.2947498002777301E-2</v>
      </c>
      <c r="AM357" s="17">
        <v>9.5041577067579902E-2</v>
      </c>
      <c r="AN357" s="17">
        <v>8.1774505234383593E-2</v>
      </c>
      <c r="AO357" s="17">
        <v>5.0444534542567802E-2</v>
      </c>
      <c r="AP357" s="17"/>
      <c r="AQ357" s="17">
        <v>8.8226454783660702E-2</v>
      </c>
      <c r="AR357" s="17">
        <v>0.102914411006907</v>
      </c>
      <c r="AS357" s="17"/>
      <c r="AT357" s="17">
        <v>0.102901932599714</v>
      </c>
      <c r="AU357" s="17">
        <v>6.5636395511201595E-2</v>
      </c>
      <c r="AV357" s="17"/>
      <c r="AW357" s="17">
        <v>9.2586305664523402E-2</v>
      </c>
      <c r="AX357" s="17" t="s">
        <v>87</v>
      </c>
      <c r="AY357" s="17">
        <v>0.10321311832343801</v>
      </c>
      <c r="AZ357" s="17"/>
      <c r="BA357" s="17">
        <v>9.7974410855110605E-2</v>
      </c>
      <c r="BB357" s="17">
        <v>9.2559761780924094E-2</v>
      </c>
      <c r="BC357" s="17"/>
      <c r="BD357" s="17">
        <v>8.1922092897417698E-2</v>
      </c>
      <c r="BE357" s="17">
        <v>0.10107157346178899</v>
      </c>
      <c r="BF357" s="17"/>
      <c r="BG357" s="17">
        <v>8.7097761602792603E-2</v>
      </c>
      <c r="BH357" s="17">
        <v>9.3036240660246405E-2</v>
      </c>
      <c r="BI357" s="17">
        <v>0.11287378763229899</v>
      </c>
      <c r="BJ357" s="17">
        <v>0.108023620589992</v>
      </c>
    </row>
    <row r="358" spans="2:62">
      <c r="B358" t="s">
        <v>199</v>
      </c>
      <c r="C358" s="17">
        <v>2.9425847484856001E-2</v>
      </c>
      <c r="D358" s="17">
        <v>3.8334022802682902E-2</v>
      </c>
      <c r="E358" s="17">
        <v>2.09418948866943E-2</v>
      </c>
      <c r="F358" s="17"/>
      <c r="G358" s="17">
        <v>3.9127473301948601E-2</v>
      </c>
      <c r="H358" s="17">
        <v>1.7829711231807498E-2</v>
      </c>
      <c r="I358" s="17">
        <v>1.2823109451189399E-2</v>
      </c>
      <c r="J358" s="17">
        <v>2.6954146431559401E-2</v>
      </c>
      <c r="K358" s="17">
        <v>3.8675497491633001E-2</v>
      </c>
      <c r="L358" s="17">
        <v>4.2277165251984501E-2</v>
      </c>
      <c r="M358" s="17"/>
      <c r="N358" s="17">
        <v>2.7932622860976902E-2</v>
      </c>
      <c r="O358" s="17">
        <v>1.5460034547725101E-2</v>
      </c>
      <c r="P358" s="17">
        <v>2.9929617218304901E-2</v>
      </c>
      <c r="Q358" s="17">
        <v>4.5293724049560599E-2</v>
      </c>
      <c r="R358" s="17"/>
      <c r="S358" s="17">
        <v>1.7800314157123302E-2</v>
      </c>
      <c r="T358" s="17">
        <v>2.53871687623871E-2</v>
      </c>
      <c r="U358" s="17">
        <v>2.95568052841635E-2</v>
      </c>
      <c r="V358" s="17">
        <v>3.8622595267753003E-2</v>
      </c>
      <c r="W358" s="17">
        <v>4.4578401997687103E-2</v>
      </c>
      <c r="X358" s="17">
        <v>2.6614443302093199E-2</v>
      </c>
      <c r="Y358" s="17">
        <v>3.5822702040826403E-2</v>
      </c>
      <c r="Z358" s="17">
        <v>2.6990146052678399E-2</v>
      </c>
      <c r="AA358" s="17">
        <v>2.8892410661262E-2</v>
      </c>
      <c r="AB358" s="17"/>
      <c r="AC358" s="17">
        <v>1.32380974019084E-2</v>
      </c>
      <c r="AD358" s="17">
        <v>3.6919861217902597E-2</v>
      </c>
      <c r="AE358" s="17">
        <v>2.1960817383348499E-2</v>
      </c>
      <c r="AF358" s="17">
        <v>3.2574194762494298E-2</v>
      </c>
      <c r="AG358" s="17">
        <v>4.4897086935384502E-2</v>
      </c>
      <c r="AH358" s="17">
        <v>4.51743966832912E-2</v>
      </c>
      <c r="AI358" s="17"/>
      <c r="AJ358" s="17">
        <v>3.86003817107839E-2</v>
      </c>
      <c r="AK358" s="17">
        <v>1.31048950484566E-2</v>
      </c>
      <c r="AL358" s="17">
        <v>3.4460737783207698E-2</v>
      </c>
      <c r="AM358" s="17">
        <v>3.6196357792535598E-2</v>
      </c>
      <c r="AN358" s="17">
        <v>2.1212706858115601E-2</v>
      </c>
      <c r="AO358" s="17">
        <v>3.4038745566521603E-2</v>
      </c>
      <c r="AP358" s="17"/>
      <c r="AQ358" s="17">
        <v>2.5917159611995699E-2</v>
      </c>
      <c r="AR358" s="17">
        <v>3.1287212403730801E-2</v>
      </c>
      <c r="AS358" s="17"/>
      <c r="AT358" s="17">
        <v>3.1253786159006203E-2</v>
      </c>
      <c r="AU358" s="17">
        <v>2.34251722243159E-2</v>
      </c>
      <c r="AV358" s="17"/>
      <c r="AW358" s="17">
        <v>2.5273913643064399E-2</v>
      </c>
      <c r="AX358" s="17" t="s">
        <v>87</v>
      </c>
      <c r="AY358" s="17">
        <v>3.86003817107839E-2</v>
      </c>
      <c r="AZ358" s="17"/>
      <c r="BA358" s="17">
        <v>2.8979016598421801E-2</v>
      </c>
      <c r="BB358" s="17">
        <v>2.96737395766264E-2</v>
      </c>
      <c r="BC358" s="17"/>
      <c r="BD358" s="17">
        <v>2.77269452825461E-2</v>
      </c>
      <c r="BE358" s="17">
        <v>3.07453550915033E-2</v>
      </c>
      <c r="BF358" s="17"/>
      <c r="BG358" s="17">
        <v>1.7284988497862998E-2</v>
      </c>
      <c r="BH358" s="17">
        <v>4.6701464252073499E-2</v>
      </c>
      <c r="BI358" s="17">
        <v>7.9076347724172606E-3</v>
      </c>
      <c r="BJ358" s="17">
        <v>3.52524790544822E-2</v>
      </c>
    </row>
    <row r="359" spans="2:62">
      <c r="B359" t="s">
        <v>101</v>
      </c>
      <c r="C359" s="17">
        <v>4.0785899492047598E-2</v>
      </c>
      <c r="D359" s="17">
        <v>3.2354168041953998E-2</v>
      </c>
      <c r="E359" s="17">
        <v>4.7454144039526303E-2</v>
      </c>
      <c r="F359" s="17"/>
      <c r="G359" s="17">
        <v>3.9268561651640999E-2</v>
      </c>
      <c r="H359" s="17">
        <v>3.5761419821818997E-2</v>
      </c>
      <c r="I359" s="17">
        <v>2.6693190330093E-2</v>
      </c>
      <c r="J359" s="17">
        <v>4.3011562706310701E-2</v>
      </c>
      <c r="K359" s="17">
        <v>4.4729806907136599E-2</v>
      </c>
      <c r="L359" s="17">
        <v>4.9047068647892697E-2</v>
      </c>
      <c r="M359" s="17"/>
      <c r="N359" s="17">
        <v>1.3395689409064901E-2</v>
      </c>
      <c r="O359" s="17">
        <v>3.6640199390370998E-2</v>
      </c>
      <c r="P359" s="17">
        <v>3.7053817028163197E-2</v>
      </c>
      <c r="Q359" s="17">
        <v>7.8249409766990893E-2</v>
      </c>
      <c r="R359" s="17"/>
      <c r="S359" s="17">
        <v>3.2282882581028099E-2</v>
      </c>
      <c r="T359" s="17">
        <v>4.4743449570277503E-2</v>
      </c>
      <c r="U359" s="17">
        <v>4.2212825943715102E-2</v>
      </c>
      <c r="V359" s="17">
        <v>2.74593797297344E-2</v>
      </c>
      <c r="W359" s="17">
        <v>4.55619341525638E-2</v>
      </c>
      <c r="X359" s="17">
        <v>7.1234578591108003E-2</v>
      </c>
      <c r="Y359" s="17">
        <v>2.0210411279221598E-2</v>
      </c>
      <c r="Z359" s="17">
        <v>3.93845842016676E-2</v>
      </c>
      <c r="AA359" s="17">
        <v>4.4462485843653997E-2</v>
      </c>
      <c r="AB359" s="17"/>
      <c r="AC359" s="17">
        <v>2.33043389525825E-2</v>
      </c>
      <c r="AD359" s="17">
        <v>4.3814520573700097E-2</v>
      </c>
      <c r="AE359" s="17">
        <v>4.52732097439189E-2</v>
      </c>
      <c r="AF359" s="17">
        <v>4.3600495034478701E-2</v>
      </c>
      <c r="AG359" s="17">
        <v>6.9385664240911707E-2</v>
      </c>
      <c r="AH359" s="17">
        <v>2.4941833136889201E-2</v>
      </c>
      <c r="AI359" s="17"/>
      <c r="AJ359" s="17">
        <v>3.5957163166032598E-2</v>
      </c>
      <c r="AK359" s="17">
        <v>3.7293431670672401E-2</v>
      </c>
      <c r="AL359" s="17">
        <v>6.4200044079179203E-2</v>
      </c>
      <c r="AM359" s="17">
        <v>4.2009301571898097E-2</v>
      </c>
      <c r="AN359" s="17">
        <v>4.1162237845882098E-2</v>
      </c>
      <c r="AO359" s="17">
        <v>5.86799517815303E-2</v>
      </c>
      <c r="AP359" s="17"/>
      <c r="AQ359" s="17">
        <v>3.1959555786617001E-2</v>
      </c>
      <c r="AR359" s="17">
        <v>3.8098192100720102E-2</v>
      </c>
      <c r="AS359" s="17"/>
      <c r="AT359" s="17">
        <v>4.1621874489439999E-2</v>
      </c>
      <c r="AU359" s="17">
        <v>3.6303183463995699E-2</v>
      </c>
      <c r="AV359" s="17"/>
      <c r="AW359" s="17">
        <v>4.0199025652723E-2</v>
      </c>
      <c r="AX359" s="17" t="s">
        <v>87</v>
      </c>
      <c r="AY359" s="17">
        <v>3.5957163166032598E-2</v>
      </c>
      <c r="AZ359" s="17"/>
      <c r="BA359" s="17">
        <v>2.3835150725973302E-2</v>
      </c>
      <c r="BB359" s="17">
        <v>5.0189807539291899E-2</v>
      </c>
      <c r="BC359" s="17"/>
      <c r="BD359" s="17">
        <v>2.7170849443509299E-2</v>
      </c>
      <c r="BE359" s="17">
        <v>4.0192674637334398E-2</v>
      </c>
      <c r="BF359" s="17"/>
      <c r="BG359" s="17">
        <v>1.63629904070322E-2</v>
      </c>
      <c r="BH359" s="17">
        <v>7.7521313992141003E-2</v>
      </c>
      <c r="BI359" s="17">
        <v>2.11291869286875E-2</v>
      </c>
      <c r="BJ359" s="17">
        <v>3.8334229248935099E-2</v>
      </c>
    </row>
    <row r="360" spans="2:62">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row>
    <row r="361" spans="2:62">
      <c r="B361" s="6" t="s">
        <v>209</v>
      </c>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row>
    <row r="362" spans="2:62">
      <c r="B362" s="24" t="s">
        <v>15</v>
      </c>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row>
    <row r="363" spans="2:62">
      <c r="B363" t="s">
        <v>196</v>
      </c>
      <c r="C363" s="17">
        <v>0.37010436833184601</v>
      </c>
      <c r="D363" s="17">
        <v>0.35560475672711001</v>
      </c>
      <c r="E363" s="17">
        <v>0.38307385884422301</v>
      </c>
      <c r="F363" s="17"/>
      <c r="G363" s="17">
        <v>0.40427594874443601</v>
      </c>
      <c r="H363" s="17">
        <v>0.40775539434526897</v>
      </c>
      <c r="I363" s="17">
        <v>0.38572101955789001</v>
      </c>
      <c r="J363" s="17">
        <v>0.35432894456501002</v>
      </c>
      <c r="K363" s="17">
        <v>0.40361729878571101</v>
      </c>
      <c r="L363" s="17">
        <v>0.29161978298590702</v>
      </c>
      <c r="M363" s="17"/>
      <c r="N363" s="17">
        <v>0.376556255242396</v>
      </c>
      <c r="O363" s="17">
        <v>0.38231689467050001</v>
      </c>
      <c r="P363" s="17">
        <v>0.36566672511396597</v>
      </c>
      <c r="Q363" s="17">
        <v>0.35654415222063501</v>
      </c>
      <c r="R363" s="17"/>
      <c r="S363" s="17">
        <v>0.43990884924220902</v>
      </c>
      <c r="T363" s="17">
        <v>0.35374504332418799</v>
      </c>
      <c r="U363" s="17">
        <v>0.45567021457065499</v>
      </c>
      <c r="V363" s="17">
        <v>0.36267555961349401</v>
      </c>
      <c r="W363" s="17">
        <v>0.28805897350764498</v>
      </c>
      <c r="X363" s="17">
        <v>0.35651013273285498</v>
      </c>
      <c r="Y363" s="17">
        <v>0.33858379286228601</v>
      </c>
      <c r="Z363" s="17">
        <v>0.35409414398577999</v>
      </c>
      <c r="AA363" s="17">
        <v>0.34106834941698499</v>
      </c>
      <c r="AB363" s="17"/>
      <c r="AC363" s="17">
        <v>0.42383221113575897</v>
      </c>
      <c r="AD363" s="17">
        <v>0.36167786219235998</v>
      </c>
      <c r="AE363" s="17">
        <v>0.30773464591225003</v>
      </c>
      <c r="AF363" s="17">
        <v>0.35146393000486997</v>
      </c>
      <c r="AG363" s="17">
        <v>0.36533534378912702</v>
      </c>
      <c r="AH363" s="17">
        <v>0.40649180313884398</v>
      </c>
      <c r="AI363" s="17"/>
      <c r="AJ363" s="17">
        <v>0.34772434478974501</v>
      </c>
      <c r="AK363" s="17">
        <v>0.35924607373385498</v>
      </c>
      <c r="AL363" s="17">
        <v>0.38721890194518499</v>
      </c>
      <c r="AM363" s="17">
        <v>0.36894672801596901</v>
      </c>
      <c r="AN363" s="17">
        <v>0.41749837752607599</v>
      </c>
      <c r="AO363" s="17">
        <v>0.33729949685435101</v>
      </c>
      <c r="AP363" s="17"/>
      <c r="AQ363" s="17">
        <v>0.40440742701663901</v>
      </c>
      <c r="AR363" s="17">
        <v>0.36256399249058002</v>
      </c>
      <c r="AS363" s="17"/>
      <c r="AT363" s="17">
        <v>0.35832968292788703</v>
      </c>
      <c r="AU363" s="17">
        <v>0.41234270692680303</v>
      </c>
      <c r="AV363" s="17"/>
      <c r="AW363" s="17">
        <v>0.37797502264846999</v>
      </c>
      <c r="AX363" s="17" t="s">
        <v>87</v>
      </c>
      <c r="AY363" s="17">
        <v>0.34772434478974501</v>
      </c>
      <c r="AZ363" s="17"/>
      <c r="BA363" s="17">
        <v>0.427227772133774</v>
      </c>
      <c r="BB363" s="17">
        <v>0.33841354191985501</v>
      </c>
      <c r="BC363" s="17"/>
      <c r="BD363" s="17">
        <v>0.44329873830364802</v>
      </c>
      <c r="BE363" s="17">
        <v>0.354683640993043</v>
      </c>
      <c r="BF363" s="17"/>
      <c r="BG363" s="17">
        <v>0.438994618471784</v>
      </c>
      <c r="BH363" s="17">
        <v>0.34419377772461701</v>
      </c>
      <c r="BI363" s="17">
        <v>0.37832915172919002</v>
      </c>
      <c r="BJ363" s="17">
        <v>0.38662541436792602</v>
      </c>
    </row>
    <row r="364" spans="2:62">
      <c r="B364" t="s">
        <v>197</v>
      </c>
      <c r="C364" s="17">
        <v>0.419972046559764</v>
      </c>
      <c r="D364" s="17">
        <v>0.41407263906757402</v>
      </c>
      <c r="E364" s="17">
        <v>0.427249646886947</v>
      </c>
      <c r="F364" s="17"/>
      <c r="G364" s="17">
        <v>0.37327136260152199</v>
      </c>
      <c r="H364" s="17">
        <v>0.42629084178619697</v>
      </c>
      <c r="I364" s="17">
        <v>0.445720871256229</v>
      </c>
      <c r="J364" s="17">
        <v>0.44074580193371998</v>
      </c>
      <c r="K364" s="17">
        <v>0.39281048529428902</v>
      </c>
      <c r="L364" s="17">
        <v>0.42977055097843397</v>
      </c>
      <c r="M364" s="17"/>
      <c r="N364" s="17">
        <v>0.44906247771450503</v>
      </c>
      <c r="O364" s="17">
        <v>0.44242363334910501</v>
      </c>
      <c r="P364" s="17">
        <v>0.39896056351574299</v>
      </c>
      <c r="Q364" s="17">
        <v>0.38021186502731003</v>
      </c>
      <c r="R364" s="17"/>
      <c r="S364" s="17">
        <v>0.38993652632356701</v>
      </c>
      <c r="T364" s="17">
        <v>0.44404214835929801</v>
      </c>
      <c r="U364" s="17">
        <v>0.369066661374083</v>
      </c>
      <c r="V364" s="17">
        <v>0.39483904111192802</v>
      </c>
      <c r="W364" s="17">
        <v>0.46174338082859201</v>
      </c>
      <c r="X364" s="17">
        <v>0.39926375331085501</v>
      </c>
      <c r="Y364" s="17">
        <v>0.44620578532278499</v>
      </c>
      <c r="Z364" s="17">
        <v>0.42613909788326698</v>
      </c>
      <c r="AA364" s="17">
        <v>0.45406403213394902</v>
      </c>
      <c r="AB364" s="17"/>
      <c r="AC364" s="17">
        <v>0.41681666573856602</v>
      </c>
      <c r="AD364" s="17">
        <v>0.41119999790140099</v>
      </c>
      <c r="AE364" s="17">
        <v>0.46198606462678499</v>
      </c>
      <c r="AF364" s="17">
        <v>0.41219785991369701</v>
      </c>
      <c r="AG364" s="17">
        <v>0.42748190343614501</v>
      </c>
      <c r="AH364" s="17">
        <v>0.377887793635592</v>
      </c>
      <c r="AI364" s="17"/>
      <c r="AJ364" s="17">
        <v>0.41809345461207498</v>
      </c>
      <c r="AK364" s="17">
        <v>0.44827077449466901</v>
      </c>
      <c r="AL364" s="17">
        <v>0.39737684149903102</v>
      </c>
      <c r="AM364" s="17">
        <v>0.42569075033345899</v>
      </c>
      <c r="AN364" s="17">
        <v>0.417624056362214</v>
      </c>
      <c r="AO364" s="17">
        <v>0.33256351108216797</v>
      </c>
      <c r="AP364" s="17"/>
      <c r="AQ364" s="17">
        <v>0.40858601941991801</v>
      </c>
      <c r="AR364" s="17">
        <v>0.425584075039391</v>
      </c>
      <c r="AS364" s="17"/>
      <c r="AT364" s="17">
        <v>0.42011728207002302</v>
      </c>
      <c r="AU364" s="17">
        <v>0.42030096875336098</v>
      </c>
      <c r="AV364" s="17"/>
      <c r="AW364" s="17">
        <v>0.42307718373414999</v>
      </c>
      <c r="AX364" s="17" t="s">
        <v>87</v>
      </c>
      <c r="AY364" s="17">
        <v>0.41809345461207498</v>
      </c>
      <c r="AZ364" s="17"/>
      <c r="BA364" s="17">
        <v>0.41177029198204701</v>
      </c>
      <c r="BB364" s="17">
        <v>0.42452220224546799</v>
      </c>
      <c r="BC364" s="17"/>
      <c r="BD364" s="17">
        <v>0.37569450383339797</v>
      </c>
      <c r="BE364" s="17">
        <v>0.43164587872556498</v>
      </c>
      <c r="BF364" s="17"/>
      <c r="BG364" s="17">
        <v>0.40233566598529702</v>
      </c>
      <c r="BH364" s="17">
        <v>0.41914338058553302</v>
      </c>
      <c r="BI364" s="17">
        <v>0.44033501222836302</v>
      </c>
      <c r="BJ364" s="17">
        <v>0.396247676777983</v>
      </c>
    </row>
    <row r="365" spans="2:62">
      <c r="B365" t="s">
        <v>198</v>
      </c>
      <c r="C365" s="17">
        <v>0.115452595375083</v>
      </c>
      <c r="D365" s="17">
        <v>0.135191854717997</v>
      </c>
      <c r="E365" s="17">
        <v>9.6174396589396E-2</v>
      </c>
      <c r="F365" s="17"/>
      <c r="G365" s="17">
        <v>0.13451582100755299</v>
      </c>
      <c r="H365" s="17">
        <v>0.10389175592614899</v>
      </c>
      <c r="I365" s="17">
        <v>9.2944716431964294E-2</v>
      </c>
      <c r="J365" s="17">
        <v>0.105730462289921</v>
      </c>
      <c r="K365" s="17">
        <v>9.9690533103554205E-2</v>
      </c>
      <c r="L365" s="17">
        <v>0.14911962896938299</v>
      </c>
      <c r="M365" s="17"/>
      <c r="N365" s="17">
        <v>0.12768541180735701</v>
      </c>
      <c r="O365" s="17">
        <v>9.5428615890432097E-2</v>
      </c>
      <c r="P365" s="17">
        <v>0.124837751041097</v>
      </c>
      <c r="Q365" s="17">
        <v>0.115465762288397</v>
      </c>
      <c r="R365" s="17"/>
      <c r="S365" s="17">
        <v>0.102329617083559</v>
      </c>
      <c r="T365" s="17">
        <v>0.107583336747234</v>
      </c>
      <c r="U365" s="17">
        <v>8.6282830823092696E-2</v>
      </c>
      <c r="V365" s="17">
        <v>0.15315645678075601</v>
      </c>
      <c r="W365" s="17">
        <v>0.145592635511616</v>
      </c>
      <c r="X365" s="17">
        <v>0.103914093606273</v>
      </c>
      <c r="Y365" s="17">
        <v>0.14104569027356401</v>
      </c>
      <c r="Z365" s="17">
        <v>0.121929527542687</v>
      </c>
      <c r="AA365" s="17">
        <v>9.9631906834681302E-2</v>
      </c>
      <c r="AB365" s="17"/>
      <c r="AC365" s="17">
        <v>9.4907697975306404E-2</v>
      </c>
      <c r="AD365" s="17">
        <v>0.124583587450403</v>
      </c>
      <c r="AE365" s="17">
        <v>0.106201238719208</v>
      </c>
      <c r="AF365" s="17">
        <v>0.127254031652454</v>
      </c>
      <c r="AG365" s="17">
        <v>0.12716118023481601</v>
      </c>
      <c r="AH365" s="17">
        <v>0.12321143401684601</v>
      </c>
      <c r="AI365" s="17"/>
      <c r="AJ365" s="17">
        <v>0.13310269495998001</v>
      </c>
      <c r="AK365" s="17">
        <v>0.11277983722962399</v>
      </c>
      <c r="AL365" s="17">
        <v>8.7851035742640804E-2</v>
      </c>
      <c r="AM365" s="17">
        <v>0.11429010326974701</v>
      </c>
      <c r="AN365" s="17">
        <v>8.5016297489013196E-2</v>
      </c>
      <c r="AO365" s="17">
        <v>0.16745362566538899</v>
      </c>
      <c r="AP365" s="17"/>
      <c r="AQ365" s="17">
        <v>0.114469913242259</v>
      </c>
      <c r="AR365" s="17">
        <v>0.115110486560904</v>
      </c>
      <c r="AS365" s="17"/>
      <c r="AT365" s="17">
        <v>0.125536456340718</v>
      </c>
      <c r="AU365" s="17">
        <v>7.8408679013820801E-2</v>
      </c>
      <c r="AV365" s="17"/>
      <c r="AW365" s="17">
        <v>0.10408739712956901</v>
      </c>
      <c r="AX365" s="17" t="s">
        <v>87</v>
      </c>
      <c r="AY365" s="17">
        <v>0.13310269495998001</v>
      </c>
      <c r="AZ365" s="17"/>
      <c r="BA365" s="17">
        <v>0.10152231082981999</v>
      </c>
      <c r="BB365" s="17">
        <v>0.12318081533418</v>
      </c>
      <c r="BC365" s="17"/>
      <c r="BD365" s="17">
        <v>0.10539627633744</v>
      </c>
      <c r="BE365" s="17">
        <v>0.11871428522812499</v>
      </c>
      <c r="BF365" s="17"/>
      <c r="BG365" s="17">
        <v>0.116670635773632</v>
      </c>
      <c r="BH365" s="17">
        <v>7.8089512738830705E-2</v>
      </c>
      <c r="BI365" s="17">
        <v>0.12541045585114199</v>
      </c>
      <c r="BJ365" s="17">
        <v>0.120252098314919</v>
      </c>
    </row>
    <row r="366" spans="2:62">
      <c r="B366" t="s">
        <v>199</v>
      </c>
      <c r="C366" s="17">
        <v>3.2091533731859002E-2</v>
      </c>
      <c r="D366" s="17">
        <v>4.2943886244395199E-2</v>
      </c>
      <c r="E366" s="17">
        <v>2.1726393460741001E-2</v>
      </c>
      <c r="F366" s="17"/>
      <c r="G366" s="17">
        <v>3.6169086081292198E-2</v>
      </c>
      <c r="H366" s="17">
        <v>1.45119107111747E-2</v>
      </c>
      <c r="I366" s="17">
        <v>1.9410174529198E-2</v>
      </c>
      <c r="J366" s="17">
        <v>3.55194942937304E-2</v>
      </c>
      <c r="K366" s="17">
        <v>3.8495217365974298E-2</v>
      </c>
      <c r="L366" s="17">
        <v>4.7502046554108703E-2</v>
      </c>
      <c r="M366" s="17"/>
      <c r="N366" s="17">
        <v>2.84895277174072E-2</v>
      </c>
      <c r="O366" s="17">
        <v>2.6637166648061601E-2</v>
      </c>
      <c r="P366" s="17">
        <v>3.9841968946597903E-2</v>
      </c>
      <c r="Q366" s="17">
        <v>3.5023853926200998E-2</v>
      </c>
      <c r="R366" s="17"/>
      <c r="S366" s="17">
        <v>2.11475901818967E-2</v>
      </c>
      <c r="T366" s="17">
        <v>3.8183715497959902E-2</v>
      </c>
      <c r="U366" s="17">
        <v>2.0416740233196801E-2</v>
      </c>
      <c r="V366" s="17">
        <v>2.0512641135832801E-2</v>
      </c>
      <c r="W366" s="17">
        <v>4.36774845032172E-2</v>
      </c>
      <c r="X366" s="17">
        <v>3.3521510010207797E-2</v>
      </c>
      <c r="Y366" s="17">
        <v>3.8575000464771102E-2</v>
      </c>
      <c r="Z366" s="17">
        <v>2.90317111800837E-2</v>
      </c>
      <c r="AA366" s="17">
        <v>4.3989470178470498E-2</v>
      </c>
      <c r="AB366" s="17"/>
      <c r="AC366" s="17">
        <v>2.3341328921015401E-2</v>
      </c>
      <c r="AD366" s="17">
        <v>3.3312128597488E-2</v>
      </c>
      <c r="AE366" s="17">
        <v>5.4103192866538703E-2</v>
      </c>
      <c r="AF366" s="17">
        <v>3.25742716000069E-2</v>
      </c>
      <c r="AG366" s="17">
        <v>1.9135207612487999E-2</v>
      </c>
      <c r="AH366" s="17">
        <v>3.4032830193078602E-2</v>
      </c>
      <c r="AI366" s="17"/>
      <c r="AJ366" s="17">
        <v>4.0289450956655197E-2</v>
      </c>
      <c r="AK366" s="17">
        <v>3.0717177975193299E-2</v>
      </c>
      <c r="AL366" s="17">
        <v>1.93242892567781E-2</v>
      </c>
      <c r="AM366" s="17">
        <v>2.20183577404231E-2</v>
      </c>
      <c r="AN366" s="17">
        <v>2.36114831508576E-2</v>
      </c>
      <c r="AO366" s="17">
        <v>6.4762572411816599E-2</v>
      </c>
      <c r="AP366" s="17"/>
      <c r="AQ366" s="17">
        <v>2.4416271924450499E-2</v>
      </c>
      <c r="AR366" s="17">
        <v>3.7209552597827503E-2</v>
      </c>
      <c r="AS366" s="17"/>
      <c r="AT366" s="17">
        <v>3.5386982013245298E-2</v>
      </c>
      <c r="AU366" s="17">
        <v>2.0634225948500499E-2</v>
      </c>
      <c r="AV366" s="17"/>
      <c r="AW366" s="17">
        <v>2.8960441820868901E-2</v>
      </c>
      <c r="AX366" s="17" t="s">
        <v>87</v>
      </c>
      <c r="AY366" s="17">
        <v>4.0289450956655197E-2</v>
      </c>
      <c r="AZ366" s="17"/>
      <c r="BA366" s="17">
        <v>2.6737700340496801E-2</v>
      </c>
      <c r="BB366" s="17">
        <v>3.5061724465462601E-2</v>
      </c>
      <c r="BC366" s="17"/>
      <c r="BD366" s="17">
        <v>2.6791573508165599E-2</v>
      </c>
      <c r="BE366" s="17">
        <v>3.3323309785643303E-2</v>
      </c>
      <c r="BF366" s="17"/>
      <c r="BG366" s="17">
        <v>1.8349816909167298E-2</v>
      </c>
      <c r="BH366" s="17">
        <v>4.2811122412523502E-2</v>
      </c>
      <c r="BI366" s="17">
        <v>2.2859464879877198E-2</v>
      </c>
      <c r="BJ366" s="17">
        <v>4.7930686239266898E-2</v>
      </c>
    </row>
    <row r="367" spans="2:62">
      <c r="B367" t="s">
        <v>101</v>
      </c>
      <c r="C367" s="17">
        <v>6.2379456001448397E-2</v>
      </c>
      <c r="D367" s="17">
        <v>5.2186863242923598E-2</v>
      </c>
      <c r="E367" s="17">
        <v>7.1775704218692907E-2</v>
      </c>
      <c r="F367" s="17"/>
      <c r="G367" s="17">
        <v>5.1767781565196999E-2</v>
      </c>
      <c r="H367" s="17">
        <v>4.7550097231209898E-2</v>
      </c>
      <c r="I367" s="17">
        <v>5.6203218224718902E-2</v>
      </c>
      <c r="J367" s="17">
        <v>6.3675296917618404E-2</v>
      </c>
      <c r="K367" s="17">
        <v>6.5386465450470901E-2</v>
      </c>
      <c r="L367" s="17">
        <v>8.1987990512167305E-2</v>
      </c>
      <c r="M367" s="17"/>
      <c r="N367" s="17">
        <v>1.8206327518333999E-2</v>
      </c>
      <c r="O367" s="17">
        <v>5.3193689441902101E-2</v>
      </c>
      <c r="P367" s="17">
        <v>7.0692991382596507E-2</v>
      </c>
      <c r="Q367" s="17">
        <v>0.112754366537458</v>
      </c>
      <c r="R367" s="17"/>
      <c r="S367" s="17">
        <v>4.6677417168767797E-2</v>
      </c>
      <c r="T367" s="17">
        <v>5.6445756071319499E-2</v>
      </c>
      <c r="U367" s="17">
        <v>6.8563552998973001E-2</v>
      </c>
      <c r="V367" s="17">
        <v>6.8816301357988802E-2</v>
      </c>
      <c r="W367" s="17">
        <v>6.0927525648930302E-2</v>
      </c>
      <c r="X367" s="17">
        <v>0.10679051033980901</v>
      </c>
      <c r="Y367" s="17">
        <v>3.5589731076593099E-2</v>
      </c>
      <c r="Z367" s="17">
        <v>6.8805519408182705E-2</v>
      </c>
      <c r="AA367" s="17">
        <v>6.1246241435913701E-2</v>
      </c>
      <c r="AB367" s="17"/>
      <c r="AC367" s="17">
        <v>4.1102096229353E-2</v>
      </c>
      <c r="AD367" s="17">
        <v>6.9226423858348304E-2</v>
      </c>
      <c r="AE367" s="17">
        <v>6.9974857875218302E-2</v>
      </c>
      <c r="AF367" s="17">
        <v>7.6509906828971602E-2</v>
      </c>
      <c r="AG367" s="17">
        <v>6.08863649274244E-2</v>
      </c>
      <c r="AH367" s="17">
        <v>5.8376139015639802E-2</v>
      </c>
      <c r="AI367" s="17"/>
      <c r="AJ367" s="17">
        <v>6.0790054681544602E-2</v>
      </c>
      <c r="AK367" s="17">
        <v>4.8986136566658699E-2</v>
      </c>
      <c r="AL367" s="17">
        <v>0.108228931556366</v>
      </c>
      <c r="AM367" s="17">
        <v>6.9054060640401801E-2</v>
      </c>
      <c r="AN367" s="17">
        <v>5.62497854718393E-2</v>
      </c>
      <c r="AO367" s="17">
        <v>9.7920793986275095E-2</v>
      </c>
      <c r="AP367" s="17"/>
      <c r="AQ367" s="17">
        <v>4.8120368396733601E-2</v>
      </c>
      <c r="AR367" s="17">
        <v>5.9531893311297802E-2</v>
      </c>
      <c r="AS367" s="17"/>
      <c r="AT367" s="17">
        <v>6.0629596648126401E-2</v>
      </c>
      <c r="AU367" s="17">
        <v>6.8313419357514907E-2</v>
      </c>
      <c r="AV367" s="17"/>
      <c r="AW367" s="17">
        <v>6.5899954666942206E-2</v>
      </c>
      <c r="AX367" s="17" t="s">
        <v>87</v>
      </c>
      <c r="AY367" s="17">
        <v>6.0790054681544602E-2</v>
      </c>
      <c r="AZ367" s="17"/>
      <c r="BA367" s="17">
        <v>3.27419247138621E-2</v>
      </c>
      <c r="BB367" s="17">
        <v>7.8821716035034795E-2</v>
      </c>
      <c r="BC367" s="17"/>
      <c r="BD367" s="17">
        <v>4.88189080173482E-2</v>
      </c>
      <c r="BE367" s="17">
        <v>6.1632885267623498E-2</v>
      </c>
      <c r="BF367" s="17"/>
      <c r="BG367" s="17">
        <v>2.3649262860119102E-2</v>
      </c>
      <c r="BH367" s="17">
        <v>0.115762206538495</v>
      </c>
      <c r="BI367" s="17">
        <v>3.3065915311426497E-2</v>
      </c>
      <c r="BJ367" s="17">
        <v>4.8944124299904801E-2</v>
      </c>
    </row>
    <row r="368" spans="2:62">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row>
    <row r="369" spans="2:62">
      <c r="B369" s="6" t="s">
        <v>210</v>
      </c>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c r="BH369" s="17"/>
      <c r="BI369" s="17"/>
      <c r="BJ369" s="17"/>
    </row>
    <row r="370" spans="2:62">
      <c r="B370" s="24" t="s">
        <v>15</v>
      </c>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row>
    <row r="371" spans="2:62">
      <c r="B371" t="s">
        <v>196</v>
      </c>
      <c r="C371" s="17">
        <v>0.45825836696949901</v>
      </c>
      <c r="D371" s="17">
        <v>0.42629314087213399</v>
      </c>
      <c r="E371" s="17">
        <v>0.48716776583444099</v>
      </c>
      <c r="F371" s="17"/>
      <c r="G371" s="17">
        <v>0.453083778158064</v>
      </c>
      <c r="H371" s="17">
        <v>0.49469332559923701</v>
      </c>
      <c r="I371" s="17">
        <v>0.46348577240664501</v>
      </c>
      <c r="J371" s="17">
        <v>0.452202651380402</v>
      </c>
      <c r="K371" s="17">
        <v>0.476117635661929</v>
      </c>
      <c r="L371" s="17">
        <v>0.415042962546818</v>
      </c>
      <c r="M371" s="17"/>
      <c r="N371" s="17">
        <v>0.48688678392303503</v>
      </c>
      <c r="O371" s="17">
        <v>0.46129314470648303</v>
      </c>
      <c r="P371" s="17">
        <v>0.43230103537668801</v>
      </c>
      <c r="Q371" s="17">
        <v>0.447491243671854</v>
      </c>
      <c r="R371" s="17"/>
      <c r="S371" s="17">
        <v>0.53152538237661595</v>
      </c>
      <c r="T371" s="17">
        <v>0.43982101681270402</v>
      </c>
      <c r="U371" s="17">
        <v>0.45907308465074997</v>
      </c>
      <c r="V371" s="17">
        <v>0.42654654497946898</v>
      </c>
      <c r="W371" s="17">
        <v>0.42312630940119</v>
      </c>
      <c r="X371" s="17">
        <v>0.42010284414922899</v>
      </c>
      <c r="Y371" s="17">
        <v>0.46224611752709499</v>
      </c>
      <c r="Z371" s="17">
        <v>0.4112896202911</v>
      </c>
      <c r="AA371" s="17">
        <v>0.48789517245290098</v>
      </c>
      <c r="AB371" s="17"/>
      <c r="AC371" s="17">
        <v>0.51091051422471101</v>
      </c>
      <c r="AD371" s="17">
        <v>0.45461593259920502</v>
      </c>
      <c r="AE371" s="17">
        <v>0.45141066859319001</v>
      </c>
      <c r="AF371" s="17">
        <v>0.41824496324335397</v>
      </c>
      <c r="AG371" s="17">
        <v>0.42431346516895702</v>
      </c>
      <c r="AH371" s="17">
        <v>0.45022082860581097</v>
      </c>
      <c r="AI371" s="17"/>
      <c r="AJ371" s="17">
        <v>0.459414337664317</v>
      </c>
      <c r="AK371" s="17">
        <v>0.44434450728147301</v>
      </c>
      <c r="AL371" s="17">
        <v>0.41075961560802499</v>
      </c>
      <c r="AM371" s="17">
        <v>0.40327417209039301</v>
      </c>
      <c r="AN371" s="17">
        <v>0.50165442271804805</v>
      </c>
      <c r="AO371" s="17">
        <v>0.50202641504354995</v>
      </c>
      <c r="AP371" s="17"/>
      <c r="AQ371" s="17">
        <v>0.48922344291043302</v>
      </c>
      <c r="AR371" s="17">
        <v>0.43740743634578899</v>
      </c>
      <c r="AS371" s="17"/>
      <c r="AT371" s="17">
        <v>0.45083833405056201</v>
      </c>
      <c r="AU371" s="17">
        <v>0.48163808612978498</v>
      </c>
      <c r="AV371" s="17"/>
      <c r="AW371" s="17">
        <v>0.45177320658519499</v>
      </c>
      <c r="AX371" s="17" t="s">
        <v>87</v>
      </c>
      <c r="AY371" s="17">
        <v>0.459414337664317</v>
      </c>
      <c r="AZ371" s="17"/>
      <c r="BA371" s="17">
        <v>0.49620207872739802</v>
      </c>
      <c r="BB371" s="17">
        <v>0.43720801802818399</v>
      </c>
      <c r="BC371" s="17"/>
      <c r="BD371" s="17">
        <v>0.49513303725334201</v>
      </c>
      <c r="BE371" s="17">
        <v>0.45159384076547099</v>
      </c>
      <c r="BF371" s="17"/>
      <c r="BG371" s="17">
        <v>0.48625212446823401</v>
      </c>
      <c r="BH371" s="17">
        <v>0.43657714267688202</v>
      </c>
      <c r="BI371" s="17">
        <v>0.47579166007262602</v>
      </c>
      <c r="BJ371" s="17">
        <v>0.44906292273294701</v>
      </c>
    </row>
    <row r="372" spans="2:62">
      <c r="B372" t="s">
        <v>197</v>
      </c>
      <c r="C372" s="17">
        <v>0.39192159663286702</v>
      </c>
      <c r="D372" s="17">
        <v>0.40426382460027499</v>
      </c>
      <c r="E372" s="17">
        <v>0.38209871036314502</v>
      </c>
      <c r="F372" s="17"/>
      <c r="G372" s="17">
        <v>0.38508035687783898</v>
      </c>
      <c r="H372" s="17">
        <v>0.34793983625595098</v>
      </c>
      <c r="I372" s="17">
        <v>0.418415489172213</v>
      </c>
      <c r="J372" s="17">
        <v>0.40030030817821699</v>
      </c>
      <c r="K372" s="17">
        <v>0.39628558214556397</v>
      </c>
      <c r="L372" s="17">
        <v>0.406332268539768</v>
      </c>
      <c r="M372" s="17"/>
      <c r="N372" s="17">
        <v>0.38502177019184802</v>
      </c>
      <c r="O372" s="17">
        <v>0.41690232795203103</v>
      </c>
      <c r="P372" s="17">
        <v>0.40695362541588997</v>
      </c>
      <c r="Q372" s="17">
        <v>0.35878809281394702</v>
      </c>
      <c r="R372" s="17"/>
      <c r="S372" s="17">
        <v>0.32390331493359398</v>
      </c>
      <c r="T372" s="17">
        <v>0.41829634849595099</v>
      </c>
      <c r="U372" s="17">
        <v>0.38011437806788001</v>
      </c>
      <c r="V372" s="17">
        <v>0.40561645977448402</v>
      </c>
      <c r="W372" s="17">
        <v>0.43691138291326298</v>
      </c>
      <c r="X372" s="17">
        <v>0.41468097309848401</v>
      </c>
      <c r="Y372" s="17">
        <v>0.38068311354693701</v>
      </c>
      <c r="Z372" s="17">
        <v>0.44937962663388198</v>
      </c>
      <c r="AA372" s="17">
        <v>0.377345589335777</v>
      </c>
      <c r="AB372" s="17"/>
      <c r="AC372" s="17">
        <v>0.37786709018534598</v>
      </c>
      <c r="AD372" s="17">
        <v>0.38774754060174799</v>
      </c>
      <c r="AE372" s="17">
        <v>0.36383498266714298</v>
      </c>
      <c r="AF372" s="17">
        <v>0.42288696573551199</v>
      </c>
      <c r="AG372" s="17">
        <v>0.42771036712388899</v>
      </c>
      <c r="AH372" s="17">
        <v>0.37338991669556798</v>
      </c>
      <c r="AI372" s="17"/>
      <c r="AJ372" s="17">
        <v>0.38678879655120102</v>
      </c>
      <c r="AK372" s="17">
        <v>0.40255430321677199</v>
      </c>
      <c r="AL372" s="17">
        <v>0.41393768987330398</v>
      </c>
      <c r="AM372" s="17">
        <v>0.41310273835005101</v>
      </c>
      <c r="AN372" s="17">
        <v>0.38124207610682498</v>
      </c>
      <c r="AO372" s="17">
        <v>0.36743722455243299</v>
      </c>
      <c r="AP372" s="17"/>
      <c r="AQ372" s="17">
        <v>0.36917149748594702</v>
      </c>
      <c r="AR372" s="17">
        <v>0.40717658274434598</v>
      </c>
      <c r="AS372" s="17"/>
      <c r="AT372" s="17">
        <v>0.39599918897666803</v>
      </c>
      <c r="AU372" s="17">
        <v>0.37658615085231001</v>
      </c>
      <c r="AV372" s="17"/>
      <c r="AW372" s="17">
        <v>0.399615607851043</v>
      </c>
      <c r="AX372" s="17" t="s">
        <v>87</v>
      </c>
      <c r="AY372" s="17">
        <v>0.38678879655120102</v>
      </c>
      <c r="AZ372" s="17"/>
      <c r="BA372" s="17">
        <v>0.37942307327019698</v>
      </c>
      <c r="BB372" s="17">
        <v>0.39885550651796398</v>
      </c>
      <c r="BC372" s="17"/>
      <c r="BD372" s="17">
        <v>0.35797005288690698</v>
      </c>
      <c r="BE372" s="17">
        <v>0.40244288505668002</v>
      </c>
      <c r="BF372" s="17"/>
      <c r="BG372" s="17">
        <v>0.39755411540408497</v>
      </c>
      <c r="BH372" s="17">
        <v>0.39285190929999603</v>
      </c>
      <c r="BI372" s="17">
        <v>0.37796152233136898</v>
      </c>
      <c r="BJ372" s="17">
        <v>0.38833039086083798</v>
      </c>
    </row>
    <row r="373" spans="2:62">
      <c r="B373" t="s">
        <v>198</v>
      </c>
      <c r="C373" s="17">
        <v>8.6668580372369006E-2</v>
      </c>
      <c r="D373" s="17">
        <v>9.9519906631673996E-2</v>
      </c>
      <c r="E373" s="17">
        <v>7.4777633580124195E-2</v>
      </c>
      <c r="F373" s="17"/>
      <c r="G373" s="17">
        <v>0.106587047612556</v>
      </c>
      <c r="H373" s="17">
        <v>8.6256295175495698E-2</v>
      </c>
      <c r="I373" s="17">
        <v>6.10802163224618E-2</v>
      </c>
      <c r="J373" s="17">
        <v>8.5437323530565906E-2</v>
      </c>
      <c r="K373" s="17">
        <v>6.4246352068954696E-2</v>
      </c>
      <c r="L373" s="17">
        <v>0.112358504782418</v>
      </c>
      <c r="M373" s="17"/>
      <c r="N373" s="17">
        <v>9.0351569319920694E-2</v>
      </c>
      <c r="O373" s="17">
        <v>6.8651118949615494E-2</v>
      </c>
      <c r="P373" s="17">
        <v>9.1007894551276003E-2</v>
      </c>
      <c r="Q373" s="17">
        <v>9.8114456906152905E-2</v>
      </c>
      <c r="R373" s="17"/>
      <c r="S373" s="17">
        <v>9.5196455155085305E-2</v>
      </c>
      <c r="T373" s="17">
        <v>8.0831995985411603E-2</v>
      </c>
      <c r="U373" s="17">
        <v>0.104531687909539</v>
      </c>
      <c r="V373" s="17">
        <v>0.104849947688192</v>
      </c>
      <c r="W373" s="17">
        <v>6.2241190173016402E-2</v>
      </c>
      <c r="X373" s="17">
        <v>7.8083598755546102E-2</v>
      </c>
      <c r="Y373" s="17">
        <v>9.2357617333026595E-2</v>
      </c>
      <c r="Z373" s="17">
        <v>9.1037117499925296E-2</v>
      </c>
      <c r="AA373" s="17">
        <v>7.1593909501052599E-2</v>
      </c>
      <c r="AB373" s="17"/>
      <c r="AC373" s="17">
        <v>6.2168142464839801E-2</v>
      </c>
      <c r="AD373" s="17">
        <v>8.8975634270232307E-2</v>
      </c>
      <c r="AE373" s="17">
        <v>0.10299081091706799</v>
      </c>
      <c r="AF373" s="17">
        <v>0.10189300759886299</v>
      </c>
      <c r="AG373" s="17">
        <v>7.4357238281568303E-2</v>
      </c>
      <c r="AH373" s="17">
        <v>0.12881555495168701</v>
      </c>
      <c r="AI373" s="17"/>
      <c r="AJ373" s="17">
        <v>9.7734713721173996E-2</v>
      </c>
      <c r="AK373" s="17">
        <v>8.9090164788258902E-2</v>
      </c>
      <c r="AL373" s="17">
        <v>7.8074947086465299E-2</v>
      </c>
      <c r="AM373" s="17">
        <v>0.118727665727376</v>
      </c>
      <c r="AN373" s="17">
        <v>6.2377332665672802E-2</v>
      </c>
      <c r="AO373" s="17">
        <v>5.5089691219236001E-2</v>
      </c>
      <c r="AP373" s="17"/>
      <c r="AQ373" s="17">
        <v>7.7835880758535397E-2</v>
      </c>
      <c r="AR373" s="17">
        <v>9.5201856321299294E-2</v>
      </c>
      <c r="AS373" s="17"/>
      <c r="AT373" s="17">
        <v>9.0731501628026595E-2</v>
      </c>
      <c r="AU373" s="17">
        <v>7.39795040434921E-2</v>
      </c>
      <c r="AV373" s="17"/>
      <c r="AW373" s="17">
        <v>7.6822247737249993E-2</v>
      </c>
      <c r="AX373" s="17" t="s">
        <v>87</v>
      </c>
      <c r="AY373" s="17">
        <v>9.7734713721173996E-2</v>
      </c>
      <c r="AZ373" s="17"/>
      <c r="BA373" s="17">
        <v>7.3395811749603898E-2</v>
      </c>
      <c r="BB373" s="17">
        <v>9.40320247477964E-2</v>
      </c>
      <c r="BC373" s="17"/>
      <c r="BD373" s="17">
        <v>8.62086451585478E-2</v>
      </c>
      <c r="BE373" s="17">
        <v>8.78567417680855E-2</v>
      </c>
      <c r="BF373" s="17"/>
      <c r="BG373" s="17">
        <v>8.0869486628880702E-2</v>
      </c>
      <c r="BH373" s="17">
        <v>7.53239290410226E-2</v>
      </c>
      <c r="BI373" s="17">
        <v>0.107678191938992</v>
      </c>
      <c r="BJ373" s="17">
        <v>9.2008750743529003E-2</v>
      </c>
    </row>
    <row r="374" spans="2:62">
      <c r="B374" t="s">
        <v>199</v>
      </c>
      <c r="C374" s="17">
        <v>2.7147985429617199E-2</v>
      </c>
      <c r="D374" s="17">
        <v>3.4638381895954501E-2</v>
      </c>
      <c r="E374" s="17">
        <v>2.0033246060105599E-2</v>
      </c>
      <c r="F374" s="17"/>
      <c r="G374" s="17">
        <v>2.1382725090700001E-2</v>
      </c>
      <c r="H374" s="17">
        <v>3.7895217070661402E-2</v>
      </c>
      <c r="I374" s="17">
        <v>1.8343713987879599E-2</v>
      </c>
      <c r="J374" s="17">
        <v>2.1100641134444799E-2</v>
      </c>
      <c r="K374" s="17">
        <v>2.9942911574254601E-2</v>
      </c>
      <c r="L374" s="17">
        <v>3.2928164703821303E-2</v>
      </c>
      <c r="M374" s="17"/>
      <c r="N374" s="17">
        <v>1.98035344953266E-2</v>
      </c>
      <c r="O374" s="17">
        <v>2.27549046958096E-2</v>
      </c>
      <c r="P374" s="17">
        <v>2.9337479062370199E-2</v>
      </c>
      <c r="Q374" s="17">
        <v>3.7892440318314603E-2</v>
      </c>
      <c r="R374" s="17"/>
      <c r="S374" s="17">
        <v>2.4015408516171899E-2</v>
      </c>
      <c r="T374" s="17">
        <v>2.1552632881255699E-2</v>
      </c>
      <c r="U374" s="17">
        <v>1.4373537732259399E-2</v>
      </c>
      <c r="V374" s="17">
        <v>2.5897543971925601E-2</v>
      </c>
      <c r="W374" s="17">
        <v>3.5137296769002201E-2</v>
      </c>
      <c r="X374" s="17">
        <v>2.44189254700947E-2</v>
      </c>
      <c r="Y374" s="17">
        <v>5.9786150549886202E-2</v>
      </c>
      <c r="Z374" s="17">
        <v>9.0977359967139796E-3</v>
      </c>
      <c r="AA374" s="17">
        <v>2.8052693301032699E-2</v>
      </c>
      <c r="AB374" s="17"/>
      <c r="AC374" s="17">
        <v>2.8158403814624901E-2</v>
      </c>
      <c r="AD374" s="17">
        <v>2.42664703983194E-2</v>
      </c>
      <c r="AE374" s="17">
        <v>4.0336878326774399E-2</v>
      </c>
      <c r="AF374" s="17">
        <v>2.1562153819599202E-2</v>
      </c>
      <c r="AG374" s="17">
        <v>3.13128257913644E-2</v>
      </c>
      <c r="AH374" s="17">
        <v>1.19634036580953E-2</v>
      </c>
      <c r="AI374" s="17"/>
      <c r="AJ374" s="17">
        <v>2.8213389895984799E-2</v>
      </c>
      <c r="AK374" s="17">
        <v>2.0487309257391E-2</v>
      </c>
      <c r="AL374" s="17">
        <v>3.5214154534608702E-2</v>
      </c>
      <c r="AM374" s="17">
        <v>1.4265090656967501E-2</v>
      </c>
      <c r="AN374" s="17">
        <v>3.1931986167780702E-2</v>
      </c>
      <c r="AO374" s="17">
        <v>1.6750459088082498E-2</v>
      </c>
      <c r="AP374" s="17"/>
      <c r="AQ374" s="17">
        <v>3.3486598761275098E-2</v>
      </c>
      <c r="AR374" s="17">
        <v>2.5887948367294199E-2</v>
      </c>
      <c r="AS374" s="17"/>
      <c r="AT374" s="17">
        <v>2.6834199777033298E-2</v>
      </c>
      <c r="AU374" s="17">
        <v>2.9160048294827701E-2</v>
      </c>
      <c r="AV374" s="17"/>
      <c r="AW374" s="17">
        <v>2.7150441563228E-2</v>
      </c>
      <c r="AX374" s="17" t="s">
        <v>87</v>
      </c>
      <c r="AY374" s="17">
        <v>2.8213389895984799E-2</v>
      </c>
      <c r="AZ374" s="17"/>
      <c r="BA374" s="17">
        <v>3.09639934395128E-2</v>
      </c>
      <c r="BB374" s="17">
        <v>2.5030946888852199E-2</v>
      </c>
      <c r="BC374" s="17"/>
      <c r="BD374" s="17">
        <v>2.7241493731735698E-2</v>
      </c>
      <c r="BE374" s="17">
        <v>2.6194874185967401E-2</v>
      </c>
      <c r="BF374" s="17"/>
      <c r="BG374" s="17">
        <v>2.2735389070959799E-2</v>
      </c>
      <c r="BH374" s="17">
        <v>4.1454411803652502E-2</v>
      </c>
      <c r="BI374" s="17">
        <v>2.2860052604488802E-2</v>
      </c>
      <c r="BJ374" s="17">
        <v>3.5326866796403698E-2</v>
      </c>
    </row>
    <row r="375" spans="2:62">
      <c r="B375" t="s">
        <v>101</v>
      </c>
      <c r="C375" s="17">
        <v>3.6003470595647999E-2</v>
      </c>
      <c r="D375" s="17">
        <v>3.5284745999963001E-2</v>
      </c>
      <c r="E375" s="17">
        <v>3.5922644162183603E-2</v>
      </c>
      <c r="F375" s="17"/>
      <c r="G375" s="17">
        <v>3.3866092260841099E-2</v>
      </c>
      <c r="H375" s="17">
        <v>3.32153258986553E-2</v>
      </c>
      <c r="I375" s="17">
        <v>3.8674808110800499E-2</v>
      </c>
      <c r="J375" s="17">
        <v>4.0959075776370597E-2</v>
      </c>
      <c r="K375" s="17">
        <v>3.3407518549298298E-2</v>
      </c>
      <c r="L375" s="17">
        <v>3.3338099427175097E-2</v>
      </c>
      <c r="M375" s="17"/>
      <c r="N375" s="17">
        <v>1.7936342069869701E-2</v>
      </c>
      <c r="O375" s="17">
        <v>3.0398503696060401E-2</v>
      </c>
      <c r="P375" s="17">
        <v>4.0399965593775899E-2</v>
      </c>
      <c r="Q375" s="17">
        <v>5.77137662897316E-2</v>
      </c>
      <c r="R375" s="17"/>
      <c r="S375" s="17">
        <v>2.5359439018533301E-2</v>
      </c>
      <c r="T375" s="17">
        <v>3.94980058246776E-2</v>
      </c>
      <c r="U375" s="17">
        <v>4.1907311639572002E-2</v>
      </c>
      <c r="V375" s="17">
        <v>3.7089503585929197E-2</v>
      </c>
      <c r="W375" s="17">
        <v>4.2583820743528698E-2</v>
      </c>
      <c r="X375" s="17">
        <v>6.2713658526646496E-2</v>
      </c>
      <c r="Y375" s="17">
        <v>4.9270010430549202E-3</v>
      </c>
      <c r="Z375" s="17">
        <v>3.91958995783789E-2</v>
      </c>
      <c r="AA375" s="17">
        <v>3.5112635409236703E-2</v>
      </c>
      <c r="AB375" s="17"/>
      <c r="AC375" s="17">
        <v>2.0895849310477999E-2</v>
      </c>
      <c r="AD375" s="17">
        <v>4.4394422130495603E-2</v>
      </c>
      <c r="AE375" s="17">
        <v>4.1426659495824199E-2</v>
      </c>
      <c r="AF375" s="17">
        <v>3.54129096026723E-2</v>
      </c>
      <c r="AG375" s="17">
        <v>4.2306103634221097E-2</v>
      </c>
      <c r="AH375" s="17">
        <v>3.5610296088838402E-2</v>
      </c>
      <c r="AI375" s="17"/>
      <c r="AJ375" s="17">
        <v>2.7848762167323401E-2</v>
      </c>
      <c r="AK375" s="17">
        <v>4.3523715456104999E-2</v>
      </c>
      <c r="AL375" s="17">
        <v>6.2013592897597003E-2</v>
      </c>
      <c r="AM375" s="17">
        <v>5.06303331752124E-2</v>
      </c>
      <c r="AN375" s="17">
        <v>2.2794182341672801E-2</v>
      </c>
      <c r="AO375" s="17">
        <v>5.8696210096697697E-2</v>
      </c>
      <c r="AP375" s="17"/>
      <c r="AQ375" s="17">
        <v>3.02825800838094E-2</v>
      </c>
      <c r="AR375" s="17">
        <v>3.4326176221271203E-2</v>
      </c>
      <c r="AS375" s="17"/>
      <c r="AT375" s="17">
        <v>3.5596775567710903E-2</v>
      </c>
      <c r="AU375" s="17">
        <v>3.8636210679584899E-2</v>
      </c>
      <c r="AV375" s="17"/>
      <c r="AW375" s="17">
        <v>4.4638496263284297E-2</v>
      </c>
      <c r="AX375" s="17" t="s">
        <v>87</v>
      </c>
      <c r="AY375" s="17">
        <v>2.7848762167323401E-2</v>
      </c>
      <c r="AZ375" s="17"/>
      <c r="BA375" s="17">
        <v>2.00150428132875E-2</v>
      </c>
      <c r="BB375" s="17">
        <v>4.48735038172038E-2</v>
      </c>
      <c r="BC375" s="17"/>
      <c r="BD375" s="17">
        <v>3.3446770969468201E-2</v>
      </c>
      <c r="BE375" s="17">
        <v>3.1911658223796699E-2</v>
      </c>
      <c r="BF375" s="17"/>
      <c r="BG375" s="17">
        <v>1.25888844278401E-2</v>
      </c>
      <c r="BH375" s="17">
        <v>5.3792607178447097E-2</v>
      </c>
      <c r="BI375" s="17">
        <v>1.57085730525248E-2</v>
      </c>
      <c r="BJ375" s="17">
        <v>3.5271068866282597E-2</v>
      </c>
    </row>
    <row r="376" spans="2:62">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row>
    <row r="377" spans="2:62">
      <c r="B377" s="6" t="s">
        <v>211</v>
      </c>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row>
    <row r="378" spans="2:62">
      <c r="B378" s="24" t="s">
        <v>15</v>
      </c>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row>
    <row r="379" spans="2:62">
      <c r="B379" t="s">
        <v>196</v>
      </c>
      <c r="C379" s="17">
        <v>0.193899437380471</v>
      </c>
      <c r="D379" s="17">
        <v>0.196326859538413</v>
      </c>
      <c r="E379" s="17">
        <v>0.18910372171923001</v>
      </c>
      <c r="F379" s="17"/>
      <c r="G379" s="17">
        <v>0.23227342515053601</v>
      </c>
      <c r="H379" s="17">
        <v>0.292611015409736</v>
      </c>
      <c r="I379" s="17">
        <v>0.249976196518406</v>
      </c>
      <c r="J379" s="17">
        <v>0.19969641960468701</v>
      </c>
      <c r="K379" s="17">
        <v>0.11648093141723</v>
      </c>
      <c r="L379" s="17">
        <v>8.4308533876587197E-2</v>
      </c>
      <c r="M379" s="17"/>
      <c r="N379" s="17">
        <v>0.20661772285678101</v>
      </c>
      <c r="O379" s="17">
        <v>0.20620468072067</v>
      </c>
      <c r="P379" s="17">
        <v>0.18612340627337001</v>
      </c>
      <c r="Q379" s="17">
        <v>0.175354885743392</v>
      </c>
      <c r="R379" s="17"/>
      <c r="S379" s="17">
        <v>0.26377825522522302</v>
      </c>
      <c r="T379" s="17">
        <v>0.188972620117068</v>
      </c>
      <c r="U379" s="17">
        <v>0.16761155409204101</v>
      </c>
      <c r="V379" s="17">
        <v>0.183495852589385</v>
      </c>
      <c r="W379" s="17">
        <v>0.19139138834306901</v>
      </c>
      <c r="X379" s="17">
        <v>0.182185618389788</v>
      </c>
      <c r="Y379" s="17">
        <v>0.147078091711345</v>
      </c>
      <c r="Z379" s="17">
        <v>0.16320126795628601</v>
      </c>
      <c r="AA379" s="17">
        <v>0.20292507966635301</v>
      </c>
      <c r="AB379" s="17"/>
      <c r="AC379" s="17">
        <v>0.310957024789559</v>
      </c>
      <c r="AD379" s="17">
        <v>0.172771688592957</v>
      </c>
      <c r="AE379" s="17">
        <v>0.162704741975325</v>
      </c>
      <c r="AF379" s="17">
        <v>0.133092467957937</v>
      </c>
      <c r="AG379" s="17">
        <v>0.12682433642347599</v>
      </c>
      <c r="AH379" s="17">
        <v>0.178004769049839</v>
      </c>
      <c r="AI379" s="17"/>
      <c r="AJ379" s="17">
        <v>0.14443621054323399</v>
      </c>
      <c r="AK379" s="17">
        <v>0.169847989573604</v>
      </c>
      <c r="AL379" s="17">
        <v>0.20921690740966001</v>
      </c>
      <c r="AM379" s="17">
        <v>0.199469480066124</v>
      </c>
      <c r="AN379" s="17">
        <v>0.29238023669193902</v>
      </c>
      <c r="AO379" s="17">
        <v>0.286974525048734</v>
      </c>
      <c r="AP379" s="17"/>
      <c r="AQ379" s="17">
        <v>0.24232921638187499</v>
      </c>
      <c r="AR379" s="17">
        <v>0.182192199828005</v>
      </c>
      <c r="AS379" s="17"/>
      <c r="AT379" s="17">
        <v>0.17280857869925401</v>
      </c>
      <c r="AU379" s="17">
        <v>0.27477094931386697</v>
      </c>
      <c r="AV379" s="17"/>
      <c r="AW379" s="17">
        <v>0.21522437242018699</v>
      </c>
      <c r="AX379" s="17" t="s">
        <v>87</v>
      </c>
      <c r="AY379" s="17">
        <v>0.14443621054323399</v>
      </c>
      <c r="AZ379" s="17"/>
      <c r="BA379" s="17">
        <v>0.23736917634201399</v>
      </c>
      <c r="BB379" s="17">
        <v>0.169783368310399</v>
      </c>
      <c r="BC379" s="17"/>
      <c r="BD379" s="17">
        <v>0.26656570865844997</v>
      </c>
      <c r="BE379" s="17">
        <v>0.17262865551060999</v>
      </c>
      <c r="BF379" s="17"/>
      <c r="BG379" s="17">
        <v>0.29833269909389598</v>
      </c>
      <c r="BH379" s="17">
        <v>0.19743220286438301</v>
      </c>
      <c r="BI379" s="17">
        <v>0.21322002029103099</v>
      </c>
      <c r="BJ379" s="17">
        <v>0.154061426321878</v>
      </c>
    </row>
    <row r="380" spans="2:62">
      <c r="B380" t="s">
        <v>197</v>
      </c>
      <c r="C380" s="17">
        <v>0.326193028636659</v>
      </c>
      <c r="D380" s="17">
        <v>0.31682242735871102</v>
      </c>
      <c r="E380" s="17">
        <v>0.33612800000170001</v>
      </c>
      <c r="F380" s="17"/>
      <c r="G380" s="17">
        <v>0.36041210206440599</v>
      </c>
      <c r="H380" s="17">
        <v>0.37490587192358399</v>
      </c>
      <c r="I380" s="17">
        <v>0.39348427421756399</v>
      </c>
      <c r="J380" s="17">
        <v>0.35204011920572298</v>
      </c>
      <c r="K380" s="17">
        <v>0.300885397665341</v>
      </c>
      <c r="L380" s="17">
        <v>0.20721479545770699</v>
      </c>
      <c r="M380" s="17"/>
      <c r="N380" s="17">
        <v>0.34613320664331099</v>
      </c>
      <c r="O380" s="17">
        <v>0.35537234404596801</v>
      </c>
      <c r="P380" s="17">
        <v>0.29143174398778399</v>
      </c>
      <c r="Q380" s="17">
        <v>0.30684827593422198</v>
      </c>
      <c r="R380" s="17"/>
      <c r="S380" s="17">
        <v>0.39202077131429203</v>
      </c>
      <c r="T380" s="17">
        <v>0.28726966721052699</v>
      </c>
      <c r="U380" s="17">
        <v>0.313544172061338</v>
      </c>
      <c r="V380" s="17">
        <v>0.345309495732401</v>
      </c>
      <c r="W380" s="17">
        <v>0.27170670062317098</v>
      </c>
      <c r="X380" s="17">
        <v>0.25165264425412398</v>
      </c>
      <c r="Y380" s="17">
        <v>0.34417649164561798</v>
      </c>
      <c r="Z380" s="17">
        <v>0.394027916115056</v>
      </c>
      <c r="AA380" s="17">
        <v>0.34709803343928203</v>
      </c>
      <c r="AB380" s="17"/>
      <c r="AC380" s="17">
        <v>0.33371471400817398</v>
      </c>
      <c r="AD380" s="17">
        <v>0.32872440651242502</v>
      </c>
      <c r="AE380" s="17">
        <v>0.35571038228537799</v>
      </c>
      <c r="AF380" s="17">
        <v>0.30154633642650402</v>
      </c>
      <c r="AG380" s="17">
        <v>0.29746616376742202</v>
      </c>
      <c r="AH380" s="17">
        <v>0.34571810677266501</v>
      </c>
      <c r="AI380" s="17"/>
      <c r="AJ380" s="17">
        <v>0.277485636991046</v>
      </c>
      <c r="AK380" s="17">
        <v>0.37816605774496698</v>
      </c>
      <c r="AL380" s="17">
        <v>0.26214436217277998</v>
      </c>
      <c r="AM380" s="17">
        <v>0.40759402542121997</v>
      </c>
      <c r="AN380" s="17">
        <v>0.352233984689798</v>
      </c>
      <c r="AO380" s="17">
        <v>0.26638530866444998</v>
      </c>
      <c r="AP380" s="17"/>
      <c r="AQ380" s="17">
        <v>0.35793232710491901</v>
      </c>
      <c r="AR380" s="17">
        <v>0.318032415986362</v>
      </c>
      <c r="AS380" s="17"/>
      <c r="AT380" s="17">
        <v>0.31368713188774999</v>
      </c>
      <c r="AU380" s="17">
        <v>0.37400151641691598</v>
      </c>
      <c r="AV380" s="17"/>
      <c r="AW380" s="17">
        <v>0.34937622470749702</v>
      </c>
      <c r="AX380" s="17" t="s">
        <v>87</v>
      </c>
      <c r="AY380" s="17">
        <v>0.277485636991046</v>
      </c>
      <c r="AZ380" s="17"/>
      <c r="BA380" s="17">
        <v>0.35251350351445598</v>
      </c>
      <c r="BB380" s="17">
        <v>0.31159099960971798</v>
      </c>
      <c r="BC380" s="17"/>
      <c r="BD380" s="17">
        <v>0.36591352243561698</v>
      </c>
      <c r="BE380" s="17">
        <v>0.31146838367415502</v>
      </c>
      <c r="BF380" s="17"/>
      <c r="BG380" s="17">
        <v>0.37554777044222598</v>
      </c>
      <c r="BH380" s="17">
        <v>0.31458602832308402</v>
      </c>
      <c r="BI380" s="17">
        <v>0.32233892959584498</v>
      </c>
      <c r="BJ380" s="17">
        <v>0.33131453782486298</v>
      </c>
    </row>
    <row r="381" spans="2:62">
      <c r="B381" t="s">
        <v>198</v>
      </c>
      <c r="C381" s="17">
        <v>0.24222049764517101</v>
      </c>
      <c r="D381" s="17">
        <v>0.25673297845708898</v>
      </c>
      <c r="E381" s="17">
        <v>0.22887043426159501</v>
      </c>
      <c r="F381" s="17"/>
      <c r="G381" s="17">
        <v>0.228802186087462</v>
      </c>
      <c r="H381" s="17">
        <v>0.198494038298211</v>
      </c>
      <c r="I381" s="17">
        <v>0.20600045107235801</v>
      </c>
      <c r="J381" s="17">
        <v>0.23337254889329501</v>
      </c>
      <c r="K381" s="17">
        <v>0.25261132619050303</v>
      </c>
      <c r="L381" s="17">
        <v>0.31827956459982298</v>
      </c>
      <c r="M381" s="17"/>
      <c r="N381" s="17">
        <v>0.26105484519500999</v>
      </c>
      <c r="O381" s="17">
        <v>0.22456192627774699</v>
      </c>
      <c r="P381" s="17">
        <v>0.26272700149704298</v>
      </c>
      <c r="Q381" s="17">
        <v>0.21955238046797801</v>
      </c>
      <c r="R381" s="17"/>
      <c r="S381" s="17">
        <v>0.17541765613981899</v>
      </c>
      <c r="T381" s="17">
        <v>0.25071251027336</v>
      </c>
      <c r="U381" s="17">
        <v>0.25356621161911902</v>
      </c>
      <c r="V381" s="17">
        <v>0.26354549786779702</v>
      </c>
      <c r="W381" s="17">
        <v>0.27921589492979598</v>
      </c>
      <c r="X381" s="17">
        <v>0.32576560764672002</v>
      </c>
      <c r="Y381" s="17">
        <v>0.26298513734183798</v>
      </c>
      <c r="Z381" s="17">
        <v>0.171998443843488</v>
      </c>
      <c r="AA381" s="17">
        <v>0.203451456192038</v>
      </c>
      <c r="AB381" s="17"/>
      <c r="AC381" s="17">
        <v>0.20480209143351899</v>
      </c>
      <c r="AD381" s="17">
        <v>0.23733012262192699</v>
      </c>
      <c r="AE381" s="17">
        <v>0.25564823524102598</v>
      </c>
      <c r="AF381" s="17">
        <v>0.282317474721276</v>
      </c>
      <c r="AG381" s="17">
        <v>0.27437054877514599</v>
      </c>
      <c r="AH381" s="17">
        <v>0.201673790389613</v>
      </c>
      <c r="AI381" s="17"/>
      <c r="AJ381" s="17">
        <v>0.276433369909454</v>
      </c>
      <c r="AK381" s="17">
        <v>0.26048132962255699</v>
      </c>
      <c r="AL381" s="17">
        <v>0.225613958359377</v>
      </c>
      <c r="AM381" s="17">
        <v>0.196231283316328</v>
      </c>
      <c r="AN381" s="17">
        <v>0.18565702583083099</v>
      </c>
      <c r="AO381" s="17">
        <v>0.20495586712167799</v>
      </c>
      <c r="AP381" s="17"/>
      <c r="AQ381" s="17">
        <v>0.226183649581187</v>
      </c>
      <c r="AR381" s="17">
        <v>0.246377203022106</v>
      </c>
      <c r="AS381" s="17"/>
      <c r="AT381" s="17">
        <v>0.26042276371107997</v>
      </c>
      <c r="AU381" s="17">
        <v>0.17615471884512701</v>
      </c>
      <c r="AV381" s="17"/>
      <c r="AW381" s="17">
        <v>0.23288484640847701</v>
      </c>
      <c r="AX381" s="17" t="s">
        <v>87</v>
      </c>
      <c r="AY381" s="17">
        <v>0.276433369909454</v>
      </c>
      <c r="AZ381" s="17"/>
      <c r="BA381" s="17">
        <v>0.22144002024703399</v>
      </c>
      <c r="BB381" s="17">
        <v>0.253749056136997</v>
      </c>
      <c r="BC381" s="17"/>
      <c r="BD381" s="17">
        <v>0.21189328260345899</v>
      </c>
      <c r="BE381" s="17">
        <v>0.256586887235559</v>
      </c>
      <c r="BF381" s="17"/>
      <c r="BG381" s="17">
        <v>0.196047028151032</v>
      </c>
      <c r="BH381" s="17">
        <v>0.19877056188994599</v>
      </c>
      <c r="BI381" s="17">
        <v>0.31672470286374399</v>
      </c>
      <c r="BJ381" s="17">
        <v>0.25194513895742399</v>
      </c>
    </row>
    <row r="382" spans="2:62">
      <c r="B382" t="s">
        <v>199</v>
      </c>
      <c r="C382" s="17">
        <v>0.12922706444548701</v>
      </c>
      <c r="D382" s="17">
        <v>0.145919987591586</v>
      </c>
      <c r="E382" s="17">
        <v>0.113912791440927</v>
      </c>
      <c r="F382" s="17"/>
      <c r="G382" s="17">
        <v>8.9688833312087601E-2</v>
      </c>
      <c r="H382" s="17">
        <v>6.3050287198414101E-2</v>
      </c>
      <c r="I382" s="17">
        <v>5.27313279746126E-2</v>
      </c>
      <c r="J382" s="17">
        <v>0.10229708930334699</v>
      </c>
      <c r="K382" s="17">
        <v>0.19455053759806901</v>
      </c>
      <c r="L382" s="17">
        <v>0.251666104325106</v>
      </c>
      <c r="M382" s="17"/>
      <c r="N382" s="17">
        <v>0.11450140958966699</v>
      </c>
      <c r="O382" s="17">
        <v>0.115247067060315</v>
      </c>
      <c r="P382" s="17">
        <v>0.15286397202315699</v>
      </c>
      <c r="Q382" s="17">
        <v>0.137721531632711</v>
      </c>
      <c r="R382" s="17"/>
      <c r="S382" s="17">
        <v>8.9955992789708505E-2</v>
      </c>
      <c r="T382" s="17">
        <v>0.148268961913576</v>
      </c>
      <c r="U382" s="17">
        <v>0.11836470106929101</v>
      </c>
      <c r="V382" s="17">
        <v>0.110930552353861</v>
      </c>
      <c r="W382" s="17">
        <v>0.15865812766498499</v>
      </c>
      <c r="X382" s="17">
        <v>7.3407109787671398E-2</v>
      </c>
      <c r="Y382" s="17">
        <v>0.161642024829286</v>
      </c>
      <c r="Z382" s="17">
        <v>0.19249224414614799</v>
      </c>
      <c r="AA382" s="17">
        <v>0.154470944305512</v>
      </c>
      <c r="AB382" s="17"/>
      <c r="AC382" s="17">
        <v>7.5712976904916102E-2</v>
      </c>
      <c r="AD382" s="17">
        <v>0.13548563189232399</v>
      </c>
      <c r="AE382" s="17">
        <v>0.122061716524988</v>
      </c>
      <c r="AF382" s="17">
        <v>0.162175614727434</v>
      </c>
      <c r="AG382" s="17">
        <v>0.17429116158785701</v>
      </c>
      <c r="AH382" s="17">
        <v>0.17308060959263499</v>
      </c>
      <c r="AI382" s="17"/>
      <c r="AJ382" s="17">
        <v>0.184952453514931</v>
      </c>
      <c r="AK382" s="17">
        <v>8.4852052699729896E-2</v>
      </c>
      <c r="AL382" s="17">
        <v>0.124419682726544</v>
      </c>
      <c r="AM382" s="17">
        <v>9.1161158732057698E-2</v>
      </c>
      <c r="AN382" s="17">
        <v>9.0747489246430793E-2</v>
      </c>
      <c r="AO382" s="17">
        <v>0.16661837554799999</v>
      </c>
      <c r="AP382" s="17"/>
      <c r="AQ382" s="17">
        <v>9.4902698946579198E-2</v>
      </c>
      <c r="AR382" s="17">
        <v>0.14739267520183599</v>
      </c>
      <c r="AS382" s="17"/>
      <c r="AT382" s="17">
        <v>0.14122004769129501</v>
      </c>
      <c r="AU382" s="17">
        <v>8.5689325285956797E-2</v>
      </c>
      <c r="AV382" s="17"/>
      <c r="AW382" s="17">
        <v>9.9100558266691605E-2</v>
      </c>
      <c r="AX382" s="17" t="s">
        <v>87</v>
      </c>
      <c r="AY382" s="17">
        <v>0.184952453514931</v>
      </c>
      <c r="AZ382" s="17"/>
      <c r="BA382" s="17">
        <v>0.113519634709928</v>
      </c>
      <c r="BB382" s="17">
        <v>0.13794120604065799</v>
      </c>
      <c r="BC382" s="17"/>
      <c r="BD382" s="17">
        <v>8.0396626787280698E-2</v>
      </c>
      <c r="BE382" s="17">
        <v>0.14626264055872101</v>
      </c>
      <c r="BF382" s="17"/>
      <c r="BG382" s="17">
        <v>8.203297226747E-2</v>
      </c>
      <c r="BH382" s="17">
        <v>0.134092014152005</v>
      </c>
      <c r="BI382" s="17">
        <v>8.2468676224378798E-2</v>
      </c>
      <c r="BJ382" s="17">
        <v>0.166536218818608</v>
      </c>
    </row>
    <row r="383" spans="2:62">
      <c r="B383" t="s">
        <v>101</v>
      </c>
      <c r="C383" s="17">
        <v>0.108459971892213</v>
      </c>
      <c r="D383" s="17">
        <v>8.4197747054200495E-2</v>
      </c>
      <c r="E383" s="17">
        <v>0.13198505257654899</v>
      </c>
      <c r="F383" s="17"/>
      <c r="G383" s="17">
        <v>8.8823453385508302E-2</v>
      </c>
      <c r="H383" s="17">
        <v>7.0938787170055001E-2</v>
      </c>
      <c r="I383" s="17">
        <v>9.7807750217058495E-2</v>
      </c>
      <c r="J383" s="17">
        <v>0.112593822992948</v>
      </c>
      <c r="K383" s="17">
        <v>0.13547180712885801</v>
      </c>
      <c r="L383" s="17">
        <v>0.13853100174077701</v>
      </c>
      <c r="M383" s="17"/>
      <c r="N383" s="17">
        <v>7.1692815715229799E-2</v>
      </c>
      <c r="O383" s="17">
        <v>9.8613981895300504E-2</v>
      </c>
      <c r="P383" s="17">
        <v>0.106853876218646</v>
      </c>
      <c r="Q383" s="17">
        <v>0.16052292622169601</v>
      </c>
      <c r="R383" s="17"/>
      <c r="S383" s="17">
        <v>7.8827324530956602E-2</v>
      </c>
      <c r="T383" s="17">
        <v>0.124776240485468</v>
      </c>
      <c r="U383" s="17">
        <v>0.14691336115821199</v>
      </c>
      <c r="V383" s="17">
        <v>9.6718601456555198E-2</v>
      </c>
      <c r="W383" s="17">
        <v>9.9027888438978806E-2</v>
      </c>
      <c r="X383" s="17">
        <v>0.16698901992169601</v>
      </c>
      <c r="Y383" s="17">
        <v>8.4118254471913498E-2</v>
      </c>
      <c r="Z383" s="17">
        <v>7.8280127939022698E-2</v>
      </c>
      <c r="AA383" s="17">
        <v>9.2054486396815294E-2</v>
      </c>
      <c r="AB383" s="17"/>
      <c r="AC383" s="17">
        <v>7.4813192863831507E-2</v>
      </c>
      <c r="AD383" s="17">
        <v>0.12568815038036599</v>
      </c>
      <c r="AE383" s="17">
        <v>0.103874923973284</v>
      </c>
      <c r="AF383" s="17">
        <v>0.120868106166849</v>
      </c>
      <c r="AG383" s="17">
        <v>0.12704778944609799</v>
      </c>
      <c r="AH383" s="17">
        <v>0.10152272419524799</v>
      </c>
      <c r="AI383" s="17"/>
      <c r="AJ383" s="17">
        <v>0.116692329041334</v>
      </c>
      <c r="AK383" s="17">
        <v>0.106652570359141</v>
      </c>
      <c r="AL383" s="17">
        <v>0.17860508933163899</v>
      </c>
      <c r="AM383" s="17">
        <v>0.105544052464271</v>
      </c>
      <c r="AN383" s="17">
        <v>7.8981263541000907E-2</v>
      </c>
      <c r="AO383" s="17">
        <v>7.5065923617138194E-2</v>
      </c>
      <c r="AP383" s="17"/>
      <c r="AQ383" s="17">
        <v>7.8652107985439895E-2</v>
      </c>
      <c r="AR383" s="17">
        <v>0.106005505961692</v>
      </c>
      <c r="AS383" s="17"/>
      <c r="AT383" s="17">
        <v>0.111861478010621</v>
      </c>
      <c r="AU383" s="17">
        <v>8.9383490138132904E-2</v>
      </c>
      <c r="AV383" s="17"/>
      <c r="AW383" s="17">
        <v>0.103413998197148</v>
      </c>
      <c r="AX383" s="17" t="s">
        <v>87</v>
      </c>
      <c r="AY383" s="17">
        <v>0.116692329041334</v>
      </c>
      <c r="AZ383" s="17"/>
      <c r="BA383" s="17">
        <v>7.5157665186568898E-2</v>
      </c>
      <c r="BB383" s="17">
        <v>0.12693536990222801</v>
      </c>
      <c r="BC383" s="17"/>
      <c r="BD383" s="17">
        <v>7.5230859515192802E-2</v>
      </c>
      <c r="BE383" s="17">
        <v>0.113053433020955</v>
      </c>
      <c r="BF383" s="17"/>
      <c r="BG383" s="17">
        <v>4.8039530045375603E-2</v>
      </c>
      <c r="BH383" s="17">
        <v>0.155119192770583</v>
      </c>
      <c r="BI383" s="17">
        <v>6.5247671025001605E-2</v>
      </c>
      <c r="BJ383" s="17">
        <v>9.6142678077227997E-2</v>
      </c>
    </row>
    <row r="384" spans="2:62">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row>
    <row r="385" spans="2:62">
      <c r="B385" s="6" t="s">
        <v>212</v>
      </c>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row>
    <row r="386" spans="2:62">
      <c r="B386" s="24" t="s">
        <v>15</v>
      </c>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row>
    <row r="387" spans="2:62">
      <c r="B387" t="s">
        <v>196</v>
      </c>
      <c r="C387" s="17">
        <v>0.26647842515007603</v>
      </c>
      <c r="D387" s="17">
        <v>0.25053090035757503</v>
      </c>
      <c r="E387" s="17">
        <v>0.28004812080430003</v>
      </c>
      <c r="F387" s="17"/>
      <c r="G387" s="17">
        <v>0.27077886313052402</v>
      </c>
      <c r="H387" s="17">
        <v>0.30655836069634201</v>
      </c>
      <c r="I387" s="17">
        <v>0.30784292160580701</v>
      </c>
      <c r="J387" s="17">
        <v>0.26261682368362599</v>
      </c>
      <c r="K387" s="17">
        <v>0.24862390017390601</v>
      </c>
      <c r="L387" s="17">
        <v>0.20771076201827299</v>
      </c>
      <c r="M387" s="17"/>
      <c r="N387" s="17">
        <v>0.28318664271789301</v>
      </c>
      <c r="O387" s="17">
        <v>0.25546909375973997</v>
      </c>
      <c r="P387" s="17">
        <v>0.25662627867495302</v>
      </c>
      <c r="Q387" s="17">
        <v>0.27012165800133398</v>
      </c>
      <c r="R387" s="17"/>
      <c r="S387" s="17">
        <v>0.30454642999242798</v>
      </c>
      <c r="T387" s="17">
        <v>0.24741584528382901</v>
      </c>
      <c r="U387" s="17">
        <v>0.26338958291645698</v>
      </c>
      <c r="V387" s="17">
        <v>0.25520168435448498</v>
      </c>
      <c r="W387" s="17">
        <v>0.29978062941286299</v>
      </c>
      <c r="X387" s="17">
        <v>0.22897924219947499</v>
      </c>
      <c r="Y387" s="17">
        <v>0.21975619547634201</v>
      </c>
      <c r="Z387" s="17">
        <v>0.28168411703616397</v>
      </c>
      <c r="AA387" s="17">
        <v>0.29414691953553701</v>
      </c>
      <c r="AB387" s="17"/>
      <c r="AC387" s="17">
        <v>0.30717551350268602</v>
      </c>
      <c r="AD387" s="17">
        <v>0.241637674627245</v>
      </c>
      <c r="AE387" s="17">
        <v>0.28706547403010801</v>
      </c>
      <c r="AF387" s="17">
        <v>0.249174214643261</v>
      </c>
      <c r="AG387" s="17">
        <v>0.26494184177900598</v>
      </c>
      <c r="AH387" s="17">
        <v>0.21050180037501201</v>
      </c>
      <c r="AI387" s="17"/>
      <c r="AJ387" s="17">
        <v>0.23885706493662601</v>
      </c>
      <c r="AK387" s="17">
        <v>0.26435464823523602</v>
      </c>
      <c r="AL387" s="17">
        <v>0.23148518590606601</v>
      </c>
      <c r="AM387" s="17">
        <v>0.311919542318154</v>
      </c>
      <c r="AN387" s="17">
        <v>0.31771719727272302</v>
      </c>
      <c r="AO387" s="17">
        <v>0.25381996276186702</v>
      </c>
      <c r="AP387" s="17"/>
      <c r="AQ387" s="17">
        <v>0.30159429325992998</v>
      </c>
      <c r="AR387" s="17">
        <v>0.25108025262822598</v>
      </c>
      <c r="AS387" s="17"/>
      <c r="AT387" s="17">
        <v>0.26270679450610501</v>
      </c>
      <c r="AU387" s="17">
        <v>0.27937481063609299</v>
      </c>
      <c r="AV387" s="17"/>
      <c r="AW387" s="17">
        <v>0.286852547491459</v>
      </c>
      <c r="AX387" s="17" t="s">
        <v>87</v>
      </c>
      <c r="AY387" s="17">
        <v>0.23885706493662601</v>
      </c>
      <c r="AZ387" s="17"/>
      <c r="BA387" s="17">
        <v>0.33418661203368899</v>
      </c>
      <c r="BB387" s="17">
        <v>0.22891539048499501</v>
      </c>
      <c r="BC387" s="17"/>
      <c r="BD387" s="17">
        <v>0.34292888950324302</v>
      </c>
      <c r="BE387" s="17">
        <v>0.246470094521588</v>
      </c>
      <c r="BF387" s="17"/>
      <c r="BG387" s="17">
        <v>0.29068892712254701</v>
      </c>
      <c r="BH387" s="17">
        <v>0.30692543804390099</v>
      </c>
      <c r="BI387" s="17">
        <v>0.29507022038018899</v>
      </c>
      <c r="BJ387" s="17">
        <v>0.25788497996488202</v>
      </c>
    </row>
    <row r="388" spans="2:62">
      <c r="B388" t="s">
        <v>197</v>
      </c>
      <c r="C388" s="17">
        <v>0.42813512369142498</v>
      </c>
      <c r="D388" s="17">
        <v>0.43666926808979201</v>
      </c>
      <c r="E388" s="17">
        <v>0.42228358229220903</v>
      </c>
      <c r="F388" s="17"/>
      <c r="G388" s="17">
        <v>0.45400762824798102</v>
      </c>
      <c r="H388" s="17">
        <v>0.45358972611089599</v>
      </c>
      <c r="I388" s="17">
        <v>0.42235166306673999</v>
      </c>
      <c r="J388" s="17">
        <v>0.37914383755397801</v>
      </c>
      <c r="K388" s="17">
        <v>0.41942010818445102</v>
      </c>
      <c r="L388" s="17">
        <v>0.44675555836237602</v>
      </c>
      <c r="M388" s="17"/>
      <c r="N388" s="17">
        <v>0.41206210953091199</v>
      </c>
      <c r="O388" s="17">
        <v>0.46968322537716201</v>
      </c>
      <c r="P388" s="17">
        <v>0.45470550039402302</v>
      </c>
      <c r="Q388" s="17">
        <v>0.38147069230673702</v>
      </c>
      <c r="R388" s="17"/>
      <c r="S388" s="17">
        <v>0.40883038624294299</v>
      </c>
      <c r="T388" s="17">
        <v>0.44234855739113699</v>
      </c>
      <c r="U388" s="17">
        <v>0.44890128585182099</v>
      </c>
      <c r="V388" s="17">
        <v>0.43824329989607902</v>
      </c>
      <c r="W388" s="17">
        <v>0.36115566998723903</v>
      </c>
      <c r="X388" s="17">
        <v>0.42680917460642398</v>
      </c>
      <c r="Y388" s="17">
        <v>0.46367316926329899</v>
      </c>
      <c r="Z388" s="17">
        <v>0.417720520568653</v>
      </c>
      <c r="AA388" s="17">
        <v>0.43138951823638899</v>
      </c>
      <c r="AB388" s="17"/>
      <c r="AC388" s="17">
        <v>0.45316385628401201</v>
      </c>
      <c r="AD388" s="17">
        <v>0.44727253589390997</v>
      </c>
      <c r="AE388" s="17">
        <v>0.37887404257395202</v>
      </c>
      <c r="AF388" s="17">
        <v>0.403612803336593</v>
      </c>
      <c r="AG388" s="17">
        <v>0.391163587839431</v>
      </c>
      <c r="AH388" s="17">
        <v>0.50381611095866397</v>
      </c>
      <c r="AI388" s="17"/>
      <c r="AJ388" s="17">
        <v>0.43111969162646702</v>
      </c>
      <c r="AK388" s="17">
        <v>0.44146531644054798</v>
      </c>
      <c r="AL388" s="17">
        <v>0.42522446520861701</v>
      </c>
      <c r="AM388" s="17">
        <v>0.40440931745480102</v>
      </c>
      <c r="AN388" s="17">
        <v>0.41450039076563999</v>
      </c>
      <c r="AO388" s="17">
        <v>0.43189600250885801</v>
      </c>
      <c r="AP388" s="17"/>
      <c r="AQ388" s="17">
        <v>0.44018065898797099</v>
      </c>
      <c r="AR388" s="17">
        <v>0.42740346362380399</v>
      </c>
      <c r="AS388" s="17"/>
      <c r="AT388" s="17">
        <v>0.42780348652274502</v>
      </c>
      <c r="AU388" s="17">
        <v>0.43354108996829799</v>
      </c>
      <c r="AV388" s="17"/>
      <c r="AW388" s="17">
        <v>0.42239010794559001</v>
      </c>
      <c r="AX388" s="17" t="s">
        <v>87</v>
      </c>
      <c r="AY388" s="17">
        <v>0.43111969162646702</v>
      </c>
      <c r="AZ388" s="17"/>
      <c r="BA388" s="17">
        <v>0.44194203047164099</v>
      </c>
      <c r="BB388" s="17">
        <v>0.42047535104244999</v>
      </c>
      <c r="BC388" s="17"/>
      <c r="BD388" s="17">
        <v>0.420035479695411</v>
      </c>
      <c r="BE388" s="17">
        <v>0.43109300933401201</v>
      </c>
      <c r="BF388" s="17"/>
      <c r="BG388" s="17">
        <v>0.473762192478838</v>
      </c>
      <c r="BH388" s="17">
        <v>0.366601340869742</v>
      </c>
      <c r="BI388" s="17">
        <v>0.43435941896998598</v>
      </c>
      <c r="BJ388" s="17">
        <v>0.43948026401408902</v>
      </c>
    </row>
    <row r="389" spans="2:62">
      <c r="B389" t="s">
        <v>198</v>
      </c>
      <c r="C389" s="17">
        <v>0.16457736210228199</v>
      </c>
      <c r="D389" s="17">
        <v>0.18785861573373699</v>
      </c>
      <c r="E389" s="17">
        <v>0.14129232124368199</v>
      </c>
      <c r="F389" s="17"/>
      <c r="G389" s="17">
        <v>0.15894671920894399</v>
      </c>
      <c r="H389" s="17">
        <v>0.13481676677777499</v>
      </c>
      <c r="I389" s="17">
        <v>0.13643257184280499</v>
      </c>
      <c r="J389" s="17">
        <v>0.19057834608084701</v>
      </c>
      <c r="K389" s="17">
        <v>0.179325718977425</v>
      </c>
      <c r="L389" s="17">
        <v>0.18307737931845999</v>
      </c>
      <c r="M389" s="17"/>
      <c r="N389" s="17">
        <v>0.18647586520016901</v>
      </c>
      <c r="O389" s="17">
        <v>0.14941437069469199</v>
      </c>
      <c r="P389" s="17">
        <v>0.15685589646342701</v>
      </c>
      <c r="Q389" s="17">
        <v>0.160398255145032</v>
      </c>
      <c r="R389" s="17"/>
      <c r="S389" s="17">
        <v>0.15197260745272401</v>
      </c>
      <c r="T389" s="17">
        <v>0.174659074391743</v>
      </c>
      <c r="U389" s="17">
        <v>0.12580436796019201</v>
      </c>
      <c r="V389" s="17">
        <v>0.20454033131987301</v>
      </c>
      <c r="W389" s="17">
        <v>0.165499139969182</v>
      </c>
      <c r="X389" s="17">
        <v>0.188981889848755</v>
      </c>
      <c r="Y389" s="17">
        <v>0.180839159265652</v>
      </c>
      <c r="Z389" s="17">
        <v>0.16820500811851</v>
      </c>
      <c r="AA389" s="17">
        <v>0.129646437481236</v>
      </c>
      <c r="AB389" s="17"/>
      <c r="AC389" s="17">
        <v>0.14358994912707701</v>
      </c>
      <c r="AD389" s="17">
        <v>0.16562951939624601</v>
      </c>
      <c r="AE389" s="17">
        <v>0.17860972479218501</v>
      </c>
      <c r="AF389" s="17">
        <v>0.181266205678945</v>
      </c>
      <c r="AG389" s="17">
        <v>0.16800631747882999</v>
      </c>
      <c r="AH389" s="17">
        <v>0.15550125914028801</v>
      </c>
      <c r="AI389" s="17"/>
      <c r="AJ389" s="17">
        <v>0.184724559881843</v>
      </c>
      <c r="AK389" s="17">
        <v>0.15993830972810599</v>
      </c>
      <c r="AL389" s="17">
        <v>0.160761311498412</v>
      </c>
      <c r="AM389" s="17">
        <v>0.16643238339157301</v>
      </c>
      <c r="AN389" s="17">
        <v>0.13009658378404301</v>
      </c>
      <c r="AO389" s="17">
        <v>0.18242870196305799</v>
      </c>
      <c r="AP389" s="17"/>
      <c r="AQ389" s="17">
        <v>0.14332375071193501</v>
      </c>
      <c r="AR389" s="17">
        <v>0.18008863552868801</v>
      </c>
      <c r="AS389" s="17"/>
      <c r="AT389" s="17">
        <v>0.17565739459089499</v>
      </c>
      <c r="AU389" s="17">
        <v>0.122736743128736</v>
      </c>
      <c r="AV389" s="17"/>
      <c r="AW389" s="17">
        <v>0.147032996348988</v>
      </c>
      <c r="AX389" s="17" t="s">
        <v>87</v>
      </c>
      <c r="AY389" s="17">
        <v>0.184724559881843</v>
      </c>
      <c r="AZ389" s="17"/>
      <c r="BA389" s="17">
        <v>0.14261739730176101</v>
      </c>
      <c r="BB389" s="17">
        <v>0.17676027464229399</v>
      </c>
      <c r="BC389" s="17"/>
      <c r="BD389" s="17">
        <v>0.122699499764791</v>
      </c>
      <c r="BE389" s="17">
        <v>0.181002886488802</v>
      </c>
      <c r="BF389" s="17"/>
      <c r="BG389" s="17">
        <v>0.16276343837287</v>
      </c>
      <c r="BH389" s="17">
        <v>0.123776272035255</v>
      </c>
      <c r="BI389" s="17">
        <v>0.19381147726888101</v>
      </c>
      <c r="BJ389" s="17">
        <v>0.172592801249595</v>
      </c>
    </row>
    <row r="390" spans="2:62">
      <c r="B390" t="s">
        <v>199</v>
      </c>
      <c r="C390" s="17">
        <v>5.7902953767831403E-2</v>
      </c>
      <c r="D390" s="17">
        <v>6.4333498528533303E-2</v>
      </c>
      <c r="E390" s="17">
        <v>5.2067486368440101E-2</v>
      </c>
      <c r="F390" s="17"/>
      <c r="G390" s="17">
        <v>4.5947278161449702E-2</v>
      </c>
      <c r="H390" s="17">
        <v>4.0210432951150399E-2</v>
      </c>
      <c r="I390" s="17">
        <v>4.3104242121562102E-2</v>
      </c>
      <c r="J390" s="17">
        <v>5.6304460642272597E-2</v>
      </c>
      <c r="K390" s="17">
        <v>6.8450163322980095E-2</v>
      </c>
      <c r="L390" s="17">
        <v>8.7502186226039794E-2</v>
      </c>
      <c r="M390" s="17"/>
      <c r="N390" s="17">
        <v>6.02635882808253E-2</v>
      </c>
      <c r="O390" s="17">
        <v>4.4321102706636403E-2</v>
      </c>
      <c r="P390" s="17">
        <v>6.2237654241800902E-2</v>
      </c>
      <c r="Q390" s="17">
        <v>6.4078799624702407E-2</v>
      </c>
      <c r="R390" s="17"/>
      <c r="S390" s="17">
        <v>4.9848827622019601E-2</v>
      </c>
      <c r="T390" s="17">
        <v>6.4798574098622705E-2</v>
      </c>
      <c r="U390" s="17">
        <v>5.0215122243249803E-2</v>
      </c>
      <c r="V390" s="17">
        <v>2.4861479134587899E-2</v>
      </c>
      <c r="W390" s="17">
        <v>0.101259652403793</v>
      </c>
      <c r="X390" s="17">
        <v>5.2850570650466402E-2</v>
      </c>
      <c r="Y390" s="17">
        <v>6.8702236342421896E-2</v>
      </c>
      <c r="Z390" s="17">
        <v>6.4614870939039601E-2</v>
      </c>
      <c r="AA390" s="17">
        <v>5.7784231156411903E-2</v>
      </c>
      <c r="AB390" s="17"/>
      <c r="AC390" s="17">
        <v>3.3892626333983801E-2</v>
      </c>
      <c r="AD390" s="17">
        <v>6.0634626807740101E-2</v>
      </c>
      <c r="AE390" s="17">
        <v>7.2850669117278694E-2</v>
      </c>
      <c r="AF390" s="17">
        <v>6.6458150871182897E-2</v>
      </c>
      <c r="AG390" s="17">
        <v>5.9564799400847801E-2</v>
      </c>
      <c r="AH390" s="17">
        <v>9.2390339098082502E-2</v>
      </c>
      <c r="AI390" s="17"/>
      <c r="AJ390" s="17">
        <v>7.8027342663110302E-2</v>
      </c>
      <c r="AK390" s="17">
        <v>4.1729712319424898E-2</v>
      </c>
      <c r="AL390" s="17">
        <v>7.5566438073051495E-2</v>
      </c>
      <c r="AM390" s="17">
        <v>2.4778443430980499E-2</v>
      </c>
      <c r="AN390" s="17">
        <v>4.6262628885909603E-2</v>
      </c>
      <c r="AO390" s="17">
        <v>7.4760022860628106E-2</v>
      </c>
      <c r="AP390" s="17"/>
      <c r="AQ390" s="17">
        <v>4.7107189359248403E-2</v>
      </c>
      <c r="AR390" s="17">
        <v>6.2313813614886998E-2</v>
      </c>
      <c r="AS390" s="17"/>
      <c r="AT390" s="17">
        <v>5.9183303209788297E-2</v>
      </c>
      <c r="AU390" s="17">
        <v>5.0324885307975298E-2</v>
      </c>
      <c r="AV390" s="17"/>
      <c r="AW390" s="17">
        <v>4.9688551383931599E-2</v>
      </c>
      <c r="AX390" s="17" t="s">
        <v>87</v>
      </c>
      <c r="AY390" s="17">
        <v>7.8027342663110302E-2</v>
      </c>
      <c r="AZ390" s="17"/>
      <c r="BA390" s="17">
        <v>3.89957138804762E-2</v>
      </c>
      <c r="BB390" s="17">
        <v>6.8392280686754001E-2</v>
      </c>
      <c r="BC390" s="17"/>
      <c r="BD390" s="17">
        <v>4.5449691762512803E-2</v>
      </c>
      <c r="BE390" s="17">
        <v>6.1918416218803202E-2</v>
      </c>
      <c r="BF390" s="17"/>
      <c r="BG390" s="17">
        <v>3.7183334577016197E-2</v>
      </c>
      <c r="BH390" s="17">
        <v>5.8183242519593399E-2</v>
      </c>
      <c r="BI390" s="17">
        <v>3.5588203482145003E-2</v>
      </c>
      <c r="BJ390" s="17">
        <v>6.5432259280715402E-2</v>
      </c>
    </row>
    <row r="391" spans="2:62">
      <c r="B391" t="s">
        <v>101</v>
      </c>
      <c r="C391" s="17">
        <v>8.2906135288386099E-2</v>
      </c>
      <c r="D391" s="17">
        <v>6.06077172903631E-2</v>
      </c>
      <c r="E391" s="17">
        <v>0.10430848929137</v>
      </c>
      <c r="F391" s="17"/>
      <c r="G391" s="17">
        <v>7.0319511251102196E-2</v>
      </c>
      <c r="H391" s="17">
        <v>6.4824713463836406E-2</v>
      </c>
      <c r="I391" s="17">
        <v>9.0268601363086398E-2</v>
      </c>
      <c r="J391" s="17">
        <v>0.11135653203927701</v>
      </c>
      <c r="K391" s="17">
        <v>8.4180109341238096E-2</v>
      </c>
      <c r="L391" s="17">
        <v>7.4954114074851405E-2</v>
      </c>
      <c r="M391" s="17"/>
      <c r="N391" s="17">
        <v>5.8011794270200499E-2</v>
      </c>
      <c r="O391" s="17">
        <v>8.1112207461770003E-2</v>
      </c>
      <c r="P391" s="17">
        <v>6.9574670225796303E-2</v>
      </c>
      <c r="Q391" s="17">
        <v>0.12393059492219501</v>
      </c>
      <c r="R391" s="17"/>
      <c r="S391" s="17">
        <v>8.4801748689885603E-2</v>
      </c>
      <c r="T391" s="17">
        <v>7.07779488346688E-2</v>
      </c>
      <c r="U391" s="17">
        <v>0.11168964102828</v>
      </c>
      <c r="V391" s="17">
        <v>7.7153205294975102E-2</v>
      </c>
      <c r="W391" s="17">
        <v>7.2304908226923106E-2</v>
      </c>
      <c r="X391" s="17">
        <v>0.10237912269488</v>
      </c>
      <c r="Y391" s="17">
        <v>6.7029239652284994E-2</v>
      </c>
      <c r="Z391" s="17">
        <v>6.7775483337634099E-2</v>
      </c>
      <c r="AA391" s="17">
        <v>8.7032893590427193E-2</v>
      </c>
      <c r="AB391" s="17"/>
      <c r="AC391" s="17">
        <v>6.2178054752241398E-2</v>
      </c>
      <c r="AD391" s="17">
        <v>8.4825643274859197E-2</v>
      </c>
      <c r="AE391" s="17">
        <v>8.2600089486476597E-2</v>
      </c>
      <c r="AF391" s="17">
        <v>9.9488625470016995E-2</v>
      </c>
      <c r="AG391" s="17">
        <v>0.116323453501884</v>
      </c>
      <c r="AH391" s="17">
        <v>3.7790490427953898E-2</v>
      </c>
      <c r="AI391" s="17"/>
      <c r="AJ391" s="17">
        <v>6.7271340891953996E-2</v>
      </c>
      <c r="AK391" s="17">
        <v>9.2512013276685498E-2</v>
      </c>
      <c r="AL391" s="17">
        <v>0.106962599313854</v>
      </c>
      <c r="AM391" s="17">
        <v>9.2460313404491096E-2</v>
      </c>
      <c r="AN391" s="17">
        <v>9.1423199291684604E-2</v>
      </c>
      <c r="AO391" s="17">
        <v>5.7095309905588802E-2</v>
      </c>
      <c r="AP391" s="17"/>
      <c r="AQ391" s="17">
        <v>6.7794107680916496E-2</v>
      </c>
      <c r="AR391" s="17">
        <v>7.9113834604395597E-2</v>
      </c>
      <c r="AS391" s="17"/>
      <c r="AT391" s="17">
        <v>7.4649021170467206E-2</v>
      </c>
      <c r="AU391" s="17">
        <v>0.114022470958898</v>
      </c>
      <c r="AV391" s="17"/>
      <c r="AW391" s="17">
        <v>9.4035796830031507E-2</v>
      </c>
      <c r="AX391" s="17" t="s">
        <v>87</v>
      </c>
      <c r="AY391" s="17">
        <v>6.7271340891953996E-2</v>
      </c>
      <c r="AZ391" s="17"/>
      <c r="BA391" s="17">
        <v>4.2258246312432302E-2</v>
      </c>
      <c r="BB391" s="17">
        <v>0.105456703143507</v>
      </c>
      <c r="BC391" s="17"/>
      <c r="BD391" s="17">
        <v>6.8886439274042296E-2</v>
      </c>
      <c r="BE391" s="17">
        <v>7.9515593436794305E-2</v>
      </c>
      <c r="BF391" s="17"/>
      <c r="BG391" s="17">
        <v>3.5602107448729201E-2</v>
      </c>
      <c r="BH391" s="17">
        <v>0.144513706531509</v>
      </c>
      <c r="BI391" s="17">
        <v>4.1170679898800099E-2</v>
      </c>
      <c r="BJ391" s="17">
        <v>6.4609695490718003E-2</v>
      </c>
    </row>
    <row r="392" spans="2:62">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row>
    <row r="393" spans="2:62">
      <c r="B393" s="6" t="s">
        <v>213</v>
      </c>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row>
    <row r="394" spans="2:62">
      <c r="B394" s="24" t="s">
        <v>15</v>
      </c>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row>
    <row r="395" spans="2:62">
      <c r="B395" t="s">
        <v>196</v>
      </c>
      <c r="C395" s="17">
        <v>0.155473044322055</v>
      </c>
      <c r="D395" s="17">
        <v>0.143481939505467</v>
      </c>
      <c r="E395" s="17">
        <v>0.16555474341860699</v>
      </c>
      <c r="F395" s="17"/>
      <c r="G395" s="17">
        <v>0.20268633748077799</v>
      </c>
      <c r="H395" s="17">
        <v>0.21030992431537099</v>
      </c>
      <c r="I395" s="17">
        <v>0.19082859209047001</v>
      </c>
      <c r="J395" s="17">
        <v>0.15756187249855599</v>
      </c>
      <c r="K395" s="17">
        <v>9.4545472799557995E-2</v>
      </c>
      <c r="L395" s="17">
        <v>8.6304645026345495E-2</v>
      </c>
      <c r="M395" s="17"/>
      <c r="N395" s="17">
        <v>0.17295240722557401</v>
      </c>
      <c r="O395" s="17">
        <v>0.16210038431163101</v>
      </c>
      <c r="P395" s="17">
        <v>0.146314578588325</v>
      </c>
      <c r="Q395" s="17">
        <v>0.138671348932286</v>
      </c>
      <c r="R395" s="17"/>
      <c r="S395" s="17">
        <v>0.22908877952977799</v>
      </c>
      <c r="T395" s="17">
        <v>0.15794115393420599</v>
      </c>
      <c r="U395" s="17">
        <v>9.2774994061711399E-2</v>
      </c>
      <c r="V395" s="17">
        <v>0.164871122909868</v>
      </c>
      <c r="W395" s="17">
        <v>0.15490084672674501</v>
      </c>
      <c r="X395" s="17">
        <v>0.15029833363044801</v>
      </c>
      <c r="Y395" s="17">
        <v>0.10766285913501</v>
      </c>
      <c r="Z395" s="17">
        <v>0.15460147193422299</v>
      </c>
      <c r="AA395" s="17">
        <v>0.14553850619555</v>
      </c>
      <c r="AB395" s="17"/>
      <c r="AC395" s="17">
        <v>0.23732900878955401</v>
      </c>
      <c r="AD395" s="17">
        <v>0.127725666384811</v>
      </c>
      <c r="AE395" s="17">
        <v>0.14540819273046199</v>
      </c>
      <c r="AF395" s="17">
        <v>0.123553348637503</v>
      </c>
      <c r="AG395" s="17">
        <v>0.10860795815994</v>
      </c>
      <c r="AH395" s="17">
        <v>0.15229455892553601</v>
      </c>
      <c r="AI395" s="17"/>
      <c r="AJ395" s="17">
        <v>0.126711559107167</v>
      </c>
      <c r="AK395" s="17">
        <v>0.12540028677215201</v>
      </c>
      <c r="AL395" s="17">
        <v>0.12817977871976799</v>
      </c>
      <c r="AM395" s="17">
        <v>0.183075728136007</v>
      </c>
      <c r="AN395" s="17">
        <v>0.23259057388778301</v>
      </c>
      <c r="AO395" s="17">
        <v>0.18785326773619701</v>
      </c>
      <c r="AP395" s="17"/>
      <c r="AQ395" s="17">
        <v>0.191910910093335</v>
      </c>
      <c r="AR395" s="17">
        <v>0.14211672470544601</v>
      </c>
      <c r="AS395" s="17"/>
      <c r="AT395" s="17">
        <v>0.137383439768579</v>
      </c>
      <c r="AU395" s="17">
        <v>0.22621834962166301</v>
      </c>
      <c r="AV395" s="17"/>
      <c r="AW395" s="17">
        <v>0.176092303007509</v>
      </c>
      <c r="AX395" s="17" t="s">
        <v>87</v>
      </c>
      <c r="AY395" s="17">
        <v>0.126711559107167</v>
      </c>
      <c r="AZ395" s="17"/>
      <c r="BA395" s="17">
        <v>0.174777389071572</v>
      </c>
      <c r="BB395" s="17">
        <v>0.14476341223193201</v>
      </c>
      <c r="BC395" s="17"/>
      <c r="BD395" s="17">
        <v>0.22033841818605801</v>
      </c>
      <c r="BE395" s="17">
        <v>0.137435062546794</v>
      </c>
      <c r="BF395" s="17"/>
      <c r="BG395" s="17">
        <v>0.22896711454858901</v>
      </c>
      <c r="BH395" s="17">
        <v>0.16571552128945299</v>
      </c>
      <c r="BI395" s="17">
        <v>0.14686215048269499</v>
      </c>
      <c r="BJ395" s="17">
        <v>0.129909688206336</v>
      </c>
    </row>
    <row r="396" spans="2:62">
      <c r="B396" t="s">
        <v>197</v>
      </c>
      <c r="C396" s="17">
        <v>0.32924604303057903</v>
      </c>
      <c r="D396" s="17">
        <v>0.33788811915307199</v>
      </c>
      <c r="E396" s="17">
        <v>0.32145039818861099</v>
      </c>
      <c r="F396" s="17"/>
      <c r="G396" s="17">
        <v>0.40130743486003101</v>
      </c>
      <c r="H396" s="17">
        <v>0.43736139327934698</v>
      </c>
      <c r="I396" s="17">
        <v>0.374518688093673</v>
      </c>
      <c r="J396" s="17">
        <v>0.26601793003352597</v>
      </c>
      <c r="K396" s="17">
        <v>0.32322815860772303</v>
      </c>
      <c r="L396" s="17">
        <v>0.21405688472260301</v>
      </c>
      <c r="M396" s="17"/>
      <c r="N396" s="17">
        <v>0.372691942766187</v>
      </c>
      <c r="O396" s="17">
        <v>0.36371803646927298</v>
      </c>
      <c r="P396" s="17">
        <v>0.27981309170486401</v>
      </c>
      <c r="Q396" s="17">
        <v>0.28967233548724802</v>
      </c>
      <c r="R396" s="17"/>
      <c r="S396" s="17">
        <v>0.37235291904533702</v>
      </c>
      <c r="T396" s="17">
        <v>0.28847452074000901</v>
      </c>
      <c r="U396" s="17">
        <v>0.38306675374609001</v>
      </c>
      <c r="V396" s="17">
        <v>0.31923768619749698</v>
      </c>
      <c r="W396" s="17">
        <v>0.26488971742029699</v>
      </c>
      <c r="X396" s="17">
        <v>0.35340110298196897</v>
      </c>
      <c r="Y396" s="17">
        <v>0.33952812069025801</v>
      </c>
      <c r="Z396" s="17">
        <v>0.29253202351167301</v>
      </c>
      <c r="AA396" s="17">
        <v>0.32394553095224898</v>
      </c>
      <c r="AB396" s="17"/>
      <c r="AC396" s="17">
        <v>0.409672005870171</v>
      </c>
      <c r="AD396" s="17">
        <v>0.310999090102269</v>
      </c>
      <c r="AE396" s="17">
        <v>0.28204282404182901</v>
      </c>
      <c r="AF396" s="17">
        <v>0.286354595066797</v>
      </c>
      <c r="AG396" s="17">
        <v>0.30155106835627499</v>
      </c>
      <c r="AH396" s="17">
        <v>0.38924531385561401</v>
      </c>
      <c r="AI396" s="17"/>
      <c r="AJ396" s="17">
        <v>0.29488526591743802</v>
      </c>
      <c r="AK396" s="17">
        <v>0.36343902530855998</v>
      </c>
      <c r="AL396" s="17">
        <v>0.333459111513974</v>
      </c>
      <c r="AM396" s="17">
        <v>0.32787962152810102</v>
      </c>
      <c r="AN396" s="17">
        <v>0.35468711798067498</v>
      </c>
      <c r="AO396" s="17">
        <v>0.36764298901739401</v>
      </c>
      <c r="AP396" s="17"/>
      <c r="AQ396" s="17">
        <v>0.37591042510757899</v>
      </c>
      <c r="AR396" s="17">
        <v>0.313000386702324</v>
      </c>
      <c r="AS396" s="17"/>
      <c r="AT396" s="17">
        <v>0.31784209298108601</v>
      </c>
      <c r="AU396" s="17">
        <v>0.36795776726668999</v>
      </c>
      <c r="AV396" s="17"/>
      <c r="AW396" s="17">
        <v>0.33668309507324201</v>
      </c>
      <c r="AX396" s="17" t="s">
        <v>87</v>
      </c>
      <c r="AY396" s="17">
        <v>0.29488526591743802</v>
      </c>
      <c r="AZ396" s="17"/>
      <c r="BA396" s="17">
        <v>0.372952299223619</v>
      </c>
      <c r="BB396" s="17">
        <v>0.304998759326437</v>
      </c>
      <c r="BC396" s="17"/>
      <c r="BD396" s="17">
        <v>0.40677926015302501</v>
      </c>
      <c r="BE396" s="17">
        <v>0.30651361840330899</v>
      </c>
      <c r="BF396" s="17"/>
      <c r="BG396" s="17">
        <v>0.41475726595165202</v>
      </c>
      <c r="BH396" s="17">
        <v>0.26785226897681003</v>
      </c>
      <c r="BI396" s="17">
        <v>0.397098626796558</v>
      </c>
      <c r="BJ396" s="17">
        <v>0.31593111905177301</v>
      </c>
    </row>
    <row r="397" spans="2:62">
      <c r="B397" t="s">
        <v>198</v>
      </c>
      <c r="C397" s="17">
        <v>0.217971588067532</v>
      </c>
      <c r="D397" s="17">
        <v>0.25477829873442998</v>
      </c>
      <c r="E397" s="17">
        <v>0.18270891115678201</v>
      </c>
      <c r="F397" s="17"/>
      <c r="G397" s="17">
        <v>0.186597224646494</v>
      </c>
      <c r="H397" s="17">
        <v>0.17868864277180199</v>
      </c>
      <c r="I397" s="17">
        <v>0.17472145313186299</v>
      </c>
      <c r="J397" s="17">
        <v>0.26868174800292199</v>
      </c>
      <c r="K397" s="17">
        <v>0.21734756553026699</v>
      </c>
      <c r="L397" s="17">
        <v>0.26676616252344598</v>
      </c>
      <c r="M397" s="17"/>
      <c r="N397" s="17">
        <v>0.20870609837243301</v>
      </c>
      <c r="O397" s="17">
        <v>0.19688432125869501</v>
      </c>
      <c r="P397" s="17">
        <v>0.25849567346158397</v>
      </c>
      <c r="Q397" s="17">
        <v>0.21372826663837</v>
      </c>
      <c r="R397" s="17"/>
      <c r="S397" s="17">
        <v>0.15242818545898501</v>
      </c>
      <c r="T397" s="17">
        <v>0.243246567854807</v>
      </c>
      <c r="U397" s="17">
        <v>0.162439651618971</v>
      </c>
      <c r="V397" s="17">
        <v>0.26690024777250898</v>
      </c>
      <c r="W397" s="17">
        <v>0.26282287844632701</v>
      </c>
      <c r="X397" s="17">
        <v>0.18577141607518</v>
      </c>
      <c r="Y397" s="17">
        <v>0.22889484356499801</v>
      </c>
      <c r="Z397" s="17">
        <v>0.25877534273754998</v>
      </c>
      <c r="AA397" s="17">
        <v>0.239940893284594</v>
      </c>
      <c r="AB397" s="17"/>
      <c r="AC397" s="17">
        <v>0.14840761531850599</v>
      </c>
      <c r="AD397" s="17">
        <v>0.23548020500008199</v>
      </c>
      <c r="AE397" s="17">
        <v>0.27662181369189198</v>
      </c>
      <c r="AF397" s="17">
        <v>0.224681112766139</v>
      </c>
      <c r="AG397" s="17">
        <v>0.251332930414427</v>
      </c>
      <c r="AH397" s="17">
        <v>0.20430895852272599</v>
      </c>
      <c r="AI397" s="17"/>
      <c r="AJ397" s="17">
        <v>0.236820682787512</v>
      </c>
      <c r="AK397" s="17">
        <v>0.22373059815120599</v>
      </c>
      <c r="AL397" s="17">
        <v>0.23668045601957599</v>
      </c>
      <c r="AM397" s="17">
        <v>0.22822987972397199</v>
      </c>
      <c r="AN397" s="17">
        <v>0.18207203865173199</v>
      </c>
      <c r="AO397" s="17">
        <v>0.164597510813208</v>
      </c>
      <c r="AP397" s="17"/>
      <c r="AQ397" s="17">
        <v>0.21517871952352</v>
      </c>
      <c r="AR397" s="17">
        <v>0.22668836533265099</v>
      </c>
      <c r="AS397" s="17"/>
      <c r="AT397" s="17">
        <v>0.234777647638299</v>
      </c>
      <c r="AU397" s="17">
        <v>0.161198194256199</v>
      </c>
      <c r="AV397" s="17"/>
      <c r="AW397" s="17">
        <v>0.21750408502521701</v>
      </c>
      <c r="AX397" s="17" t="s">
        <v>87</v>
      </c>
      <c r="AY397" s="17">
        <v>0.236820682787512</v>
      </c>
      <c r="AZ397" s="17"/>
      <c r="BA397" s="17">
        <v>0.19595758171611</v>
      </c>
      <c r="BB397" s="17">
        <v>0.23018448168875999</v>
      </c>
      <c r="BC397" s="17"/>
      <c r="BD397" s="17">
        <v>0.17709417413692899</v>
      </c>
      <c r="BE397" s="17">
        <v>0.233246467360607</v>
      </c>
      <c r="BF397" s="17"/>
      <c r="BG397" s="17">
        <v>0.20004292448622699</v>
      </c>
      <c r="BH397" s="17">
        <v>0.203300041452664</v>
      </c>
      <c r="BI397" s="17">
        <v>0.26574335832728402</v>
      </c>
      <c r="BJ397" s="17">
        <v>0.23170204068816999</v>
      </c>
    </row>
    <row r="398" spans="2:62">
      <c r="B398" t="s">
        <v>199</v>
      </c>
      <c r="C398" s="17">
        <v>7.5559501770055507E-2</v>
      </c>
      <c r="D398" s="17">
        <v>8.92770985899215E-2</v>
      </c>
      <c r="E398" s="17">
        <v>6.2733467651762007E-2</v>
      </c>
      <c r="F398" s="17"/>
      <c r="G398" s="17">
        <v>6.3098335724649499E-2</v>
      </c>
      <c r="H398" s="17">
        <v>4.6182065255352997E-2</v>
      </c>
      <c r="I398" s="17">
        <v>6.0469887173689001E-2</v>
      </c>
      <c r="J398" s="17">
        <v>5.7066681010818202E-2</v>
      </c>
      <c r="K398" s="17">
        <v>7.5966009927430703E-2</v>
      </c>
      <c r="L398" s="17">
        <v>0.13609889660340199</v>
      </c>
      <c r="M398" s="17"/>
      <c r="N398" s="17">
        <v>8.4717079018482799E-2</v>
      </c>
      <c r="O398" s="17">
        <v>6.3744064570703404E-2</v>
      </c>
      <c r="P398" s="17">
        <v>9.3646144752194904E-2</v>
      </c>
      <c r="Q398" s="17">
        <v>6.0541486424278097E-2</v>
      </c>
      <c r="R398" s="17"/>
      <c r="S398" s="17">
        <v>5.2220975984555502E-2</v>
      </c>
      <c r="T398" s="17">
        <v>8.2441695610376606E-2</v>
      </c>
      <c r="U398" s="17">
        <v>9.1403158146007996E-2</v>
      </c>
      <c r="V398" s="17">
        <v>6.2061665818562199E-2</v>
      </c>
      <c r="W398" s="17">
        <v>6.7835333522439006E-2</v>
      </c>
      <c r="X398" s="17">
        <v>7.1803129225078796E-2</v>
      </c>
      <c r="Y398" s="17">
        <v>0.10035696054571699</v>
      </c>
      <c r="Z398" s="17">
        <v>0.10349010980522</v>
      </c>
      <c r="AA398" s="17">
        <v>7.3342939069211993E-2</v>
      </c>
      <c r="AB398" s="17"/>
      <c r="AC398" s="17">
        <v>6.3394821294760206E-2</v>
      </c>
      <c r="AD398" s="17">
        <v>8.2098798180679999E-2</v>
      </c>
      <c r="AE398" s="17">
        <v>8.0087313841904803E-2</v>
      </c>
      <c r="AF398" s="17">
        <v>7.9778979155259E-2</v>
      </c>
      <c r="AG398" s="17">
        <v>5.9593771349937798E-2</v>
      </c>
      <c r="AH398" s="17">
        <v>0.109180775424998</v>
      </c>
      <c r="AI398" s="17"/>
      <c r="AJ398" s="17">
        <v>9.7960020618159796E-2</v>
      </c>
      <c r="AK398" s="17">
        <v>6.4650985068284594E-2</v>
      </c>
      <c r="AL398" s="17">
        <v>7.2662909028290507E-2</v>
      </c>
      <c r="AM398" s="17">
        <v>4.6838882117557802E-2</v>
      </c>
      <c r="AN398" s="17">
        <v>5.4866234351610303E-2</v>
      </c>
      <c r="AO398" s="17">
        <v>8.5136439770966299E-2</v>
      </c>
      <c r="AP398" s="17"/>
      <c r="AQ398" s="17">
        <v>6.23059598740427E-2</v>
      </c>
      <c r="AR398" s="17">
        <v>7.8148740970559696E-2</v>
      </c>
      <c r="AS398" s="17"/>
      <c r="AT398" s="17">
        <v>7.9104677867548406E-2</v>
      </c>
      <c r="AU398" s="17">
        <v>6.0003736559099803E-2</v>
      </c>
      <c r="AV398" s="17"/>
      <c r="AW398" s="17">
        <v>5.78991075347597E-2</v>
      </c>
      <c r="AX398" s="17" t="s">
        <v>87</v>
      </c>
      <c r="AY398" s="17">
        <v>9.7960020618159796E-2</v>
      </c>
      <c r="AZ398" s="17"/>
      <c r="BA398" s="17">
        <v>7.6303121465150406E-2</v>
      </c>
      <c r="BB398" s="17">
        <v>7.5146957679449497E-2</v>
      </c>
      <c r="BC398" s="17"/>
      <c r="BD398" s="17">
        <v>4.0850801293770597E-2</v>
      </c>
      <c r="BE398" s="17">
        <v>8.6141573239430502E-2</v>
      </c>
      <c r="BF398" s="17"/>
      <c r="BG398" s="17">
        <v>3.84190596147405E-2</v>
      </c>
      <c r="BH398" s="17">
        <v>8.8126287366448897E-2</v>
      </c>
      <c r="BI398" s="17">
        <v>4.8309043885001603E-2</v>
      </c>
      <c r="BJ398" s="17">
        <v>9.3498673515752098E-2</v>
      </c>
    </row>
    <row r="399" spans="2:62">
      <c r="B399" t="s">
        <v>101</v>
      </c>
      <c r="C399" s="17">
        <v>0.22174982280977801</v>
      </c>
      <c r="D399" s="17">
        <v>0.17457454401710901</v>
      </c>
      <c r="E399" s="17">
        <v>0.267552479584238</v>
      </c>
      <c r="F399" s="17"/>
      <c r="G399" s="17">
        <v>0.14631066728804801</v>
      </c>
      <c r="H399" s="17">
        <v>0.127457974378127</v>
      </c>
      <c r="I399" s="17">
        <v>0.19946137951030499</v>
      </c>
      <c r="J399" s="17">
        <v>0.25067176845417699</v>
      </c>
      <c r="K399" s="17">
        <v>0.288912793135021</v>
      </c>
      <c r="L399" s="17">
        <v>0.29677341112420202</v>
      </c>
      <c r="M399" s="17"/>
      <c r="N399" s="17">
        <v>0.16093247261732399</v>
      </c>
      <c r="O399" s="17">
        <v>0.213553193389698</v>
      </c>
      <c r="P399" s="17">
        <v>0.221730511493032</v>
      </c>
      <c r="Q399" s="17">
        <v>0.29738656251781798</v>
      </c>
      <c r="R399" s="17"/>
      <c r="S399" s="17">
        <v>0.19390913998134399</v>
      </c>
      <c r="T399" s="17">
        <v>0.22789606186060099</v>
      </c>
      <c r="U399" s="17">
        <v>0.270315442427219</v>
      </c>
      <c r="V399" s="17">
        <v>0.186929277301564</v>
      </c>
      <c r="W399" s="17">
        <v>0.24955122388419201</v>
      </c>
      <c r="X399" s="17">
        <v>0.23872601808732399</v>
      </c>
      <c r="Y399" s="17">
        <v>0.22355721606401699</v>
      </c>
      <c r="Z399" s="17">
        <v>0.19060105201133401</v>
      </c>
      <c r="AA399" s="17">
        <v>0.21723213049839499</v>
      </c>
      <c r="AB399" s="17"/>
      <c r="AC399" s="17">
        <v>0.14119654872700901</v>
      </c>
      <c r="AD399" s="17">
        <v>0.243696240332159</v>
      </c>
      <c r="AE399" s="17">
        <v>0.21583985569391101</v>
      </c>
      <c r="AF399" s="17">
        <v>0.28563196437430199</v>
      </c>
      <c r="AG399" s="17">
        <v>0.27891427171942001</v>
      </c>
      <c r="AH399" s="17">
        <v>0.14497039327112601</v>
      </c>
      <c r="AI399" s="17"/>
      <c r="AJ399" s="17">
        <v>0.243622471569723</v>
      </c>
      <c r="AK399" s="17">
        <v>0.222779104699797</v>
      </c>
      <c r="AL399" s="17">
        <v>0.22901774471839101</v>
      </c>
      <c r="AM399" s="17">
        <v>0.213975888494363</v>
      </c>
      <c r="AN399" s="17">
        <v>0.17578403512820001</v>
      </c>
      <c r="AO399" s="17">
        <v>0.19476979266223499</v>
      </c>
      <c r="AP399" s="17"/>
      <c r="AQ399" s="17">
        <v>0.15469398540152299</v>
      </c>
      <c r="AR399" s="17">
        <v>0.24004578228901899</v>
      </c>
      <c r="AS399" s="17"/>
      <c r="AT399" s="17">
        <v>0.23089214174448899</v>
      </c>
      <c r="AU399" s="17">
        <v>0.18462195229634801</v>
      </c>
      <c r="AV399" s="17"/>
      <c r="AW399" s="17">
        <v>0.21182140935927199</v>
      </c>
      <c r="AX399" s="17" t="s">
        <v>87</v>
      </c>
      <c r="AY399" s="17">
        <v>0.243622471569723</v>
      </c>
      <c r="AZ399" s="17"/>
      <c r="BA399" s="17">
        <v>0.180009608523548</v>
      </c>
      <c r="BB399" s="17">
        <v>0.24490638907342099</v>
      </c>
      <c r="BC399" s="17"/>
      <c r="BD399" s="17">
        <v>0.15493734623021699</v>
      </c>
      <c r="BE399" s="17">
        <v>0.23666327844985899</v>
      </c>
      <c r="BF399" s="17"/>
      <c r="BG399" s="17">
        <v>0.117813635398791</v>
      </c>
      <c r="BH399" s="17">
        <v>0.27500588091462402</v>
      </c>
      <c r="BI399" s="17">
        <v>0.14198682050846101</v>
      </c>
      <c r="BJ399" s="17">
        <v>0.228958478537969</v>
      </c>
    </row>
    <row r="400" spans="2:62">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row>
    <row r="401" spans="2:62">
      <c r="B401" s="6" t="s">
        <v>214</v>
      </c>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row>
    <row r="402" spans="2:62">
      <c r="B402" s="24" t="s">
        <v>15</v>
      </c>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row>
    <row r="403" spans="2:62">
      <c r="B403" t="s">
        <v>196</v>
      </c>
      <c r="C403" s="17">
        <v>0.20952838441857699</v>
      </c>
      <c r="D403" s="17">
        <v>0.189888453155592</v>
      </c>
      <c r="E403" s="17">
        <v>0.227295265095178</v>
      </c>
      <c r="F403" s="17"/>
      <c r="G403" s="17">
        <v>0.189985468512194</v>
      </c>
      <c r="H403" s="17">
        <v>0.24853158151433699</v>
      </c>
      <c r="I403" s="17">
        <v>0.21395940204762001</v>
      </c>
      <c r="J403" s="17">
        <v>0.20005584726389</v>
      </c>
      <c r="K403" s="17">
        <v>0.22109589341998701</v>
      </c>
      <c r="L403" s="17">
        <v>0.18357771447927199</v>
      </c>
      <c r="M403" s="17"/>
      <c r="N403" s="17">
        <v>0.18627098328613201</v>
      </c>
      <c r="O403" s="17">
        <v>0.21395588704809601</v>
      </c>
      <c r="P403" s="17">
        <v>0.21811812736331199</v>
      </c>
      <c r="Q403" s="17">
        <v>0.22376252233020499</v>
      </c>
      <c r="R403" s="17"/>
      <c r="S403" s="17">
        <v>0.22725302219819901</v>
      </c>
      <c r="T403" s="17">
        <v>0.21565645012447801</v>
      </c>
      <c r="U403" s="17">
        <v>0.24507460705926701</v>
      </c>
      <c r="V403" s="17">
        <v>0.28512487517257501</v>
      </c>
      <c r="W403" s="17">
        <v>0.16168237267502999</v>
      </c>
      <c r="X403" s="17">
        <v>0.19654183097459199</v>
      </c>
      <c r="Y403" s="17">
        <v>0.168800840767001</v>
      </c>
      <c r="Z403" s="17">
        <v>0.18313208216099999</v>
      </c>
      <c r="AA403" s="17">
        <v>0.17112974854207399</v>
      </c>
      <c r="AB403" s="17"/>
      <c r="AC403" s="17">
        <v>0.23205886665199199</v>
      </c>
      <c r="AD403" s="17">
        <v>0.200205175640399</v>
      </c>
      <c r="AE403" s="17">
        <v>0.207810056069964</v>
      </c>
      <c r="AF403" s="17">
        <v>0.183300081467755</v>
      </c>
      <c r="AG403" s="17">
        <v>0.23073690464240099</v>
      </c>
      <c r="AH403" s="17">
        <v>0.20739886638244001</v>
      </c>
      <c r="AI403" s="17"/>
      <c r="AJ403" s="17">
        <v>0.193829707183268</v>
      </c>
      <c r="AK403" s="17">
        <v>0.19739082489540899</v>
      </c>
      <c r="AL403" s="17">
        <v>0.19366862785115199</v>
      </c>
      <c r="AM403" s="17">
        <v>0.25332341355613802</v>
      </c>
      <c r="AN403" s="17">
        <v>0.24386752863015401</v>
      </c>
      <c r="AO403" s="17">
        <v>0.199303874912653</v>
      </c>
      <c r="AP403" s="17"/>
      <c r="AQ403" s="17">
        <v>0.226233283971423</v>
      </c>
      <c r="AR403" s="17">
        <v>0.19954833545492701</v>
      </c>
      <c r="AS403" s="17"/>
      <c r="AT403" s="17">
        <v>0.199042121284908</v>
      </c>
      <c r="AU403" s="17">
        <v>0.248977365868189</v>
      </c>
      <c r="AV403" s="17"/>
      <c r="AW403" s="17">
        <v>0.23054475432444099</v>
      </c>
      <c r="AX403" s="17" t="s">
        <v>87</v>
      </c>
      <c r="AY403" s="17">
        <v>0.193829707183268</v>
      </c>
      <c r="AZ403" s="17"/>
      <c r="BA403" s="17">
        <v>0.26895054311494798</v>
      </c>
      <c r="BB403" s="17">
        <v>0.17656225861132999</v>
      </c>
      <c r="BC403" s="17"/>
      <c r="BD403" s="17">
        <v>0.25888991520118398</v>
      </c>
      <c r="BE403" s="17">
        <v>0.198289413024509</v>
      </c>
      <c r="BF403" s="17"/>
      <c r="BG403" s="17">
        <v>0.22082515155740801</v>
      </c>
      <c r="BH403" s="17">
        <v>0.24378811159418701</v>
      </c>
      <c r="BI403" s="17">
        <v>0.23905823286466901</v>
      </c>
      <c r="BJ403" s="17">
        <v>0.195985525660615</v>
      </c>
    </row>
    <row r="404" spans="2:62">
      <c r="B404" t="s">
        <v>197</v>
      </c>
      <c r="C404" s="17">
        <v>0.40260377691199201</v>
      </c>
      <c r="D404" s="17">
        <v>0.40851192907718897</v>
      </c>
      <c r="E404" s="17">
        <v>0.39628391094274601</v>
      </c>
      <c r="F404" s="17"/>
      <c r="G404" s="17">
        <v>0.38910467254342701</v>
      </c>
      <c r="H404" s="17">
        <v>0.44198535021936303</v>
      </c>
      <c r="I404" s="17">
        <v>0.42488032692121502</v>
      </c>
      <c r="J404" s="17">
        <v>0.40660087541890799</v>
      </c>
      <c r="K404" s="17">
        <v>0.38995522644765102</v>
      </c>
      <c r="L404" s="17">
        <v>0.36538391707953799</v>
      </c>
      <c r="M404" s="17"/>
      <c r="N404" s="17">
        <v>0.44107367401307201</v>
      </c>
      <c r="O404" s="17">
        <v>0.422706772717242</v>
      </c>
      <c r="P404" s="17">
        <v>0.39107681855397303</v>
      </c>
      <c r="Q404" s="17">
        <v>0.35040511810112202</v>
      </c>
      <c r="R404" s="17"/>
      <c r="S404" s="17">
        <v>0.45742854626242802</v>
      </c>
      <c r="T404" s="17">
        <v>0.39989730203090301</v>
      </c>
      <c r="U404" s="17">
        <v>0.37496378273303399</v>
      </c>
      <c r="V404" s="17">
        <v>0.36678782330663701</v>
      </c>
      <c r="W404" s="17">
        <v>0.32824339877766101</v>
      </c>
      <c r="X404" s="17">
        <v>0.39157502244129899</v>
      </c>
      <c r="Y404" s="17">
        <v>0.43246709507188902</v>
      </c>
      <c r="Z404" s="17">
        <v>0.39851503337851601</v>
      </c>
      <c r="AA404" s="17">
        <v>0.42926481713449099</v>
      </c>
      <c r="AB404" s="17"/>
      <c r="AC404" s="17">
        <v>0.42791895138554598</v>
      </c>
      <c r="AD404" s="17">
        <v>0.390579883022388</v>
      </c>
      <c r="AE404" s="17">
        <v>0.35661190885247401</v>
      </c>
      <c r="AF404" s="17">
        <v>0.416396651020219</v>
      </c>
      <c r="AG404" s="17">
        <v>0.38381985734815399</v>
      </c>
      <c r="AH404" s="17">
        <v>0.475924632764747</v>
      </c>
      <c r="AI404" s="17"/>
      <c r="AJ404" s="17">
        <v>0.40056645105522198</v>
      </c>
      <c r="AK404" s="17">
        <v>0.43204139027865701</v>
      </c>
      <c r="AL404" s="17">
        <v>0.38095457674149702</v>
      </c>
      <c r="AM404" s="17">
        <v>0.37657871269235998</v>
      </c>
      <c r="AN404" s="17">
        <v>0.37688319293754302</v>
      </c>
      <c r="AO404" s="17">
        <v>0.46962752864445401</v>
      </c>
      <c r="AP404" s="17"/>
      <c r="AQ404" s="17">
        <v>0.40432255292622299</v>
      </c>
      <c r="AR404" s="17">
        <v>0.40541102834708498</v>
      </c>
      <c r="AS404" s="17"/>
      <c r="AT404" s="17">
        <v>0.400941383813193</v>
      </c>
      <c r="AU404" s="17">
        <v>0.40927193414937202</v>
      </c>
      <c r="AV404" s="17"/>
      <c r="AW404" s="17">
        <v>0.40340645813696002</v>
      </c>
      <c r="AX404" s="17" t="s">
        <v>87</v>
      </c>
      <c r="AY404" s="17">
        <v>0.40056645105522198</v>
      </c>
      <c r="AZ404" s="17"/>
      <c r="BA404" s="17">
        <v>0.43030196127023401</v>
      </c>
      <c r="BB404" s="17">
        <v>0.38723742452395798</v>
      </c>
      <c r="BC404" s="17"/>
      <c r="BD404" s="17">
        <v>0.41468380202544802</v>
      </c>
      <c r="BE404" s="17">
        <v>0.39911543531376897</v>
      </c>
      <c r="BF404" s="17"/>
      <c r="BG404" s="17">
        <v>0.42726777524102499</v>
      </c>
      <c r="BH404" s="17">
        <v>0.35157995800853198</v>
      </c>
      <c r="BI404" s="17">
        <v>0.43484904396788499</v>
      </c>
      <c r="BJ404" s="17">
        <v>0.42189901763271398</v>
      </c>
    </row>
    <row r="405" spans="2:62">
      <c r="B405" t="s">
        <v>198</v>
      </c>
      <c r="C405" s="17">
        <v>0.218695778772455</v>
      </c>
      <c r="D405" s="17">
        <v>0.24481195495097399</v>
      </c>
      <c r="E405" s="17">
        <v>0.194866659347846</v>
      </c>
      <c r="F405" s="17"/>
      <c r="G405" s="17">
        <v>0.244049116730434</v>
      </c>
      <c r="H405" s="17">
        <v>0.207807562923921</v>
      </c>
      <c r="I405" s="17">
        <v>0.19393570491184101</v>
      </c>
      <c r="J405" s="17">
        <v>0.201266473099254</v>
      </c>
      <c r="K405" s="17">
        <v>0.21284680948441201</v>
      </c>
      <c r="L405" s="17">
        <v>0.25316060586799199</v>
      </c>
      <c r="M405" s="17"/>
      <c r="N405" s="17">
        <v>0.22137726363537799</v>
      </c>
      <c r="O405" s="17">
        <v>0.209804743220349</v>
      </c>
      <c r="P405" s="17">
        <v>0.242412734857746</v>
      </c>
      <c r="Q405" s="17">
        <v>0.20353603842173801</v>
      </c>
      <c r="R405" s="17"/>
      <c r="S405" s="17">
        <v>0.18581585874842499</v>
      </c>
      <c r="T405" s="17">
        <v>0.23960526904493901</v>
      </c>
      <c r="U405" s="17">
        <v>0.19658666649722301</v>
      </c>
      <c r="V405" s="17">
        <v>0.215802897443794</v>
      </c>
      <c r="W405" s="17">
        <v>0.260482534577894</v>
      </c>
      <c r="X405" s="17">
        <v>0.21054368812646901</v>
      </c>
      <c r="Y405" s="17">
        <v>0.21102106817521701</v>
      </c>
      <c r="Z405" s="17">
        <v>0.214428308429333</v>
      </c>
      <c r="AA405" s="17">
        <v>0.23797192995371</v>
      </c>
      <c r="AB405" s="17"/>
      <c r="AC405" s="17">
        <v>0.201242952125887</v>
      </c>
      <c r="AD405" s="17">
        <v>0.22906298751158</v>
      </c>
      <c r="AE405" s="17">
        <v>0.23907529939178701</v>
      </c>
      <c r="AF405" s="17">
        <v>0.20203587084489</v>
      </c>
      <c r="AG405" s="17">
        <v>0.23324204152282699</v>
      </c>
      <c r="AH405" s="17">
        <v>0.21832112995711001</v>
      </c>
      <c r="AI405" s="17"/>
      <c r="AJ405" s="17">
        <v>0.23540293761346001</v>
      </c>
      <c r="AK405" s="17">
        <v>0.24201591575315301</v>
      </c>
      <c r="AL405" s="17">
        <v>0.21258554265665</v>
      </c>
      <c r="AM405" s="17">
        <v>0.165576772429849</v>
      </c>
      <c r="AN405" s="17">
        <v>0.19669546397342499</v>
      </c>
      <c r="AO405" s="17">
        <v>0.17576626945308799</v>
      </c>
      <c r="AP405" s="17"/>
      <c r="AQ405" s="17">
        <v>0.21838270886832201</v>
      </c>
      <c r="AR405" s="17">
        <v>0.223971159744004</v>
      </c>
      <c r="AS405" s="17"/>
      <c r="AT405" s="17">
        <v>0.230886258144229</v>
      </c>
      <c r="AU405" s="17">
        <v>0.169833421418463</v>
      </c>
      <c r="AV405" s="17"/>
      <c r="AW405" s="17">
        <v>0.197243699472918</v>
      </c>
      <c r="AX405" s="17" t="s">
        <v>87</v>
      </c>
      <c r="AY405" s="17">
        <v>0.23540293761346001</v>
      </c>
      <c r="AZ405" s="17"/>
      <c r="BA405" s="17">
        <v>0.18894982244476899</v>
      </c>
      <c r="BB405" s="17">
        <v>0.23519819066842701</v>
      </c>
      <c r="BC405" s="17"/>
      <c r="BD405" s="17">
        <v>0.20333680502236501</v>
      </c>
      <c r="BE405" s="17">
        <v>0.226533063736686</v>
      </c>
      <c r="BF405" s="17"/>
      <c r="BG405" s="17">
        <v>0.218844452051736</v>
      </c>
      <c r="BH405" s="17">
        <v>0.162098736301336</v>
      </c>
      <c r="BI405" s="17">
        <v>0.26377906873975498</v>
      </c>
      <c r="BJ405" s="17">
        <v>0.22564423758418101</v>
      </c>
    </row>
    <row r="406" spans="2:62">
      <c r="B406" t="s">
        <v>199</v>
      </c>
      <c r="C406" s="17">
        <v>6.3388639837327398E-2</v>
      </c>
      <c r="D406" s="17">
        <v>7.2788335883136004E-2</v>
      </c>
      <c r="E406" s="17">
        <v>5.4691364444309901E-2</v>
      </c>
      <c r="F406" s="17"/>
      <c r="G406" s="17">
        <v>7.4173365645543596E-2</v>
      </c>
      <c r="H406" s="17">
        <v>3.6834137843777301E-2</v>
      </c>
      <c r="I406" s="17">
        <v>5.3596905973622502E-2</v>
      </c>
      <c r="J406" s="17">
        <v>5.62281178962089E-2</v>
      </c>
      <c r="K406" s="17">
        <v>7.6893130994586903E-2</v>
      </c>
      <c r="L406" s="17">
        <v>8.3736469869613805E-2</v>
      </c>
      <c r="M406" s="17"/>
      <c r="N406" s="17">
        <v>7.0088726347963495E-2</v>
      </c>
      <c r="O406" s="17">
        <v>5.1238994551714101E-2</v>
      </c>
      <c r="P406" s="17">
        <v>7.2025588838117702E-2</v>
      </c>
      <c r="Q406" s="17">
        <v>6.1546522411386403E-2</v>
      </c>
      <c r="R406" s="17"/>
      <c r="S406" s="17">
        <v>4.4343484739460703E-2</v>
      </c>
      <c r="T406" s="17">
        <v>4.0189587089168297E-2</v>
      </c>
      <c r="U406" s="17">
        <v>5.3945877566409499E-2</v>
      </c>
      <c r="V406" s="17">
        <v>6.5588449662006706E-2</v>
      </c>
      <c r="W406" s="17">
        <v>0.121891797052534</v>
      </c>
      <c r="X406" s="17">
        <v>3.9770002751121199E-2</v>
      </c>
      <c r="Y406" s="17">
        <v>8.6270196809611593E-2</v>
      </c>
      <c r="Z406" s="17">
        <v>8.9352459767128994E-2</v>
      </c>
      <c r="AA406" s="17">
        <v>7.4402386788886901E-2</v>
      </c>
      <c r="AB406" s="17"/>
      <c r="AC406" s="17">
        <v>5.57176725277908E-2</v>
      </c>
      <c r="AD406" s="17">
        <v>5.9983694062515698E-2</v>
      </c>
      <c r="AE406" s="17">
        <v>9.3604174205010396E-2</v>
      </c>
      <c r="AF406" s="17">
        <v>7.3782185167281203E-2</v>
      </c>
      <c r="AG406" s="17">
        <v>4.5200204372764098E-2</v>
      </c>
      <c r="AH406" s="17">
        <v>3.4538762137025197E-2</v>
      </c>
      <c r="AI406" s="17"/>
      <c r="AJ406" s="17">
        <v>7.9279078914746004E-2</v>
      </c>
      <c r="AK406" s="17">
        <v>3.4555645703012602E-2</v>
      </c>
      <c r="AL406" s="17">
        <v>5.9909993867788003E-2</v>
      </c>
      <c r="AM406" s="17">
        <v>4.1406204730119599E-2</v>
      </c>
      <c r="AN406" s="17">
        <v>7.5767300304459897E-2</v>
      </c>
      <c r="AO406" s="17">
        <v>7.3149803963305907E-2</v>
      </c>
      <c r="AP406" s="17"/>
      <c r="AQ406" s="17">
        <v>5.7021685718970698E-2</v>
      </c>
      <c r="AR406" s="17">
        <v>6.4253180889203301E-2</v>
      </c>
      <c r="AS406" s="17"/>
      <c r="AT406" s="17">
        <v>6.4387337912781201E-2</v>
      </c>
      <c r="AU406" s="17">
        <v>6.1553026530828003E-2</v>
      </c>
      <c r="AV406" s="17"/>
      <c r="AW406" s="17">
        <v>5.6835974821357098E-2</v>
      </c>
      <c r="AX406" s="17" t="s">
        <v>87</v>
      </c>
      <c r="AY406" s="17">
        <v>7.9279078914746004E-2</v>
      </c>
      <c r="AZ406" s="17"/>
      <c r="BA406" s="17">
        <v>5.0310764788137202E-2</v>
      </c>
      <c r="BB406" s="17">
        <v>7.0643961482001694E-2</v>
      </c>
      <c r="BC406" s="17"/>
      <c r="BD406" s="17">
        <v>4.2803820591215402E-2</v>
      </c>
      <c r="BE406" s="17">
        <v>7.0072771379700804E-2</v>
      </c>
      <c r="BF406" s="17"/>
      <c r="BG406" s="17">
        <v>6.0700119526872098E-2</v>
      </c>
      <c r="BH406" s="17">
        <v>7.3656701225528198E-2</v>
      </c>
      <c r="BI406" s="17">
        <v>3.1697191974001303E-2</v>
      </c>
      <c r="BJ406" s="17">
        <v>6.23582381557439E-2</v>
      </c>
    </row>
    <row r="407" spans="2:62">
      <c r="B407" t="s">
        <v>101</v>
      </c>
      <c r="C407" s="17">
        <v>0.105783420059649</v>
      </c>
      <c r="D407" s="17">
        <v>8.3999326933108395E-2</v>
      </c>
      <c r="E407" s="17">
        <v>0.12686280016992099</v>
      </c>
      <c r="F407" s="17"/>
      <c r="G407" s="17">
        <v>0.102687376568401</v>
      </c>
      <c r="H407" s="17">
        <v>6.4841367498601601E-2</v>
      </c>
      <c r="I407" s="17">
        <v>0.113627660145701</v>
      </c>
      <c r="J407" s="17">
        <v>0.13584868632173899</v>
      </c>
      <c r="K407" s="17">
        <v>9.9208939653363096E-2</v>
      </c>
      <c r="L407" s="17">
        <v>0.114141292703584</v>
      </c>
      <c r="M407" s="17"/>
      <c r="N407" s="17">
        <v>8.11893527174542E-2</v>
      </c>
      <c r="O407" s="17">
        <v>0.1022936024626</v>
      </c>
      <c r="P407" s="17">
        <v>7.6366730386850906E-2</v>
      </c>
      <c r="Q407" s="17">
        <v>0.16074979873554801</v>
      </c>
      <c r="R407" s="17"/>
      <c r="S407" s="17">
        <v>8.51590880514871E-2</v>
      </c>
      <c r="T407" s="17">
        <v>0.10465139171051201</v>
      </c>
      <c r="U407" s="17">
        <v>0.12942906614406599</v>
      </c>
      <c r="V407" s="17">
        <v>6.6695954414986894E-2</v>
      </c>
      <c r="W407" s="17">
        <v>0.12769989691688</v>
      </c>
      <c r="X407" s="17">
        <v>0.16156945570651801</v>
      </c>
      <c r="Y407" s="17">
        <v>0.101440799176282</v>
      </c>
      <c r="Z407" s="17">
        <v>0.114572116264022</v>
      </c>
      <c r="AA407" s="17">
        <v>8.7231117580838305E-2</v>
      </c>
      <c r="AB407" s="17"/>
      <c r="AC407" s="17">
        <v>8.3061557308783701E-2</v>
      </c>
      <c r="AD407" s="17">
        <v>0.120168259763116</v>
      </c>
      <c r="AE407" s="17">
        <v>0.102898561480764</v>
      </c>
      <c r="AF407" s="17">
        <v>0.124485211499855</v>
      </c>
      <c r="AG407" s="17">
        <v>0.107000992113854</v>
      </c>
      <c r="AH407" s="17">
        <v>6.3816608758677701E-2</v>
      </c>
      <c r="AI407" s="17"/>
      <c r="AJ407" s="17">
        <v>9.0921825233304499E-2</v>
      </c>
      <c r="AK407" s="17">
        <v>9.3996223369768803E-2</v>
      </c>
      <c r="AL407" s="17">
        <v>0.15288125888291301</v>
      </c>
      <c r="AM407" s="17">
        <v>0.163114896591534</v>
      </c>
      <c r="AN407" s="17">
        <v>0.10678651415441801</v>
      </c>
      <c r="AO407" s="17">
        <v>8.2152523026499197E-2</v>
      </c>
      <c r="AP407" s="17"/>
      <c r="AQ407" s="17">
        <v>9.4039768515061101E-2</v>
      </c>
      <c r="AR407" s="17">
        <v>0.10681629556478001</v>
      </c>
      <c r="AS407" s="17"/>
      <c r="AT407" s="17">
        <v>0.10474289884488799</v>
      </c>
      <c r="AU407" s="17">
        <v>0.11036425203314799</v>
      </c>
      <c r="AV407" s="17"/>
      <c r="AW407" s="17">
        <v>0.111969113244324</v>
      </c>
      <c r="AX407" s="17" t="s">
        <v>87</v>
      </c>
      <c r="AY407" s="17">
        <v>9.0921825233304499E-2</v>
      </c>
      <c r="AZ407" s="17"/>
      <c r="BA407" s="17">
        <v>6.1486908381911599E-2</v>
      </c>
      <c r="BB407" s="17">
        <v>0.13035816471428299</v>
      </c>
      <c r="BC407" s="17"/>
      <c r="BD407" s="17">
        <v>8.0285657159787402E-2</v>
      </c>
      <c r="BE407" s="17">
        <v>0.105989316545336</v>
      </c>
      <c r="BF407" s="17"/>
      <c r="BG407" s="17">
        <v>7.2362501622958597E-2</v>
      </c>
      <c r="BH407" s="17">
        <v>0.16887649287041601</v>
      </c>
      <c r="BI407" s="17">
        <v>3.0616462453689101E-2</v>
      </c>
      <c r="BJ407" s="17">
        <v>9.4112980966747001E-2</v>
      </c>
    </row>
    <row r="408" spans="2:62">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c r="AV408" s="17"/>
      <c r="AW408" s="17"/>
      <c r="AX408" s="17"/>
      <c r="AY408" s="17"/>
      <c r="AZ408" s="17"/>
      <c r="BA408" s="17"/>
      <c r="BB408" s="17"/>
      <c r="BC408" s="17"/>
      <c r="BD408" s="17"/>
      <c r="BE408" s="17"/>
      <c r="BF408" s="17"/>
      <c r="BG408" s="17"/>
      <c r="BH408" s="17"/>
      <c r="BI408" s="17"/>
      <c r="BJ408" s="17"/>
    </row>
    <row r="409" spans="2:62">
      <c r="B409" s="6" t="s">
        <v>215</v>
      </c>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c r="AX409" s="17"/>
      <c r="AY409" s="17"/>
      <c r="AZ409" s="17"/>
      <c r="BA409" s="17"/>
      <c r="BB409" s="17"/>
      <c r="BC409" s="17"/>
      <c r="BD409" s="17"/>
      <c r="BE409" s="17"/>
      <c r="BF409" s="17"/>
      <c r="BG409" s="17"/>
      <c r="BH409" s="17"/>
      <c r="BI409" s="17"/>
      <c r="BJ409" s="17"/>
    </row>
    <row r="410" spans="2:62">
      <c r="B410" s="24" t="s">
        <v>15</v>
      </c>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c r="AK410" s="17"/>
      <c r="AL410" s="17"/>
      <c r="AM410" s="17"/>
      <c r="AN410" s="17"/>
      <c r="AO410" s="17"/>
      <c r="AP410" s="17"/>
      <c r="AQ410" s="17"/>
      <c r="AR410" s="17"/>
      <c r="AS410" s="17"/>
      <c r="AT410" s="17"/>
      <c r="AU410" s="17"/>
      <c r="AV410" s="17"/>
      <c r="AW410" s="17"/>
      <c r="AX410" s="17"/>
      <c r="AY410" s="17"/>
      <c r="AZ410" s="17"/>
      <c r="BA410" s="17"/>
      <c r="BB410" s="17"/>
      <c r="BC410" s="17"/>
      <c r="BD410" s="17"/>
      <c r="BE410" s="17"/>
      <c r="BF410" s="17"/>
      <c r="BG410" s="17"/>
      <c r="BH410" s="17"/>
      <c r="BI410" s="17"/>
      <c r="BJ410" s="17"/>
    </row>
    <row r="411" spans="2:62">
      <c r="B411" t="s">
        <v>196</v>
      </c>
      <c r="C411" s="17">
        <v>0.33573126463716801</v>
      </c>
      <c r="D411" s="17">
        <v>0.32730112375437598</v>
      </c>
      <c r="E411" s="17">
        <v>0.34249154803384402</v>
      </c>
      <c r="F411" s="17"/>
      <c r="G411" s="17">
        <v>0.29253895065542701</v>
      </c>
      <c r="H411" s="17">
        <v>0.40338220411016801</v>
      </c>
      <c r="I411" s="17">
        <v>0.355119249533208</v>
      </c>
      <c r="J411" s="17">
        <v>0.32133322039488199</v>
      </c>
      <c r="K411" s="17">
        <v>0.35077993141755298</v>
      </c>
      <c r="L411" s="17">
        <v>0.29154292093571899</v>
      </c>
      <c r="M411" s="17"/>
      <c r="N411" s="17">
        <v>0.37605533245188399</v>
      </c>
      <c r="O411" s="17">
        <v>0.36109950920876699</v>
      </c>
      <c r="P411" s="17">
        <v>0.30509350598909701</v>
      </c>
      <c r="Q411" s="17">
        <v>0.29472895066670102</v>
      </c>
      <c r="R411" s="17"/>
      <c r="S411" s="17">
        <v>0.393986830484439</v>
      </c>
      <c r="T411" s="17">
        <v>0.32035200483252302</v>
      </c>
      <c r="U411" s="17">
        <v>0.34689057961055703</v>
      </c>
      <c r="V411" s="17">
        <v>0.31816539828068302</v>
      </c>
      <c r="W411" s="17">
        <v>0.30577305200413302</v>
      </c>
      <c r="X411" s="17">
        <v>0.28800391906996098</v>
      </c>
      <c r="Y411" s="17">
        <v>0.36132460425467999</v>
      </c>
      <c r="Z411" s="17">
        <v>0.32381817288801301</v>
      </c>
      <c r="AA411" s="17">
        <v>0.33469775030682702</v>
      </c>
      <c r="AB411" s="17"/>
      <c r="AC411" s="17">
        <v>0.42076239996916298</v>
      </c>
      <c r="AD411" s="17">
        <v>0.32810628960698401</v>
      </c>
      <c r="AE411" s="17">
        <v>0.27377431776653399</v>
      </c>
      <c r="AF411" s="17">
        <v>0.29553171458848398</v>
      </c>
      <c r="AG411" s="17">
        <v>0.33781011624396001</v>
      </c>
      <c r="AH411" s="17">
        <v>0.252200061130266</v>
      </c>
      <c r="AI411" s="17"/>
      <c r="AJ411" s="17">
        <v>0.34281442904904402</v>
      </c>
      <c r="AK411" s="17">
        <v>0.305381110010018</v>
      </c>
      <c r="AL411" s="17">
        <v>0.29730093195708801</v>
      </c>
      <c r="AM411" s="17">
        <v>0.35037477305503101</v>
      </c>
      <c r="AN411" s="17">
        <v>0.38599598188885798</v>
      </c>
      <c r="AO411" s="17">
        <v>0.218577914308341</v>
      </c>
      <c r="AP411" s="17"/>
      <c r="AQ411" s="17">
        <v>0.38102825753215203</v>
      </c>
      <c r="AR411" s="17">
        <v>0.321504616853797</v>
      </c>
      <c r="AS411" s="17"/>
      <c r="AT411" s="17">
        <v>0.31555325191134997</v>
      </c>
      <c r="AU411" s="17">
        <v>0.41500104857639403</v>
      </c>
      <c r="AV411" s="17"/>
      <c r="AW411" s="17">
        <v>0.32328974362492702</v>
      </c>
      <c r="AX411" s="17" t="s">
        <v>87</v>
      </c>
      <c r="AY411" s="17">
        <v>0.34281442904904402</v>
      </c>
      <c r="AZ411" s="17"/>
      <c r="BA411" s="17">
        <v>0.35321731413004198</v>
      </c>
      <c r="BB411" s="17">
        <v>0.32603038334809797</v>
      </c>
      <c r="BC411" s="17"/>
      <c r="BD411" s="17">
        <v>0.39589189688212301</v>
      </c>
      <c r="BE411" s="17">
        <v>0.32135214409141299</v>
      </c>
      <c r="BF411" s="17"/>
      <c r="BG411" s="17">
        <v>0.38447316226257</v>
      </c>
      <c r="BH411" s="17">
        <v>0.31064562412778501</v>
      </c>
      <c r="BI411" s="17">
        <v>0.34060843927246898</v>
      </c>
      <c r="BJ411" s="17">
        <v>0.35672449968762399</v>
      </c>
    </row>
    <row r="412" spans="2:62">
      <c r="B412" t="s">
        <v>197</v>
      </c>
      <c r="C412" s="17">
        <v>0.469577261224295</v>
      </c>
      <c r="D412" s="17">
        <v>0.47315120748360801</v>
      </c>
      <c r="E412" s="17">
        <v>0.46793711043228198</v>
      </c>
      <c r="F412" s="17"/>
      <c r="G412" s="17">
        <v>0.444607602682417</v>
      </c>
      <c r="H412" s="17">
        <v>0.43886449299260799</v>
      </c>
      <c r="I412" s="17">
        <v>0.51234370075518498</v>
      </c>
      <c r="J412" s="17">
        <v>0.48974152694428602</v>
      </c>
      <c r="K412" s="17">
        <v>0.44854252114309101</v>
      </c>
      <c r="L412" s="17">
        <v>0.47850339505696199</v>
      </c>
      <c r="M412" s="17"/>
      <c r="N412" s="17">
        <v>0.48866031135025401</v>
      </c>
      <c r="O412" s="17">
        <v>0.46645218118412102</v>
      </c>
      <c r="P412" s="17">
        <v>0.47333547001059301</v>
      </c>
      <c r="Q412" s="17">
        <v>0.44571460294165399</v>
      </c>
      <c r="R412" s="17"/>
      <c r="S412" s="17">
        <v>0.42655111291012998</v>
      </c>
      <c r="T412" s="17">
        <v>0.46590380495718298</v>
      </c>
      <c r="U412" s="17">
        <v>0.468063909059237</v>
      </c>
      <c r="V412" s="17">
        <v>0.48702260203499298</v>
      </c>
      <c r="W412" s="17">
        <v>0.50462853844239097</v>
      </c>
      <c r="X412" s="17">
        <v>0.47830887598345101</v>
      </c>
      <c r="Y412" s="17">
        <v>0.45546382505459199</v>
      </c>
      <c r="Z412" s="17">
        <v>0.48201852245548998</v>
      </c>
      <c r="AA412" s="17">
        <v>0.48800308728575298</v>
      </c>
      <c r="AB412" s="17"/>
      <c r="AC412" s="17">
        <v>0.43268400890089898</v>
      </c>
      <c r="AD412" s="17">
        <v>0.46830857380166901</v>
      </c>
      <c r="AE412" s="17">
        <v>0.49706207216470399</v>
      </c>
      <c r="AF412" s="17">
        <v>0.48512512327492402</v>
      </c>
      <c r="AG412" s="17">
        <v>0.46343882218825</v>
      </c>
      <c r="AH412" s="17">
        <v>0.55865630124945898</v>
      </c>
      <c r="AI412" s="17"/>
      <c r="AJ412" s="17">
        <v>0.46896898383635699</v>
      </c>
      <c r="AK412" s="17">
        <v>0.50976172338278103</v>
      </c>
      <c r="AL412" s="17">
        <v>0.38645679868481803</v>
      </c>
      <c r="AM412" s="17">
        <v>0.45297622127937298</v>
      </c>
      <c r="AN412" s="17">
        <v>0.44909945360634801</v>
      </c>
      <c r="AO412" s="17">
        <v>0.55043569250435198</v>
      </c>
      <c r="AP412" s="17"/>
      <c r="AQ412" s="17">
        <v>0.444115714519908</v>
      </c>
      <c r="AR412" s="17">
        <v>0.47891774546489402</v>
      </c>
      <c r="AS412" s="17"/>
      <c r="AT412" s="17">
        <v>0.47912836722479102</v>
      </c>
      <c r="AU412" s="17">
        <v>0.43425010211294701</v>
      </c>
      <c r="AV412" s="17"/>
      <c r="AW412" s="17">
        <v>0.46917365717482801</v>
      </c>
      <c r="AX412" s="17" t="s">
        <v>87</v>
      </c>
      <c r="AY412" s="17">
        <v>0.46896898383635699</v>
      </c>
      <c r="AZ412" s="17"/>
      <c r="BA412" s="17">
        <v>0.48478894066676398</v>
      </c>
      <c r="BB412" s="17">
        <v>0.46113815114749102</v>
      </c>
      <c r="BC412" s="17"/>
      <c r="BD412" s="17">
        <v>0.43754481767861902</v>
      </c>
      <c r="BE412" s="17">
        <v>0.47896063073741302</v>
      </c>
      <c r="BF412" s="17"/>
      <c r="BG412" s="17">
        <v>0.451376895879401</v>
      </c>
      <c r="BH412" s="17">
        <v>0.45351503391916198</v>
      </c>
      <c r="BI412" s="17">
        <v>0.48401718131314903</v>
      </c>
      <c r="BJ412" s="17">
        <v>0.45754711151347399</v>
      </c>
    </row>
    <row r="413" spans="2:62">
      <c r="B413" t="s">
        <v>198</v>
      </c>
      <c r="C413" s="17">
        <v>0.108062947501599</v>
      </c>
      <c r="D413" s="17">
        <v>0.114640264323689</v>
      </c>
      <c r="E413" s="17">
        <v>0.102479073589965</v>
      </c>
      <c r="F413" s="17"/>
      <c r="G413" s="17">
        <v>0.13959149764090101</v>
      </c>
      <c r="H413" s="17">
        <v>0.11085827637201701</v>
      </c>
      <c r="I413" s="17">
        <v>6.6033056599730397E-2</v>
      </c>
      <c r="J413" s="17">
        <v>9.3272267097933501E-2</v>
      </c>
      <c r="K413" s="17">
        <v>0.120437561085993</v>
      </c>
      <c r="L413" s="17">
        <v>0.124869698488334</v>
      </c>
      <c r="M413" s="17"/>
      <c r="N413" s="17">
        <v>9.2434124805348405E-2</v>
      </c>
      <c r="O413" s="17">
        <v>9.1662519356299293E-2</v>
      </c>
      <c r="P413" s="17">
        <v>0.123024941450344</v>
      </c>
      <c r="Q413" s="17">
        <v>0.129485470344466</v>
      </c>
      <c r="R413" s="17"/>
      <c r="S413" s="17">
        <v>0.10424099919030801</v>
      </c>
      <c r="T413" s="17">
        <v>0.123791290291139</v>
      </c>
      <c r="U413" s="17">
        <v>9.8846669571806101E-2</v>
      </c>
      <c r="V413" s="17">
        <v>0.101084960996047</v>
      </c>
      <c r="W413" s="17">
        <v>9.2521330766197396E-2</v>
      </c>
      <c r="X413" s="17">
        <v>0.12101790486785</v>
      </c>
      <c r="Y413" s="17">
        <v>0.10966425637076101</v>
      </c>
      <c r="Z413" s="17">
        <v>0.11547540547825599</v>
      </c>
      <c r="AA413" s="17">
        <v>0.101984954829669</v>
      </c>
      <c r="AB413" s="17"/>
      <c r="AC413" s="17">
        <v>9.02454477656085E-2</v>
      </c>
      <c r="AD413" s="17">
        <v>9.5287682512181796E-2</v>
      </c>
      <c r="AE413" s="17">
        <v>0.131322096546475</v>
      </c>
      <c r="AF413" s="17">
        <v>0.13147057877426199</v>
      </c>
      <c r="AG413" s="17">
        <v>0.120201358519442</v>
      </c>
      <c r="AH413" s="17">
        <v>9.7266244732588297E-2</v>
      </c>
      <c r="AI413" s="17"/>
      <c r="AJ413" s="17">
        <v>0.10350678034777</v>
      </c>
      <c r="AK413" s="17">
        <v>9.5742046492903604E-2</v>
      </c>
      <c r="AL413" s="17">
        <v>0.14398028749221201</v>
      </c>
      <c r="AM413" s="17">
        <v>0.14456249687783301</v>
      </c>
      <c r="AN413" s="17">
        <v>9.5867042560064203E-2</v>
      </c>
      <c r="AO413" s="17">
        <v>0.13711662323998899</v>
      </c>
      <c r="AP413" s="17"/>
      <c r="AQ413" s="17">
        <v>0.111284908012194</v>
      </c>
      <c r="AR413" s="17">
        <v>0.10973859793500899</v>
      </c>
      <c r="AS413" s="17"/>
      <c r="AT413" s="17">
        <v>0.115103274591608</v>
      </c>
      <c r="AU413" s="17">
        <v>7.9845647690638996E-2</v>
      </c>
      <c r="AV413" s="17"/>
      <c r="AW413" s="17">
        <v>0.112856965092827</v>
      </c>
      <c r="AX413" s="17" t="s">
        <v>87</v>
      </c>
      <c r="AY413" s="17">
        <v>0.10350678034777</v>
      </c>
      <c r="AZ413" s="17"/>
      <c r="BA413" s="17">
        <v>9.9871614600021502E-2</v>
      </c>
      <c r="BB413" s="17">
        <v>0.112607321467247</v>
      </c>
      <c r="BC413" s="17"/>
      <c r="BD413" s="17">
        <v>9.9297185118283005E-2</v>
      </c>
      <c r="BE413" s="17">
        <v>0.111740506677229</v>
      </c>
      <c r="BF413" s="17"/>
      <c r="BG413" s="17">
        <v>0.12520315205974</v>
      </c>
      <c r="BH413" s="17">
        <v>0.11294114503856099</v>
      </c>
      <c r="BI413" s="17">
        <v>0.120110575611865</v>
      </c>
      <c r="BJ413" s="17">
        <v>9.4777735492091494E-2</v>
      </c>
    </row>
    <row r="414" spans="2:62">
      <c r="B414" t="s">
        <v>199</v>
      </c>
      <c r="C414" s="17">
        <v>3.8020333279224897E-2</v>
      </c>
      <c r="D414" s="17">
        <v>4.4242049547390597E-2</v>
      </c>
      <c r="E414" s="17">
        <v>3.2232535113565199E-2</v>
      </c>
      <c r="F414" s="17"/>
      <c r="G414" s="17">
        <v>6.6949961953548007E-2</v>
      </c>
      <c r="H414" s="17">
        <v>2.0268825910039999E-2</v>
      </c>
      <c r="I414" s="17">
        <v>2.28152681104178E-2</v>
      </c>
      <c r="J414" s="17">
        <v>3.5226496863645103E-2</v>
      </c>
      <c r="K414" s="17">
        <v>3.3830595580864001E-2</v>
      </c>
      <c r="L414" s="17">
        <v>5.1497656844366697E-2</v>
      </c>
      <c r="M414" s="17"/>
      <c r="N414" s="17">
        <v>2.5577883545381E-2</v>
      </c>
      <c r="O414" s="17">
        <v>3.00351040211022E-2</v>
      </c>
      <c r="P414" s="17">
        <v>5.1333879866463199E-2</v>
      </c>
      <c r="Q414" s="17">
        <v>4.82810239728639E-2</v>
      </c>
      <c r="R414" s="17"/>
      <c r="S414" s="17">
        <v>3.3330627035751299E-2</v>
      </c>
      <c r="T414" s="17">
        <v>3.1613739543020603E-2</v>
      </c>
      <c r="U414" s="17">
        <v>4.3997437280713897E-2</v>
      </c>
      <c r="V414" s="17">
        <v>4.7409887036549303E-2</v>
      </c>
      <c r="W414" s="17">
        <v>5.0499902841049202E-2</v>
      </c>
      <c r="X414" s="17">
        <v>3.30185599720123E-2</v>
      </c>
      <c r="Y414" s="17">
        <v>5.3564642179717001E-2</v>
      </c>
      <c r="Z414" s="17">
        <v>9.0977359967139796E-3</v>
      </c>
      <c r="AA414" s="17">
        <v>3.3848052581896403E-2</v>
      </c>
      <c r="AB414" s="17"/>
      <c r="AC414" s="17">
        <v>2.5796950873826E-2</v>
      </c>
      <c r="AD414" s="17">
        <v>4.7070049177735399E-2</v>
      </c>
      <c r="AE414" s="17">
        <v>4.9715657172549499E-2</v>
      </c>
      <c r="AF414" s="17">
        <v>3.8823795235778599E-2</v>
      </c>
      <c r="AG414" s="17">
        <v>1.34511993715096E-2</v>
      </c>
      <c r="AH414" s="17">
        <v>6.6935559750797902E-2</v>
      </c>
      <c r="AI414" s="17"/>
      <c r="AJ414" s="17">
        <v>4.89578548303738E-2</v>
      </c>
      <c r="AK414" s="17">
        <v>3.9405876284991301E-2</v>
      </c>
      <c r="AL414" s="17">
        <v>4.8420027363838603E-2</v>
      </c>
      <c r="AM414" s="17">
        <v>2.0716527748859698E-2</v>
      </c>
      <c r="AN414" s="17">
        <v>2.1688687217266599E-2</v>
      </c>
      <c r="AO414" s="17">
        <v>3.5668276362637301E-2</v>
      </c>
      <c r="AP414" s="17"/>
      <c r="AQ414" s="17">
        <v>2.8090075306974101E-2</v>
      </c>
      <c r="AR414" s="17">
        <v>4.2894282705721203E-2</v>
      </c>
      <c r="AS414" s="17"/>
      <c r="AT414" s="17">
        <v>4.1749114197575501E-2</v>
      </c>
      <c r="AU414" s="17">
        <v>2.2847832445488499E-2</v>
      </c>
      <c r="AV414" s="17"/>
      <c r="AW414" s="17">
        <v>3.5496435835272497E-2</v>
      </c>
      <c r="AX414" s="17" t="s">
        <v>87</v>
      </c>
      <c r="AY414" s="17">
        <v>4.89578548303738E-2</v>
      </c>
      <c r="AZ414" s="17"/>
      <c r="BA414" s="17">
        <v>3.5756989489788497E-2</v>
      </c>
      <c r="BB414" s="17">
        <v>3.9275987360875897E-2</v>
      </c>
      <c r="BC414" s="17"/>
      <c r="BD414" s="17">
        <v>3.1073797030015799E-2</v>
      </c>
      <c r="BE414" s="17">
        <v>4.0064322620033697E-2</v>
      </c>
      <c r="BF414" s="17"/>
      <c r="BG414" s="17">
        <v>1.9015654913590498E-2</v>
      </c>
      <c r="BH414" s="17">
        <v>4.2588373104765001E-2</v>
      </c>
      <c r="BI414" s="17">
        <v>3.7957043976355902E-2</v>
      </c>
      <c r="BJ414" s="17">
        <v>5.0707577259290197E-2</v>
      </c>
    </row>
    <row r="415" spans="2:62">
      <c r="B415" t="s">
        <v>101</v>
      </c>
      <c r="C415" s="17">
        <v>4.8608193357713797E-2</v>
      </c>
      <c r="D415" s="17">
        <v>4.0665354890935902E-2</v>
      </c>
      <c r="E415" s="17">
        <v>5.4859732830344302E-2</v>
      </c>
      <c r="F415" s="17"/>
      <c r="G415" s="17">
        <v>5.6311987067706702E-2</v>
      </c>
      <c r="H415" s="17">
        <v>2.6626200615167701E-2</v>
      </c>
      <c r="I415" s="17">
        <v>4.36887250014594E-2</v>
      </c>
      <c r="J415" s="17">
        <v>6.0426488699253697E-2</v>
      </c>
      <c r="K415" s="17">
        <v>4.64093907724989E-2</v>
      </c>
      <c r="L415" s="17">
        <v>5.3586328674617899E-2</v>
      </c>
      <c r="M415" s="17"/>
      <c r="N415" s="17">
        <v>1.7272347847132601E-2</v>
      </c>
      <c r="O415" s="17">
        <v>5.07506862297099E-2</v>
      </c>
      <c r="P415" s="17">
        <v>4.7212202683503297E-2</v>
      </c>
      <c r="Q415" s="17">
        <v>8.17899520743154E-2</v>
      </c>
      <c r="R415" s="17"/>
      <c r="S415" s="17">
        <v>4.1890430379371499E-2</v>
      </c>
      <c r="T415" s="17">
        <v>5.8339160376133702E-2</v>
      </c>
      <c r="U415" s="17">
        <v>4.2201404477686201E-2</v>
      </c>
      <c r="V415" s="17">
        <v>4.6317151651727603E-2</v>
      </c>
      <c r="W415" s="17">
        <v>4.6577175946230301E-2</v>
      </c>
      <c r="X415" s="17">
        <v>7.9650740106725806E-2</v>
      </c>
      <c r="Y415" s="17">
        <v>1.9982672140249399E-2</v>
      </c>
      <c r="Z415" s="17">
        <v>6.9590163181528303E-2</v>
      </c>
      <c r="AA415" s="17">
        <v>4.1466154995854897E-2</v>
      </c>
      <c r="AB415" s="17"/>
      <c r="AC415" s="17">
        <v>3.0511192490503401E-2</v>
      </c>
      <c r="AD415" s="17">
        <v>6.12274049014307E-2</v>
      </c>
      <c r="AE415" s="17">
        <v>4.8125856349737699E-2</v>
      </c>
      <c r="AF415" s="17">
        <v>4.9048788126551397E-2</v>
      </c>
      <c r="AG415" s="17">
        <v>6.5098503676837893E-2</v>
      </c>
      <c r="AH415" s="17">
        <v>2.4941833136889201E-2</v>
      </c>
      <c r="AI415" s="17"/>
      <c r="AJ415" s="17">
        <v>3.5751951936456097E-2</v>
      </c>
      <c r="AK415" s="17">
        <v>4.9709243829305701E-2</v>
      </c>
      <c r="AL415" s="17">
        <v>0.12384195450204399</v>
      </c>
      <c r="AM415" s="17">
        <v>3.13699810389034E-2</v>
      </c>
      <c r="AN415" s="17">
        <v>4.73488347274632E-2</v>
      </c>
      <c r="AO415" s="17">
        <v>5.8201493584680498E-2</v>
      </c>
      <c r="AP415" s="17"/>
      <c r="AQ415" s="17">
        <v>3.5481044628771899E-2</v>
      </c>
      <c r="AR415" s="17">
        <v>4.6944757040578801E-2</v>
      </c>
      <c r="AS415" s="17"/>
      <c r="AT415" s="17">
        <v>4.8465992074675099E-2</v>
      </c>
      <c r="AU415" s="17">
        <v>4.8055369174531903E-2</v>
      </c>
      <c r="AV415" s="17"/>
      <c r="AW415" s="17">
        <v>5.9183198272146E-2</v>
      </c>
      <c r="AX415" s="17" t="s">
        <v>87</v>
      </c>
      <c r="AY415" s="17">
        <v>3.5751951936456097E-2</v>
      </c>
      <c r="AZ415" s="17"/>
      <c r="BA415" s="17">
        <v>2.6365141113384401E-2</v>
      </c>
      <c r="BB415" s="17">
        <v>6.0948156676288001E-2</v>
      </c>
      <c r="BC415" s="17"/>
      <c r="BD415" s="17">
        <v>3.6192303290958697E-2</v>
      </c>
      <c r="BE415" s="17">
        <v>4.7882395873909897E-2</v>
      </c>
      <c r="BF415" s="17"/>
      <c r="BG415" s="17">
        <v>1.99311348846988E-2</v>
      </c>
      <c r="BH415" s="17">
        <v>8.0309823809726399E-2</v>
      </c>
      <c r="BI415" s="17">
        <v>1.73067598261606E-2</v>
      </c>
      <c r="BJ415" s="17">
        <v>4.02430760475199E-2</v>
      </c>
    </row>
    <row r="416" spans="2:62">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c r="AX416" s="17"/>
      <c r="AY416" s="17"/>
      <c r="AZ416" s="17"/>
      <c r="BA416" s="17"/>
      <c r="BB416" s="17"/>
      <c r="BC416" s="17"/>
      <c r="BD416" s="17"/>
      <c r="BE416" s="17"/>
      <c r="BF416" s="17"/>
      <c r="BG416" s="17"/>
      <c r="BH416" s="17"/>
      <c r="BI416" s="17"/>
      <c r="BJ416" s="17"/>
    </row>
    <row r="417" spans="2:62">
      <c r="B417" s="6" t="s">
        <v>216</v>
      </c>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c r="AV417" s="17"/>
      <c r="AW417" s="17"/>
      <c r="AX417" s="17"/>
      <c r="AY417" s="17"/>
      <c r="AZ417" s="17"/>
      <c r="BA417" s="17"/>
      <c r="BB417" s="17"/>
      <c r="BC417" s="17"/>
      <c r="BD417" s="17"/>
      <c r="BE417" s="17"/>
      <c r="BF417" s="17"/>
      <c r="BG417" s="17"/>
      <c r="BH417" s="17"/>
      <c r="BI417" s="17"/>
      <c r="BJ417" s="17"/>
    </row>
    <row r="418" spans="2:62">
      <c r="B418" s="24" t="s">
        <v>15</v>
      </c>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c r="AN418" s="17"/>
      <c r="AO418" s="17"/>
      <c r="AP418" s="17"/>
      <c r="AQ418" s="17"/>
      <c r="AR418" s="17"/>
      <c r="AS418" s="17"/>
      <c r="AT418" s="17"/>
      <c r="AU418" s="17"/>
      <c r="AV418" s="17"/>
      <c r="AW418" s="17"/>
      <c r="AX418" s="17"/>
      <c r="AY418" s="17"/>
      <c r="AZ418" s="17"/>
      <c r="BA418" s="17"/>
      <c r="BB418" s="17"/>
      <c r="BC418" s="17"/>
      <c r="BD418" s="17"/>
      <c r="BE418" s="17"/>
      <c r="BF418" s="17"/>
      <c r="BG418" s="17"/>
      <c r="BH418" s="17"/>
      <c r="BI418" s="17"/>
      <c r="BJ418" s="17"/>
    </row>
    <row r="419" spans="2:62">
      <c r="B419" t="s">
        <v>217</v>
      </c>
      <c r="C419" s="17">
        <v>0.57318047341132405</v>
      </c>
      <c r="D419" s="17">
        <v>0.542209159682294</v>
      </c>
      <c r="E419" s="17">
        <v>0.60202286227565205</v>
      </c>
      <c r="F419" s="17"/>
      <c r="G419" s="17">
        <v>0.53265151293681401</v>
      </c>
      <c r="H419" s="17">
        <v>0.52478438167817298</v>
      </c>
      <c r="I419" s="17">
        <v>0.55943451023617297</v>
      </c>
      <c r="J419" s="17">
        <v>0.52303489628614097</v>
      </c>
      <c r="K419" s="17">
        <v>0.62982658901603905</v>
      </c>
      <c r="L419" s="17">
        <v>0.64956841760749295</v>
      </c>
      <c r="M419" s="17"/>
      <c r="N419" s="17">
        <v>0.56509064458596903</v>
      </c>
      <c r="O419" s="17">
        <v>0.57490865201131602</v>
      </c>
      <c r="P419" s="17">
        <v>0.55929651852398499</v>
      </c>
      <c r="Q419" s="17">
        <v>0.58981499211614097</v>
      </c>
      <c r="R419" s="17"/>
      <c r="S419" s="17">
        <v>0.59822290245682097</v>
      </c>
      <c r="T419" s="17">
        <v>0.54786364128276899</v>
      </c>
      <c r="U419" s="17">
        <v>0.58311253234876304</v>
      </c>
      <c r="V419" s="17">
        <v>0.56891061730376002</v>
      </c>
      <c r="W419" s="17">
        <v>0.57583013302084396</v>
      </c>
      <c r="X419" s="17">
        <v>0.51926394842194101</v>
      </c>
      <c r="Y419" s="17">
        <v>0.577654892331807</v>
      </c>
      <c r="Z419" s="17">
        <v>0.58423080696950402</v>
      </c>
      <c r="AA419" s="17">
        <v>0.60492578592285795</v>
      </c>
      <c r="AB419" s="17"/>
      <c r="AC419" s="17">
        <v>0.59635269783813205</v>
      </c>
      <c r="AD419" s="17">
        <v>0.56844242128753297</v>
      </c>
      <c r="AE419" s="17">
        <v>0.53672689607429103</v>
      </c>
      <c r="AF419" s="17">
        <v>0.60734720206200399</v>
      </c>
      <c r="AG419" s="17">
        <v>0.52303759625908097</v>
      </c>
      <c r="AH419" s="17">
        <v>0.56501864178191996</v>
      </c>
      <c r="AI419" s="17"/>
      <c r="AJ419" s="17">
        <v>0.57442159170709395</v>
      </c>
      <c r="AK419" s="17">
        <v>0.515059990131981</v>
      </c>
      <c r="AL419" s="17">
        <v>0.60228016561811903</v>
      </c>
      <c r="AM419" s="17">
        <v>0.55782040135754496</v>
      </c>
      <c r="AN419" s="17">
        <v>0.632344840807329</v>
      </c>
      <c r="AO419" s="17">
        <v>0.59306246226981896</v>
      </c>
      <c r="AP419" s="17"/>
      <c r="AQ419" s="17">
        <v>0.55871074269994003</v>
      </c>
      <c r="AR419" s="17">
        <v>0.57714893083385699</v>
      </c>
      <c r="AS419" s="17"/>
      <c r="AT419" s="17">
        <v>0.55982852227428503</v>
      </c>
      <c r="AU419" s="17">
        <v>0.62483178103468295</v>
      </c>
      <c r="AV419" s="17"/>
      <c r="AW419" s="17">
        <v>0.59644329997659695</v>
      </c>
      <c r="AX419" s="17" t="s">
        <v>87</v>
      </c>
      <c r="AY419" s="17">
        <v>0.57442159170709395</v>
      </c>
      <c r="AZ419" s="17"/>
      <c r="BA419" s="17">
        <v>0.57072557203188501</v>
      </c>
      <c r="BB419" s="17">
        <v>0.57454239949234198</v>
      </c>
      <c r="BC419" s="17"/>
      <c r="BD419" s="17">
        <v>0.55143654545619003</v>
      </c>
      <c r="BE419" s="17">
        <v>0.58375214812243403</v>
      </c>
      <c r="BF419" s="17"/>
      <c r="BG419" s="17">
        <v>0.58541376261022904</v>
      </c>
      <c r="BH419" s="17">
        <v>0.65558443809591405</v>
      </c>
      <c r="BI419" s="17">
        <v>0.53821603267708695</v>
      </c>
      <c r="BJ419" s="17">
        <v>0.55396692984572404</v>
      </c>
    </row>
    <row r="420" spans="2:62">
      <c r="B420" t="s">
        <v>218</v>
      </c>
      <c r="C420" s="17">
        <v>0.54620739401324003</v>
      </c>
      <c r="D420" s="17">
        <v>0.54603486670936596</v>
      </c>
      <c r="E420" s="17">
        <v>0.54580404573103702</v>
      </c>
      <c r="F420" s="17"/>
      <c r="G420" s="17">
        <v>0.49468268269669002</v>
      </c>
      <c r="H420" s="17">
        <v>0.49162443073438</v>
      </c>
      <c r="I420" s="17">
        <v>0.48661435744387299</v>
      </c>
      <c r="J420" s="17">
        <v>0.50327269678687503</v>
      </c>
      <c r="K420" s="17">
        <v>0.62422725025492298</v>
      </c>
      <c r="L420" s="17">
        <v>0.65404557533205798</v>
      </c>
      <c r="M420" s="17"/>
      <c r="N420" s="17">
        <v>0.57288939037690501</v>
      </c>
      <c r="O420" s="17">
        <v>0.53959228453474795</v>
      </c>
      <c r="P420" s="17">
        <v>0.55904781415057103</v>
      </c>
      <c r="Q420" s="17">
        <v>0.510213382674509</v>
      </c>
      <c r="R420" s="17"/>
      <c r="S420" s="17">
        <v>0.55375342497956104</v>
      </c>
      <c r="T420" s="17">
        <v>0.53060847046598503</v>
      </c>
      <c r="U420" s="17">
        <v>0.547468051217051</v>
      </c>
      <c r="V420" s="17">
        <v>0.53679624932917103</v>
      </c>
      <c r="W420" s="17">
        <v>0.52844213842175203</v>
      </c>
      <c r="X420" s="17">
        <v>0.53024093323920096</v>
      </c>
      <c r="Y420" s="17">
        <v>0.60954437191786504</v>
      </c>
      <c r="Z420" s="17">
        <v>0.53320510339791904</v>
      </c>
      <c r="AA420" s="17">
        <v>0.54562934264954599</v>
      </c>
      <c r="AB420" s="17"/>
      <c r="AC420" s="17">
        <v>0.53583540465174895</v>
      </c>
      <c r="AD420" s="17">
        <v>0.58021447904081902</v>
      </c>
      <c r="AE420" s="17">
        <v>0.51159528080759498</v>
      </c>
      <c r="AF420" s="17">
        <v>0.57869225819180103</v>
      </c>
      <c r="AG420" s="17">
        <v>0.47224363750999598</v>
      </c>
      <c r="AH420" s="17">
        <v>0.52348471998630397</v>
      </c>
      <c r="AI420" s="17"/>
      <c r="AJ420" s="17">
        <v>0.61082203561336801</v>
      </c>
      <c r="AK420" s="17">
        <v>0.51006915990679003</v>
      </c>
      <c r="AL420" s="17">
        <v>0.46470069446670798</v>
      </c>
      <c r="AM420" s="17">
        <v>0.48146752827963102</v>
      </c>
      <c r="AN420" s="17">
        <v>0.52304724258776103</v>
      </c>
      <c r="AO420" s="17">
        <v>0.53196148278176203</v>
      </c>
      <c r="AP420" s="17"/>
      <c r="AQ420" s="17">
        <v>0.57389366500341599</v>
      </c>
      <c r="AR420" s="17">
        <v>0.52573354026061303</v>
      </c>
      <c r="AS420" s="17"/>
      <c r="AT420" s="17">
        <v>0.53795227882060703</v>
      </c>
      <c r="AU420" s="17">
        <v>0.582735610282484</v>
      </c>
      <c r="AV420" s="17"/>
      <c r="AW420" s="17">
        <v>0.49979356572891398</v>
      </c>
      <c r="AX420" s="17" t="s">
        <v>87</v>
      </c>
      <c r="AY420" s="17">
        <v>0.61082203561336801</v>
      </c>
      <c r="AZ420" s="17"/>
      <c r="BA420" s="17">
        <v>0.55812872957047799</v>
      </c>
      <c r="BB420" s="17">
        <v>0.53959369541338897</v>
      </c>
      <c r="BC420" s="17"/>
      <c r="BD420" s="17">
        <v>0.56664334081032997</v>
      </c>
      <c r="BE420" s="17">
        <v>0.54664457330161997</v>
      </c>
      <c r="BF420" s="17"/>
      <c r="BG420" s="17">
        <v>0.51062424273861196</v>
      </c>
      <c r="BH420" s="17">
        <v>0.50359171788663004</v>
      </c>
      <c r="BI420" s="17">
        <v>0.54512675255736598</v>
      </c>
      <c r="BJ420" s="17">
        <v>0.59542971509364295</v>
      </c>
    </row>
    <row r="421" spans="2:62">
      <c r="B421" t="s">
        <v>219</v>
      </c>
      <c r="C421" s="17">
        <v>0.42543897523558899</v>
      </c>
      <c r="D421" s="17">
        <v>0.40053987719069201</v>
      </c>
      <c r="E421" s="17">
        <v>0.448501035572548</v>
      </c>
      <c r="F421" s="17"/>
      <c r="G421" s="17">
        <v>0.29880899930465599</v>
      </c>
      <c r="H421" s="17">
        <v>0.33418028860933502</v>
      </c>
      <c r="I421" s="17">
        <v>0.338861469416815</v>
      </c>
      <c r="J421" s="17">
        <v>0.40863194590327501</v>
      </c>
      <c r="K421" s="17">
        <v>0.54829154718451401</v>
      </c>
      <c r="L421" s="17">
        <v>0.58147354795212403</v>
      </c>
      <c r="M421" s="17"/>
      <c r="N421" s="17">
        <v>0.433172437276925</v>
      </c>
      <c r="O421" s="17">
        <v>0.43886374284614199</v>
      </c>
      <c r="P421" s="17">
        <v>0.410578911803411</v>
      </c>
      <c r="Q421" s="17">
        <v>0.412777281826752</v>
      </c>
      <c r="R421" s="17"/>
      <c r="S421" s="17">
        <v>0.422867517964224</v>
      </c>
      <c r="T421" s="17">
        <v>0.44370912697189202</v>
      </c>
      <c r="U421" s="17">
        <v>0.49301472678404701</v>
      </c>
      <c r="V421" s="17">
        <v>0.39287468351664001</v>
      </c>
      <c r="W421" s="17">
        <v>0.40089089805716999</v>
      </c>
      <c r="X421" s="17">
        <v>0.40698094351307501</v>
      </c>
      <c r="Y421" s="17">
        <v>0.47317736985131897</v>
      </c>
      <c r="Z421" s="17">
        <v>0.330138098173198</v>
      </c>
      <c r="AA421" s="17">
        <v>0.411119733426281</v>
      </c>
      <c r="AB421" s="17"/>
      <c r="AC421" s="17">
        <v>0.41586863693634302</v>
      </c>
      <c r="AD421" s="17">
        <v>0.429907651148565</v>
      </c>
      <c r="AE421" s="17">
        <v>0.38051704461878399</v>
      </c>
      <c r="AF421" s="17">
        <v>0.47214932669758197</v>
      </c>
      <c r="AG421" s="17">
        <v>0.41821448447373399</v>
      </c>
      <c r="AH421" s="17">
        <v>0.41326903273129001</v>
      </c>
      <c r="AI421" s="17"/>
      <c r="AJ421" s="17">
        <v>0.52397812199876903</v>
      </c>
      <c r="AK421" s="17">
        <v>0.360901096973681</v>
      </c>
      <c r="AL421" s="17">
        <v>0.35848985629344499</v>
      </c>
      <c r="AM421" s="17">
        <v>0.30824675730968798</v>
      </c>
      <c r="AN421" s="17">
        <v>0.38658345834056101</v>
      </c>
      <c r="AO421" s="17">
        <v>0.393811956043707</v>
      </c>
      <c r="AP421" s="17"/>
      <c r="AQ421" s="17">
        <v>0.41410340947152302</v>
      </c>
      <c r="AR421" s="17">
        <v>0.40644869145915302</v>
      </c>
      <c r="AS421" s="17"/>
      <c r="AT421" s="17">
        <v>0.42903585890906598</v>
      </c>
      <c r="AU421" s="17">
        <v>0.41356620259675497</v>
      </c>
      <c r="AV421" s="17"/>
      <c r="AW421" s="17">
        <v>0.36307453559714498</v>
      </c>
      <c r="AX421" s="17" t="s">
        <v>87</v>
      </c>
      <c r="AY421" s="17">
        <v>0.52397812199876903</v>
      </c>
      <c r="AZ421" s="17"/>
      <c r="BA421" s="17">
        <v>0.40138282842689099</v>
      </c>
      <c r="BB421" s="17">
        <v>0.43878480412385401</v>
      </c>
      <c r="BC421" s="17"/>
      <c r="BD421" s="17">
        <v>0.38499866441874903</v>
      </c>
      <c r="BE421" s="17">
        <v>0.441634103121888</v>
      </c>
      <c r="BF421" s="17"/>
      <c r="BG421" s="17">
        <v>0.34040406544206098</v>
      </c>
      <c r="BH421" s="17">
        <v>0.401657913496968</v>
      </c>
      <c r="BI421" s="17">
        <v>0.38967233456019101</v>
      </c>
      <c r="BJ421" s="17">
        <v>0.47906514663578198</v>
      </c>
    </row>
    <row r="422" spans="2:62">
      <c r="B422" t="s">
        <v>220</v>
      </c>
      <c r="C422" s="17">
        <v>0.42434065189522102</v>
      </c>
      <c r="D422" s="17">
        <v>0.39840181977384798</v>
      </c>
      <c r="E422" s="17">
        <v>0.44924637984737498</v>
      </c>
      <c r="F422" s="17"/>
      <c r="G422" s="17">
        <v>0.25839392864453797</v>
      </c>
      <c r="H422" s="17">
        <v>0.31938881524102097</v>
      </c>
      <c r="I422" s="17">
        <v>0.36746091034651801</v>
      </c>
      <c r="J422" s="17">
        <v>0.38654363118816398</v>
      </c>
      <c r="K422" s="17">
        <v>0.52820183933855502</v>
      </c>
      <c r="L422" s="17">
        <v>0.62514668286135799</v>
      </c>
      <c r="M422" s="17"/>
      <c r="N422" s="17">
        <v>0.45321034664439702</v>
      </c>
      <c r="O422" s="17">
        <v>0.40025048780685801</v>
      </c>
      <c r="P422" s="17">
        <v>0.42751576860013601</v>
      </c>
      <c r="Q422" s="17">
        <v>0.41597957458867102</v>
      </c>
      <c r="R422" s="17"/>
      <c r="S422" s="17">
        <v>0.42417634523569098</v>
      </c>
      <c r="T422" s="17">
        <v>0.44914640089507002</v>
      </c>
      <c r="U422" s="17">
        <v>0.49787752360054699</v>
      </c>
      <c r="V422" s="17">
        <v>0.42645662882056401</v>
      </c>
      <c r="W422" s="17">
        <v>0.37766708395478699</v>
      </c>
      <c r="X422" s="17">
        <v>0.38920741679451099</v>
      </c>
      <c r="Y422" s="17">
        <v>0.48085117390861198</v>
      </c>
      <c r="Z422" s="17">
        <v>0.33662719573977301</v>
      </c>
      <c r="AA422" s="17">
        <v>0.383612269945804</v>
      </c>
      <c r="AB422" s="17"/>
      <c r="AC422" s="17">
        <v>0.39535289572049698</v>
      </c>
      <c r="AD422" s="17">
        <v>0.43567176120457501</v>
      </c>
      <c r="AE422" s="17">
        <v>0.39863364803813001</v>
      </c>
      <c r="AF422" s="17">
        <v>0.46093362811510402</v>
      </c>
      <c r="AG422" s="17">
        <v>0.42962703885146403</v>
      </c>
      <c r="AH422" s="17">
        <v>0.42932788276714501</v>
      </c>
      <c r="AI422" s="17"/>
      <c r="AJ422" s="17">
        <v>0.52941266407236198</v>
      </c>
      <c r="AK422" s="17">
        <v>0.34096426270922903</v>
      </c>
      <c r="AL422" s="17">
        <v>0.36727257555488102</v>
      </c>
      <c r="AM422" s="17">
        <v>0.34664835870805999</v>
      </c>
      <c r="AN422" s="17">
        <v>0.38164812831783701</v>
      </c>
      <c r="AO422" s="17">
        <v>0.37166931745059201</v>
      </c>
      <c r="AP422" s="17"/>
      <c r="AQ422" s="17">
        <v>0.41146298640373602</v>
      </c>
      <c r="AR422" s="17">
        <v>0.41329806622016402</v>
      </c>
      <c r="AS422" s="17"/>
      <c r="AT422" s="17">
        <v>0.418587969944202</v>
      </c>
      <c r="AU422" s="17">
        <v>0.44770888519978003</v>
      </c>
      <c r="AV422" s="17"/>
      <c r="AW422" s="17">
        <v>0.36340834852999798</v>
      </c>
      <c r="AX422" s="17" t="s">
        <v>87</v>
      </c>
      <c r="AY422" s="17">
        <v>0.52941266407236198</v>
      </c>
      <c r="AZ422" s="17"/>
      <c r="BA422" s="17">
        <v>0.42184014031845701</v>
      </c>
      <c r="BB422" s="17">
        <v>0.42572788152522001</v>
      </c>
      <c r="BC422" s="17"/>
      <c r="BD422" s="17">
        <v>0.37278380548725198</v>
      </c>
      <c r="BE422" s="17">
        <v>0.44936782871751602</v>
      </c>
      <c r="BF422" s="17"/>
      <c r="BG422" s="17">
        <v>0.32507508083646097</v>
      </c>
      <c r="BH422" s="17">
        <v>0.43981303292769702</v>
      </c>
      <c r="BI422" s="17">
        <v>0.39795158380449602</v>
      </c>
      <c r="BJ422" s="17">
        <v>0.48102605792626102</v>
      </c>
    </row>
    <row r="423" spans="2:62">
      <c r="B423" t="s">
        <v>221</v>
      </c>
      <c r="C423" s="17">
        <v>0.379370294789317</v>
      </c>
      <c r="D423" s="17">
        <v>0.36138994653259798</v>
      </c>
      <c r="E423" s="17">
        <v>0.39610893516184398</v>
      </c>
      <c r="F423" s="17"/>
      <c r="G423" s="17">
        <v>0.247653836807532</v>
      </c>
      <c r="H423" s="17">
        <v>0.28079236223071602</v>
      </c>
      <c r="I423" s="17">
        <v>0.31199490017861398</v>
      </c>
      <c r="J423" s="17">
        <v>0.33805139638274601</v>
      </c>
      <c r="K423" s="17">
        <v>0.47233165928335802</v>
      </c>
      <c r="L423" s="17">
        <v>0.57019197419825096</v>
      </c>
      <c r="M423" s="17"/>
      <c r="N423" s="17">
        <v>0.38536626259007301</v>
      </c>
      <c r="O423" s="17">
        <v>0.36392962371691701</v>
      </c>
      <c r="P423" s="17">
        <v>0.35927748636419499</v>
      </c>
      <c r="Q423" s="17">
        <v>0.40473429489391499</v>
      </c>
      <c r="R423" s="17"/>
      <c r="S423" s="17">
        <v>0.33300791469889601</v>
      </c>
      <c r="T423" s="17">
        <v>0.37240826085708301</v>
      </c>
      <c r="U423" s="17">
        <v>0.40422230328497299</v>
      </c>
      <c r="V423" s="17">
        <v>0.392714293640682</v>
      </c>
      <c r="W423" s="17">
        <v>0.40829330281707399</v>
      </c>
      <c r="X423" s="17">
        <v>0.36956076890106898</v>
      </c>
      <c r="Y423" s="17">
        <v>0.46690082648493803</v>
      </c>
      <c r="Z423" s="17">
        <v>0.339249500215695</v>
      </c>
      <c r="AA423" s="17">
        <v>0.351094583214833</v>
      </c>
      <c r="AB423" s="17"/>
      <c r="AC423" s="17">
        <v>0.34121365784866098</v>
      </c>
      <c r="AD423" s="17">
        <v>0.35907280610333397</v>
      </c>
      <c r="AE423" s="17">
        <v>0.36668514358916998</v>
      </c>
      <c r="AF423" s="17">
        <v>0.428889318083017</v>
      </c>
      <c r="AG423" s="17">
        <v>0.43496322167889701</v>
      </c>
      <c r="AH423" s="17">
        <v>0.44057452781938</v>
      </c>
      <c r="AI423" s="17"/>
      <c r="AJ423" s="17">
        <v>0.47030083936202299</v>
      </c>
      <c r="AK423" s="17">
        <v>0.314452189666999</v>
      </c>
      <c r="AL423" s="17">
        <v>0.29732216682999602</v>
      </c>
      <c r="AM423" s="17">
        <v>0.26790251097280399</v>
      </c>
      <c r="AN423" s="17">
        <v>0.37267582087954199</v>
      </c>
      <c r="AO423" s="17">
        <v>0.27665257209406302</v>
      </c>
      <c r="AP423" s="17"/>
      <c r="AQ423" s="17">
        <v>0.352635471156518</v>
      </c>
      <c r="AR423" s="17">
        <v>0.37112370746001599</v>
      </c>
      <c r="AS423" s="17"/>
      <c r="AT423" s="17">
        <v>0.37805236011313298</v>
      </c>
      <c r="AU423" s="17">
        <v>0.38006481335636499</v>
      </c>
      <c r="AV423" s="17"/>
      <c r="AW423" s="17">
        <v>0.32329100069850503</v>
      </c>
      <c r="AX423" s="17" t="s">
        <v>87</v>
      </c>
      <c r="AY423" s="17">
        <v>0.47030083936202299</v>
      </c>
      <c r="AZ423" s="17"/>
      <c r="BA423" s="17">
        <v>0.40217412873782399</v>
      </c>
      <c r="BB423" s="17">
        <v>0.36671922193490802</v>
      </c>
      <c r="BC423" s="17"/>
      <c r="BD423" s="17">
        <v>0.32003551130389801</v>
      </c>
      <c r="BE423" s="17">
        <v>0.40164339333073401</v>
      </c>
      <c r="BF423" s="17"/>
      <c r="BG423" s="17">
        <v>0.29708629813666299</v>
      </c>
      <c r="BH423" s="17">
        <v>0.37899838715092699</v>
      </c>
      <c r="BI423" s="17">
        <v>0.34100378975048101</v>
      </c>
      <c r="BJ423" s="17">
        <v>0.44081938467596499</v>
      </c>
    </row>
    <row r="424" spans="2:62">
      <c r="B424" t="s">
        <v>222</v>
      </c>
      <c r="C424" s="17">
        <v>0.34327659458900101</v>
      </c>
      <c r="D424" s="17">
        <v>0.327580614014437</v>
      </c>
      <c r="E424" s="17">
        <v>0.35752200065138601</v>
      </c>
      <c r="F424" s="17"/>
      <c r="G424" s="17">
        <v>0.317875396021217</v>
      </c>
      <c r="H424" s="17">
        <v>0.30770209340374099</v>
      </c>
      <c r="I424" s="17">
        <v>0.35444510417108199</v>
      </c>
      <c r="J424" s="17">
        <v>0.30834486093222702</v>
      </c>
      <c r="K424" s="17">
        <v>0.36898799090551598</v>
      </c>
      <c r="L424" s="17">
        <v>0.388291800440486</v>
      </c>
      <c r="M424" s="17"/>
      <c r="N424" s="17">
        <v>0.41433296787660201</v>
      </c>
      <c r="O424" s="17">
        <v>0.344332272060205</v>
      </c>
      <c r="P424" s="17">
        <v>0.28387174079955302</v>
      </c>
      <c r="Q424" s="17">
        <v>0.31553225298912202</v>
      </c>
      <c r="R424" s="17"/>
      <c r="S424" s="17">
        <v>0.37783603893407203</v>
      </c>
      <c r="T424" s="17">
        <v>0.28183805230702402</v>
      </c>
      <c r="U424" s="17">
        <v>0.36180544159679701</v>
      </c>
      <c r="V424" s="17">
        <v>0.36437200791357999</v>
      </c>
      <c r="W424" s="17">
        <v>0.28308384191652303</v>
      </c>
      <c r="X424" s="17">
        <v>0.42643287324997903</v>
      </c>
      <c r="Y424" s="17">
        <v>0.38581918822644701</v>
      </c>
      <c r="Z424" s="17">
        <v>0.24313976053052799</v>
      </c>
      <c r="AA424" s="17">
        <v>0.32414979234255298</v>
      </c>
      <c r="AB424" s="17"/>
      <c r="AC424" s="17">
        <v>0.37672808756755599</v>
      </c>
      <c r="AD424" s="17">
        <v>0.36373484638653802</v>
      </c>
      <c r="AE424" s="17">
        <v>0.31652664369747602</v>
      </c>
      <c r="AF424" s="17">
        <v>0.31866509344857302</v>
      </c>
      <c r="AG424" s="17">
        <v>0.294421919871246</v>
      </c>
      <c r="AH424" s="17">
        <v>0.31384041431422799</v>
      </c>
      <c r="AI424" s="17"/>
      <c r="AJ424" s="17">
        <v>0.36147126062665502</v>
      </c>
      <c r="AK424" s="17">
        <v>0.28761993199284502</v>
      </c>
      <c r="AL424" s="17">
        <v>0.29911780273139299</v>
      </c>
      <c r="AM424" s="17">
        <v>0.29184823075415101</v>
      </c>
      <c r="AN424" s="17">
        <v>0.40375337698293701</v>
      </c>
      <c r="AO424" s="17">
        <v>0.327631882596498</v>
      </c>
      <c r="AP424" s="17"/>
      <c r="AQ424" s="17">
        <v>0.33811761397719398</v>
      </c>
      <c r="AR424" s="17">
        <v>0.35080412931196903</v>
      </c>
      <c r="AS424" s="17"/>
      <c r="AT424" s="17">
        <v>0.324956577281799</v>
      </c>
      <c r="AU424" s="17">
        <v>0.40880315382481802</v>
      </c>
      <c r="AV424" s="17"/>
      <c r="AW424" s="17">
        <v>0.32102187281321198</v>
      </c>
      <c r="AX424" s="17" t="s">
        <v>87</v>
      </c>
      <c r="AY424" s="17">
        <v>0.36147126062665502</v>
      </c>
      <c r="AZ424" s="17"/>
      <c r="BA424" s="17">
        <v>0.36062349675959798</v>
      </c>
      <c r="BB424" s="17">
        <v>0.333652909218634</v>
      </c>
      <c r="BC424" s="17"/>
      <c r="BD424" s="17">
        <v>0.34048308097694202</v>
      </c>
      <c r="BE424" s="17">
        <v>0.34140602667840703</v>
      </c>
      <c r="BF424" s="17"/>
      <c r="BG424" s="17">
        <v>0.33404801309207699</v>
      </c>
      <c r="BH424" s="17">
        <v>0.374028562389422</v>
      </c>
      <c r="BI424" s="17">
        <v>0.32540864371331302</v>
      </c>
      <c r="BJ424" s="17">
        <v>0.33740947987289599</v>
      </c>
    </row>
    <row r="425" spans="2:62">
      <c r="B425" t="s">
        <v>223</v>
      </c>
      <c r="C425" s="17">
        <v>0.32059991550644901</v>
      </c>
      <c r="D425" s="17">
        <v>0.29949258638952803</v>
      </c>
      <c r="E425" s="17">
        <v>0.34196255041496199</v>
      </c>
      <c r="F425" s="17"/>
      <c r="G425" s="17">
        <v>0.305532620746373</v>
      </c>
      <c r="H425" s="17">
        <v>0.30824784990478898</v>
      </c>
      <c r="I425" s="17">
        <v>0.30851459738602499</v>
      </c>
      <c r="J425" s="17">
        <v>0.25356178800427698</v>
      </c>
      <c r="K425" s="17">
        <v>0.385508056357661</v>
      </c>
      <c r="L425" s="17">
        <v>0.36294985941962998</v>
      </c>
      <c r="M425" s="17"/>
      <c r="N425" s="17">
        <v>0.33889060698923401</v>
      </c>
      <c r="O425" s="17">
        <v>0.33833994760286501</v>
      </c>
      <c r="P425" s="17">
        <v>0.340004446821777</v>
      </c>
      <c r="Q425" s="17">
        <v>0.26303057548543501</v>
      </c>
      <c r="R425" s="17"/>
      <c r="S425" s="17">
        <v>0.35619715289370202</v>
      </c>
      <c r="T425" s="17">
        <v>0.31169781043216499</v>
      </c>
      <c r="U425" s="17">
        <v>0.30503802250254602</v>
      </c>
      <c r="V425" s="17">
        <v>0.34776632863187501</v>
      </c>
      <c r="W425" s="17">
        <v>0.26558499520337198</v>
      </c>
      <c r="X425" s="17">
        <v>0.286371082513589</v>
      </c>
      <c r="Y425" s="17">
        <v>0.30395324885880398</v>
      </c>
      <c r="Z425" s="17">
        <v>0.39499238621369098</v>
      </c>
      <c r="AA425" s="17">
        <v>0.32708723339034002</v>
      </c>
      <c r="AB425" s="17"/>
      <c r="AC425" s="17">
        <v>0.33688058943216898</v>
      </c>
      <c r="AD425" s="17">
        <v>0.32206992535399398</v>
      </c>
      <c r="AE425" s="17">
        <v>0.32602018221537898</v>
      </c>
      <c r="AF425" s="17">
        <v>0.331663541558398</v>
      </c>
      <c r="AG425" s="17">
        <v>0.25468429356206601</v>
      </c>
      <c r="AH425" s="17">
        <v>0.31202327298905003</v>
      </c>
      <c r="AI425" s="17"/>
      <c r="AJ425" s="17">
        <v>0.36378141612481701</v>
      </c>
      <c r="AK425" s="17">
        <v>0.26832414093081502</v>
      </c>
      <c r="AL425" s="17">
        <v>0.291834929806155</v>
      </c>
      <c r="AM425" s="17">
        <v>0.24488080402304899</v>
      </c>
      <c r="AN425" s="17">
        <v>0.34448226965223</v>
      </c>
      <c r="AO425" s="17">
        <v>0.26811480403077897</v>
      </c>
      <c r="AP425" s="17"/>
      <c r="AQ425" s="17">
        <v>0.33644482088761102</v>
      </c>
      <c r="AR425" s="17">
        <v>0.30916030578669601</v>
      </c>
      <c r="AS425" s="17"/>
      <c r="AT425" s="17">
        <v>0.30635911694829299</v>
      </c>
      <c r="AU425" s="17">
        <v>0.37299429220581498</v>
      </c>
      <c r="AV425" s="17"/>
      <c r="AW425" s="17">
        <v>0.28380290103836697</v>
      </c>
      <c r="AX425" s="17" t="s">
        <v>87</v>
      </c>
      <c r="AY425" s="17">
        <v>0.36378141612481701</v>
      </c>
      <c r="AZ425" s="17"/>
      <c r="BA425" s="17">
        <v>0.31750788770037403</v>
      </c>
      <c r="BB425" s="17">
        <v>0.32231530552072601</v>
      </c>
      <c r="BC425" s="17"/>
      <c r="BD425" s="17">
        <v>0.34755767469300097</v>
      </c>
      <c r="BE425" s="17">
        <v>0.31380231499120997</v>
      </c>
      <c r="BF425" s="17"/>
      <c r="BG425" s="17">
        <v>0.311745194922944</v>
      </c>
      <c r="BH425" s="17">
        <v>0.30356126035403003</v>
      </c>
      <c r="BI425" s="17">
        <v>0.32927318516753901</v>
      </c>
      <c r="BJ425" s="17">
        <v>0.31313683565509798</v>
      </c>
    </row>
    <row r="426" spans="2:62">
      <c r="B426" t="s">
        <v>224</v>
      </c>
      <c r="C426" s="17">
        <v>0.31935682597161302</v>
      </c>
      <c r="D426" s="17">
        <v>0.298031478247268</v>
      </c>
      <c r="E426" s="17">
        <v>0.33892156792031403</v>
      </c>
      <c r="F426" s="17"/>
      <c r="G426" s="17">
        <v>0.243742934083372</v>
      </c>
      <c r="H426" s="17">
        <v>0.238556621148724</v>
      </c>
      <c r="I426" s="17">
        <v>0.28963967038758798</v>
      </c>
      <c r="J426" s="17">
        <v>0.29844474201194399</v>
      </c>
      <c r="K426" s="17">
        <v>0.40037647307607499</v>
      </c>
      <c r="L426" s="17">
        <v>0.418463341659155</v>
      </c>
      <c r="M426" s="17"/>
      <c r="N426" s="17">
        <v>0.33012814905561899</v>
      </c>
      <c r="O426" s="17">
        <v>0.32042756891548901</v>
      </c>
      <c r="P426" s="17">
        <v>0.32563589184706898</v>
      </c>
      <c r="Q426" s="17">
        <v>0.29880423854895699</v>
      </c>
      <c r="R426" s="17"/>
      <c r="S426" s="17">
        <v>0.31763361696650799</v>
      </c>
      <c r="T426" s="17">
        <v>0.31994276472445299</v>
      </c>
      <c r="U426" s="17">
        <v>0.34601653769619301</v>
      </c>
      <c r="V426" s="17">
        <v>0.33850532297387098</v>
      </c>
      <c r="W426" s="17">
        <v>0.30722267299837702</v>
      </c>
      <c r="X426" s="17">
        <v>0.312754967539976</v>
      </c>
      <c r="Y426" s="17">
        <v>0.30700610870337097</v>
      </c>
      <c r="Z426" s="17">
        <v>0.32584778493812799</v>
      </c>
      <c r="AA426" s="17">
        <v>0.30388392820370203</v>
      </c>
      <c r="AB426" s="17"/>
      <c r="AC426" s="17">
        <v>0.30974698427303599</v>
      </c>
      <c r="AD426" s="17">
        <v>0.33847321101731498</v>
      </c>
      <c r="AE426" s="17">
        <v>0.29788193385547801</v>
      </c>
      <c r="AF426" s="17">
        <v>0.32907758665574899</v>
      </c>
      <c r="AG426" s="17">
        <v>0.28583320546263502</v>
      </c>
      <c r="AH426" s="17">
        <v>0.35345236518360801</v>
      </c>
      <c r="AI426" s="17"/>
      <c r="AJ426" s="17">
        <v>0.37428395292448702</v>
      </c>
      <c r="AK426" s="17">
        <v>0.29263246232074003</v>
      </c>
      <c r="AL426" s="17">
        <v>0.26928859542533701</v>
      </c>
      <c r="AM426" s="17">
        <v>0.30371261804664001</v>
      </c>
      <c r="AN426" s="17">
        <v>0.28625685914275301</v>
      </c>
      <c r="AO426" s="17">
        <v>0.207669138226526</v>
      </c>
      <c r="AP426" s="17"/>
      <c r="AQ426" s="17">
        <v>0.31373214443750302</v>
      </c>
      <c r="AR426" s="17">
        <v>0.31394347864997602</v>
      </c>
      <c r="AS426" s="17"/>
      <c r="AT426" s="17">
        <v>0.31466244856846398</v>
      </c>
      <c r="AU426" s="17">
        <v>0.33997800545429102</v>
      </c>
      <c r="AV426" s="17"/>
      <c r="AW426" s="17">
        <v>0.28552607989512002</v>
      </c>
      <c r="AX426" s="17" t="s">
        <v>87</v>
      </c>
      <c r="AY426" s="17">
        <v>0.37428395292448702</v>
      </c>
      <c r="AZ426" s="17"/>
      <c r="BA426" s="17">
        <v>0.31826128112695901</v>
      </c>
      <c r="BB426" s="17">
        <v>0.31996461050803299</v>
      </c>
      <c r="BC426" s="17"/>
      <c r="BD426" s="17">
        <v>0.27491075848298102</v>
      </c>
      <c r="BE426" s="17">
        <v>0.33431038680729103</v>
      </c>
      <c r="BF426" s="17"/>
      <c r="BG426" s="17">
        <v>0.25214382081832099</v>
      </c>
      <c r="BH426" s="17">
        <v>0.31905890064893999</v>
      </c>
      <c r="BI426" s="17">
        <v>0.309462289691254</v>
      </c>
      <c r="BJ426" s="17">
        <v>0.344930414405973</v>
      </c>
    </row>
    <row r="427" spans="2:62">
      <c r="B427" t="s">
        <v>225</v>
      </c>
      <c r="C427" s="17">
        <v>0.31215643557654899</v>
      </c>
      <c r="D427" s="17">
        <v>0.30350885048412402</v>
      </c>
      <c r="E427" s="17">
        <v>0.317092373122763</v>
      </c>
      <c r="F427" s="17"/>
      <c r="G427" s="17">
        <v>0.28379937114273102</v>
      </c>
      <c r="H427" s="17">
        <v>0.25767748751960601</v>
      </c>
      <c r="I427" s="17">
        <v>0.30870498467574198</v>
      </c>
      <c r="J427" s="17">
        <v>0.280252889839049</v>
      </c>
      <c r="K427" s="17">
        <v>0.368923685259398</v>
      </c>
      <c r="L427" s="17">
        <v>0.35720322202170401</v>
      </c>
      <c r="M427" s="17"/>
      <c r="N427" s="17">
        <v>0.32405993299233898</v>
      </c>
      <c r="O427" s="17">
        <v>0.316755663455912</v>
      </c>
      <c r="P427" s="17">
        <v>0.313418543629359</v>
      </c>
      <c r="Q427" s="17">
        <v>0.29108617556243599</v>
      </c>
      <c r="R427" s="17"/>
      <c r="S427" s="17">
        <v>0.33260901827056499</v>
      </c>
      <c r="T427" s="17">
        <v>0.29461930610582998</v>
      </c>
      <c r="U427" s="17">
        <v>0.31177333570128901</v>
      </c>
      <c r="V427" s="17">
        <v>0.37720751913661998</v>
      </c>
      <c r="W427" s="17">
        <v>0.28592484161132797</v>
      </c>
      <c r="X427" s="17">
        <v>0.30224890742044302</v>
      </c>
      <c r="Y427" s="17">
        <v>0.33566247093345197</v>
      </c>
      <c r="Z427" s="17">
        <v>0.301503433756664</v>
      </c>
      <c r="AA427" s="17">
        <v>0.26633098278628198</v>
      </c>
      <c r="AB427" s="17"/>
      <c r="AC427" s="17">
        <v>0.32507309400793</v>
      </c>
      <c r="AD427" s="17">
        <v>0.30973063256014099</v>
      </c>
      <c r="AE427" s="17">
        <v>0.31009157884358401</v>
      </c>
      <c r="AF427" s="17">
        <v>0.32937502570190103</v>
      </c>
      <c r="AG427" s="17">
        <v>0.28602554030183902</v>
      </c>
      <c r="AH427" s="17">
        <v>0.248654712696883</v>
      </c>
      <c r="AI427" s="17"/>
      <c r="AJ427" s="17">
        <v>0.34532260021509698</v>
      </c>
      <c r="AK427" s="17">
        <v>0.27926295357404102</v>
      </c>
      <c r="AL427" s="17">
        <v>0.32380488684730702</v>
      </c>
      <c r="AM427" s="17">
        <v>0.309761151625144</v>
      </c>
      <c r="AN427" s="17">
        <v>0.29532165498221902</v>
      </c>
      <c r="AO427" s="17">
        <v>0.25349624233770801</v>
      </c>
      <c r="AP427" s="17"/>
      <c r="AQ427" s="17">
        <v>0.30609046488721198</v>
      </c>
      <c r="AR427" s="17">
        <v>0.30670781413576198</v>
      </c>
      <c r="AS427" s="17"/>
      <c r="AT427" s="17">
        <v>0.30605280614483998</v>
      </c>
      <c r="AU427" s="17">
        <v>0.33582982919559201</v>
      </c>
      <c r="AV427" s="17"/>
      <c r="AW427" s="17">
        <v>0.29960807882717899</v>
      </c>
      <c r="AX427" s="17" t="s">
        <v>87</v>
      </c>
      <c r="AY427" s="17">
        <v>0.34532260021509698</v>
      </c>
      <c r="AZ427" s="17"/>
      <c r="BA427" s="17">
        <v>0.30233799989926802</v>
      </c>
      <c r="BB427" s="17">
        <v>0.317603490898479</v>
      </c>
      <c r="BC427" s="17"/>
      <c r="BD427" s="17">
        <v>0.30054638992982802</v>
      </c>
      <c r="BE427" s="17">
        <v>0.31968745505797502</v>
      </c>
      <c r="BF427" s="17"/>
      <c r="BG427" s="17">
        <v>0.30523461184170098</v>
      </c>
      <c r="BH427" s="17">
        <v>0.29714152693028301</v>
      </c>
      <c r="BI427" s="17">
        <v>0.33012649812352302</v>
      </c>
      <c r="BJ427" s="17">
        <v>0.32817516627760901</v>
      </c>
    </row>
    <row r="428" spans="2:62">
      <c r="B428" t="s">
        <v>226</v>
      </c>
      <c r="C428" s="17">
        <v>0.296184094882816</v>
      </c>
      <c r="D428" s="17">
        <v>0.29150700140172903</v>
      </c>
      <c r="E428" s="17">
        <v>0.29941070865624497</v>
      </c>
      <c r="F428" s="17"/>
      <c r="G428" s="17">
        <v>0.26877078692574402</v>
      </c>
      <c r="H428" s="17">
        <v>0.23275445899106101</v>
      </c>
      <c r="I428" s="17">
        <v>0.26465670329429603</v>
      </c>
      <c r="J428" s="17">
        <v>0.27254784535670001</v>
      </c>
      <c r="K428" s="17">
        <v>0.36730144901095502</v>
      </c>
      <c r="L428" s="17">
        <v>0.359570596861852</v>
      </c>
      <c r="M428" s="17"/>
      <c r="N428" s="17">
        <v>0.297982988245794</v>
      </c>
      <c r="O428" s="17">
        <v>0.31504562765662297</v>
      </c>
      <c r="P428" s="17">
        <v>0.26028430317207402</v>
      </c>
      <c r="Q428" s="17">
        <v>0.30384648639575301</v>
      </c>
      <c r="R428" s="17"/>
      <c r="S428" s="17">
        <v>0.28876402089458297</v>
      </c>
      <c r="T428" s="17">
        <v>0.28376683319406598</v>
      </c>
      <c r="U428" s="17">
        <v>0.28630321171193901</v>
      </c>
      <c r="V428" s="17">
        <v>0.38300451688795201</v>
      </c>
      <c r="W428" s="17">
        <v>0.24993376387441199</v>
      </c>
      <c r="X428" s="17">
        <v>0.26970092356122699</v>
      </c>
      <c r="Y428" s="17">
        <v>0.28062683845866399</v>
      </c>
      <c r="Z428" s="17">
        <v>0.24541457833993399</v>
      </c>
      <c r="AA428" s="17">
        <v>0.33704246169184499</v>
      </c>
      <c r="AB428" s="17"/>
      <c r="AC428" s="17">
        <v>0.27242848100142703</v>
      </c>
      <c r="AD428" s="17">
        <v>0.29744268232833798</v>
      </c>
      <c r="AE428" s="17">
        <v>0.324110407551289</v>
      </c>
      <c r="AF428" s="17">
        <v>0.328502586140827</v>
      </c>
      <c r="AG428" s="17">
        <v>0.26031094600204002</v>
      </c>
      <c r="AH428" s="17">
        <v>0.28735802215616302</v>
      </c>
      <c r="AI428" s="17"/>
      <c r="AJ428" s="17">
        <v>0.34110886230069798</v>
      </c>
      <c r="AK428" s="17">
        <v>0.231228545493945</v>
      </c>
      <c r="AL428" s="17">
        <v>0.25238973438954498</v>
      </c>
      <c r="AM428" s="17">
        <v>0.24756117070119499</v>
      </c>
      <c r="AN428" s="17">
        <v>0.32135172450813698</v>
      </c>
      <c r="AO428" s="17">
        <v>0.29259697751868802</v>
      </c>
      <c r="AP428" s="17"/>
      <c r="AQ428" s="17">
        <v>0.27310039874034098</v>
      </c>
      <c r="AR428" s="17">
        <v>0.30349022355654698</v>
      </c>
      <c r="AS428" s="17"/>
      <c r="AT428" s="17">
        <v>0.29886984557593699</v>
      </c>
      <c r="AU428" s="17">
        <v>0.288187765307997</v>
      </c>
      <c r="AV428" s="17"/>
      <c r="AW428" s="17">
        <v>0.28081566792499402</v>
      </c>
      <c r="AX428" s="17" t="s">
        <v>87</v>
      </c>
      <c r="AY428" s="17">
        <v>0.34110886230069798</v>
      </c>
      <c r="AZ428" s="17"/>
      <c r="BA428" s="17">
        <v>0.29931467832120501</v>
      </c>
      <c r="BB428" s="17">
        <v>0.29444731503933402</v>
      </c>
      <c r="BC428" s="17"/>
      <c r="BD428" s="17">
        <v>0.26037914180669802</v>
      </c>
      <c r="BE428" s="17">
        <v>0.30893665652479702</v>
      </c>
      <c r="BF428" s="17"/>
      <c r="BG428" s="17">
        <v>0.27211793585824401</v>
      </c>
      <c r="BH428" s="17">
        <v>0.30287024168158799</v>
      </c>
      <c r="BI428" s="17">
        <v>0.26717614484973701</v>
      </c>
      <c r="BJ428" s="17">
        <v>0.30161807194600598</v>
      </c>
    </row>
    <row r="429" spans="2:62">
      <c r="B429" t="s">
        <v>227</v>
      </c>
      <c r="C429" s="17">
        <v>0.28958217991194002</v>
      </c>
      <c r="D429" s="17">
        <v>0.273071739417941</v>
      </c>
      <c r="E429" s="17">
        <v>0.30527447543199399</v>
      </c>
      <c r="F429" s="17"/>
      <c r="G429" s="17">
        <v>0.33005504112405698</v>
      </c>
      <c r="H429" s="17">
        <v>0.21244257584071199</v>
      </c>
      <c r="I429" s="17">
        <v>0.25603705964194001</v>
      </c>
      <c r="J429" s="17">
        <v>0.26094297227565999</v>
      </c>
      <c r="K429" s="17">
        <v>0.32778629697443201</v>
      </c>
      <c r="L429" s="17">
        <v>0.34924444201511301</v>
      </c>
      <c r="M429" s="17"/>
      <c r="N429" s="17">
        <v>0.26419737629904599</v>
      </c>
      <c r="O429" s="17">
        <v>0.30157467234018198</v>
      </c>
      <c r="P429" s="17">
        <v>0.31488556893897801</v>
      </c>
      <c r="Q429" s="17">
        <v>0.278044614954091</v>
      </c>
      <c r="R429" s="17"/>
      <c r="S429" s="17">
        <v>0.26686365291703701</v>
      </c>
      <c r="T429" s="17">
        <v>0.309427014178423</v>
      </c>
      <c r="U429" s="17">
        <v>0.26108706544291699</v>
      </c>
      <c r="V429" s="17">
        <v>0.27449675425908099</v>
      </c>
      <c r="W429" s="17">
        <v>0.293922093490111</v>
      </c>
      <c r="X429" s="17">
        <v>0.32377419680040598</v>
      </c>
      <c r="Y429" s="17">
        <v>0.31029162993626402</v>
      </c>
      <c r="Z429" s="17">
        <v>0.25726653256652399</v>
      </c>
      <c r="AA429" s="17">
        <v>0.29302509829305801</v>
      </c>
      <c r="AB429" s="17"/>
      <c r="AC429" s="17">
        <v>0.27079666400652502</v>
      </c>
      <c r="AD429" s="17">
        <v>0.28771034826981501</v>
      </c>
      <c r="AE429" s="17">
        <v>0.30780493989868901</v>
      </c>
      <c r="AF429" s="17">
        <v>0.29673048252197698</v>
      </c>
      <c r="AG429" s="17">
        <v>0.28980757592866702</v>
      </c>
      <c r="AH429" s="17">
        <v>0.32458368058549802</v>
      </c>
      <c r="AI429" s="17"/>
      <c r="AJ429" s="17">
        <v>0.32890578511333501</v>
      </c>
      <c r="AK429" s="17">
        <v>0.26264263341195099</v>
      </c>
      <c r="AL429" s="17">
        <v>0.221198433979304</v>
      </c>
      <c r="AM429" s="17">
        <v>0.22913315000978601</v>
      </c>
      <c r="AN429" s="17">
        <v>0.27946079074591401</v>
      </c>
      <c r="AO429" s="17">
        <v>0.359446493157841</v>
      </c>
      <c r="AP429" s="17"/>
      <c r="AQ429" s="17">
        <v>0.239765621813711</v>
      </c>
      <c r="AR429" s="17">
        <v>0.31599075120671</v>
      </c>
      <c r="AS429" s="17"/>
      <c r="AT429" s="17">
        <v>0.29909948287532201</v>
      </c>
      <c r="AU429" s="17">
        <v>0.25813855903877703</v>
      </c>
      <c r="AV429" s="17"/>
      <c r="AW429" s="17">
        <v>0.272989786029667</v>
      </c>
      <c r="AX429" s="17" t="s">
        <v>87</v>
      </c>
      <c r="AY429" s="17">
        <v>0.32890578511333501</v>
      </c>
      <c r="AZ429" s="17"/>
      <c r="BA429" s="17">
        <v>0.29084908270524001</v>
      </c>
      <c r="BB429" s="17">
        <v>0.288879329699398</v>
      </c>
      <c r="BC429" s="17"/>
      <c r="BD429" s="17">
        <v>0.23535252458272901</v>
      </c>
      <c r="BE429" s="17">
        <v>0.30656943650660101</v>
      </c>
      <c r="BF429" s="17"/>
      <c r="BG429" s="17">
        <v>0.25680276053293999</v>
      </c>
      <c r="BH429" s="17">
        <v>0.26793876231192698</v>
      </c>
      <c r="BI429" s="17">
        <v>0.31552556743680399</v>
      </c>
      <c r="BJ429" s="17">
        <v>0.31258846114753902</v>
      </c>
    </row>
    <row r="430" spans="2:62">
      <c r="B430" t="s">
        <v>228</v>
      </c>
      <c r="C430" s="17">
        <v>0.25430023696862403</v>
      </c>
      <c r="D430" s="17">
        <v>0.23840155500316801</v>
      </c>
      <c r="E430" s="17">
        <v>0.26587484136679501</v>
      </c>
      <c r="F430" s="17"/>
      <c r="G430" s="17">
        <v>0.30675593271330198</v>
      </c>
      <c r="H430" s="17">
        <v>0.26224478112051802</v>
      </c>
      <c r="I430" s="17">
        <v>0.26076377183032501</v>
      </c>
      <c r="J430" s="17">
        <v>0.21321316314709499</v>
      </c>
      <c r="K430" s="17">
        <v>0.24656004400286899</v>
      </c>
      <c r="L430" s="17">
        <v>0.23694154882380999</v>
      </c>
      <c r="M430" s="17"/>
      <c r="N430" s="17">
        <v>0.25135626631612701</v>
      </c>
      <c r="O430" s="17">
        <v>0.287013057886434</v>
      </c>
      <c r="P430" s="17">
        <v>0.27151664094475098</v>
      </c>
      <c r="Q430" s="17">
        <v>0.205659980493648</v>
      </c>
      <c r="R430" s="17"/>
      <c r="S430" s="17">
        <v>0.29395052385290199</v>
      </c>
      <c r="T430" s="17">
        <v>0.23539107027343201</v>
      </c>
      <c r="U430" s="17">
        <v>0.24410214798442301</v>
      </c>
      <c r="V430" s="17">
        <v>0.232244560045342</v>
      </c>
      <c r="W430" s="17">
        <v>0.25764542342844798</v>
      </c>
      <c r="X430" s="17">
        <v>0.26150117533917999</v>
      </c>
      <c r="Y430" s="17">
        <v>0.232220727107354</v>
      </c>
      <c r="Z430" s="17">
        <v>0.26224067869481699</v>
      </c>
      <c r="AA430" s="17">
        <v>0.26256592219664698</v>
      </c>
      <c r="AB430" s="17"/>
      <c r="AC430" s="17">
        <v>0.30144988678388701</v>
      </c>
      <c r="AD430" s="17">
        <v>0.238089908092533</v>
      </c>
      <c r="AE430" s="17">
        <v>0.292094334935038</v>
      </c>
      <c r="AF430" s="17">
        <v>0.20855160499809</v>
      </c>
      <c r="AG430" s="17">
        <v>0.21152561947949</v>
      </c>
      <c r="AH430" s="17">
        <v>0.26983089004253402</v>
      </c>
      <c r="AI430" s="17"/>
      <c r="AJ430" s="17">
        <v>0.25736492704409097</v>
      </c>
      <c r="AK430" s="17">
        <v>0.22914724255993599</v>
      </c>
      <c r="AL430" s="17">
        <v>0.15498310142809901</v>
      </c>
      <c r="AM430" s="17">
        <v>0.182587568289347</v>
      </c>
      <c r="AN430" s="17">
        <v>0.32446054168231903</v>
      </c>
      <c r="AO430" s="17">
        <v>0.32031608451397697</v>
      </c>
      <c r="AP430" s="17"/>
      <c r="AQ430" s="17">
        <v>0.24071705300103899</v>
      </c>
      <c r="AR430" s="17">
        <v>0.269790160083345</v>
      </c>
      <c r="AS430" s="17"/>
      <c r="AT430" s="17">
        <v>0.240520159280037</v>
      </c>
      <c r="AU430" s="17">
        <v>0.30966715364509101</v>
      </c>
      <c r="AV430" s="17"/>
      <c r="AW430" s="17">
        <v>0.24409911541919499</v>
      </c>
      <c r="AX430" s="17" t="s">
        <v>87</v>
      </c>
      <c r="AY430" s="17">
        <v>0.25736492704409097</v>
      </c>
      <c r="AZ430" s="17"/>
      <c r="BA430" s="17">
        <v>0.26691792246030299</v>
      </c>
      <c r="BB430" s="17">
        <v>0.247300218516915</v>
      </c>
      <c r="BC430" s="17"/>
      <c r="BD430" s="17">
        <v>0.271684862738719</v>
      </c>
      <c r="BE430" s="17">
        <v>0.247348488069216</v>
      </c>
      <c r="BF430" s="17"/>
      <c r="BG430" s="17">
        <v>0.26806355693626699</v>
      </c>
      <c r="BH430" s="17">
        <v>0.26595989433774703</v>
      </c>
      <c r="BI430" s="17">
        <v>0.28740878897647598</v>
      </c>
      <c r="BJ430" s="17">
        <v>0.247570863994447</v>
      </c>
    </row>
    <row r="431" spans="2:62">
      <c r="B431" t="s">
        <v>229</v>
      </c>
      <c r="C431" s="17">
        <v>0.211093501275017</v>
      </c>
      <c r="D431" s="17">
        <v>0.19793064614525299</v>
      </c>
      <c r="E431" s="17">
        <v>0.22372715981164801</v>
      </c>
      <c r="F431" s="17"/>
      <c r="G431" s="17">
        <v>0.172896590266577</v>
      </c>
      <c r="H431" s="17">
        <v>0.217651612474275</v>
      </c>
      <c r="I431" s="17">
        <v>0.21724524582867299</v>
      </c>
      <c r="J431" s="17">
        <v>0.202599489811887</v>
      </c>
      <c r="K431" s="17">
        <v>0.24331315267144299</v>
      </c>
      <c r="L431" s="17">
        <v>0.21064442244355699</v>
      </c>
      <c r="M431" s="17"/>
      <c r="N431" s="17">
        <v>0.23108566000215899</v>
      </c>
      <c r="O431" s="17">
        <v>0.21605351653639801</v>
      </c>
      <c r="P431" s="17">
        <v>0.18642176492909601</v>
      </c>
      <c r="Q431" s="17">
        <v>0.20730232309569299</v>
      </c>
      <c r="R431" s="17"/>
      <c r="S431" s="17">
        <v>0.24757991432352999</v>
      </c>
      <c r="T431" s="17">
        <v>0.21782472683316401</v>
      </c>
      <c r="U431" s="17">
        <v>0.24080264800072099</v>
      </c>
      <c r="V431" s="17">
        <v>0.177665885378958</v>
      </c>
      <c r="W431" s="17">
        <v>0.168162208659007</v>
      </c>
      <c r="X431" s="17">
        <v>0.25476947007814499</v>
      </c>
      <c r="Y431" s="17">
        <v>0.17896636094167001</v>
      </c>
      <c r="Z431" s="17">
        <v>0.22476411811578201</v>
      </c>
      <c r="AA431" s="17">
        <v>0.176246931343433</v>
      </c>
      <c r="AB431" s="17"/>
      <c r="AC431" s="17">
        <v>0.24803264380511</v>
      </c>
      <c r="AD431" s="17">
        <v>0.20202694485003</v>
      </c>
      <c r="AE431" s="17">
        <v>0.193570360116021</v>
      </c>
      <c r="AF431" s="17">
        <v>0.20363297125896501</v>
      </c>
      <c r="AG431" s="17">
        <v>0.180133958595697</v>
      </c>
      <c r="AH431" s="17">
        <v>0.222248014684988</v>
      </c>
      <c r="AI431" s="17"/>
      <c r="AJ431" s="17">
        <v>0.20782289214466401</v>
      </c>
      <c r="AK431" s="17">
        <v>0.18469855595134299</v>
      </c>
      <c r="AL431" s="17">
        <v>0.162241797974361</v>
      </c>
      <c r="AM431" s="17">
        <v>0.22651564978306299</v>
      </c>
      <c r="AN431" s="17">
        <v>0.257937471874645</v>
      </c>
      <c r="AO431" s="17">
        <v>0.20317640822121999</v>
      </c>
      <c r="AP431" s="17"/>
      <c r="AQ431" s="17">
        <v>0.23523426764451399</v>
      </c>
      <c r="AR431" s="17">
        <v>0.199079454777188</v>
      </c>
      <c r="AS431" s="17"/>
      <c r="AT431" s="17">
        <v>0.192648274452139</v>
      </c>
      <c r="AU431" s="17">
        <v>0.28299061817570298</v>
      </c>
      <c r="AV431" s="17"/>
      <c r="AW431" s="17">
        <v>0.20410851894499901</v>
      </c>
      <c r="AX431" s="17" t="s">
        <v>87</v>
      </c>
      <c r="AY431" s="17">
        <v>0.20782289214466401</v>
      </c>
      <c r="AZ431" s="17"/>
      <c r="BA431" s="17">
        <v>0.22963108040619101</v>
      </c>
      <c r="BB431" s="17">
        <v>0.200809254132084</v>
      </c>
      <c r="BC431" s="17"/>
      <c r="BD431" s="17">
        <v>0.22393233836169599</v>
      </c>
      <c r="BE431" s="17">
        <v>0.20979494155460701</v>
      </c>
      <c r="BF431" s="17"/>
      <c r="BG431" s="17">
        <v>0.25044721159628602</v>
      </c>
      <c r="BH431" s="17">
        <v>0.218416508659419</v>
      </c>
      <c r="BI431" s="17">
        <v>0.22299712890718201</v>
      </c>
      <c r="BJ431" s="17">
        <v>0.18859489930040699</v>
      </c>
    </row>
    <row r="432" spans="2:62">
      <c r="B432" t="s">
        <v>230</v>
      </c>
      <c r="C432" s="17">
        <v>0.196651706881563</v>
      </c>
      <c r="D432" s="17">
        <v>0.19025892288111301</v>
      </c>
      <c r="E432" s="17">
        <v>0.20445579008305101</v>
      </c>
      <c r="F432" s="17"/>
      <c r="G432" s="17">
        <v>0.238192992615857</v>
      </c>
      <c r="H432" s="17">
        <v>0.179886452972842</v>
      </c>
      <c r="I432" s="17">
        <v>0.26813579122721598</v>
      </c>
      <c r="J432" s="17">
        <v>0.15888961516535199</v>
      </c>
      <c r="K432" s="17">
        <v>0.21963539348730299</v>
      </c>
      <c r="L432" s="17">
        <v>0.14372473354482401</v>
      </c>
      <c r="M432" s="17"/>
      <c r="N432" s="17">
        <v>0.218692457507802</v>
      </c>
      <c r="O432" s="17">
        <v>0.201004278731717</v>
      </c>
      <c r="P432" s="17">
        <v>0.180367159419551</v>
      </c>
      <c r="Q432" s="17">
        <v>0.18380368745414999</v>
      </c>
      <c r="R432" s="17"/>
      <c r="S432" s="17">
        <v>0.25541992068108299</v>
      </c>
      <c r="T432" s="17">
        <v>0.19531764670997201</v>
      </c>
      <c r="U432" s="17">
        <v>0.16483334082773801</v>
      </c>
      <c r="V432" s="17">
        <v>0.21327909902188</v>
      </c>
      <c r="W432" s="17">
        <v>0.19713148535078501</v>
      </c>
      <c r="X432" s="17">
        <v>0.18742694709500801</v>
      </c>
      <c r="Y432" s="17">
        <v>0.163701022609269</v>
      </c>
      <c r="Z432" s="17">
        <v>0.153746750691026</v>
      </c>
      <c r="AA432" s="17">
        <v>0.18605143509420499</v>
      </c>
      <c r="AB432" s="17"/>
      <c r="AC432" s="17">
        <v>0.267158998204933</v>
      </c>
      <c r="AD432" s="17">
        <v>0.21251199237214299</v>
      </c>
      <c r="AE432" s="17">
        <v>0.159550810935706</v>
      </c>
      <c r="AF432" s="17">
        <v>0.14775637032439001</v>
      </c>
      <c r="AG432" s="17">
        <v>0.13385747149212901</v>
      </c>
      <c r="AH432" s="17">
        <v>0.15225928294669999</v>
      </c>
      <c r="AI432" s="17"/>
      <c r="AJ432" s="17">
        <v>0.16966177018589099</v>
      </c>
      <c r="AK432" s="17">
        <v>0.195766603042831</v>
      </c>
      <c r="AL432" s="17">
        <v>0.17610044118271201</v>
      </c>
      <c r="AM432" s="17">
        <v>0.219450184492402</v>
      </c>
      <c r="AN432" s="17">
        <v>0.227057576009184</v>
      </c>
      <c r="AO432" s="17">
        <v>0.29308880403467802</v>
      </c>
      <c r="AP432" s="17"/>
      <c r="AQ432" s="17">
        <v>0.20562991667171299</v>
      </c>
      <c r="AR432" s="17">
        <v>0.18779457031322799</v>
      </c>
      <c r="AS432" s="17"/>
      <c r="AT432" s="17">
        <v>0.18619238302445101</v>
      </c>
      <c r="AU432" s="17">
        <v>0.23560057062716699</v>
      </c>
      <c r="AV432" s="17"/>
      <c r="AW432" s="17">
        <v>0.21757632991422701</v>
      </c>
      <c r="AX432" s="17" t="s">
        <v>87</v>
      </c>
      <c r="AY432" s="17">
        <v>0.16966177018589099</v>
      </c>
      <c r="AZ432" s="17"/>
      <c r="BA432" s="17">
        <v>0.167048339976685</v>
      </c>
      <c r="BB432" s="17">
        <v>0.21307501325605599</v>
      </c>
      <c r="BC432" s="17"/>
      <c r="BD432" s="17">
        <v>0.168467909209396</v>
      </c>
      <c r="BE432" s="17">
        <v>0.200316765889163</v>
      </c>
      <c r="BF432" s="17"/>
      <c r="BG432" s="17">
        <v>0.245585548551042</v>
      </c>
      <c r="BH432" s="17">
        <v>0.197144242625998</v>
      </c>
      <c r="BI432" s="17">
        <v>0.19246718957021</v>
      </c>
      <c r="BJ432" s="17">
        <v>0.16561527853907301</v>
      </c>
    </row>
    <row r="433" spans="2:62">
      <c r="B433" t="s">
        <v>231</v>
      </c>
      <c r="C433" s="17">
        <v>9.0909578994246301E-2</v>
      </c>
      <c r="D433" s="17">
        <v>8.7697053449564896E-2</v>
      </c>
      <c r="E433" s="17">
        <v>9.4768975073679804E-2</v>
      </c>
      <c r="F433" s="17"/>
      <c r="G433" s="17">
        <v>7.7592834208181805E-2</v>
      </c>
      <c r="H433" s="17">
        <v>5.44165760340612E-2</v>
      </c>
      <c r="I433" s="17">
        <v>9.0268326286084402E-2</v>
      </c>
      <c r="J433" s="17">
        <v>0.14681562219688199</v>
      </c>
      <c r="K433" s="17">
        <v>9.9509368920876098E-2</v>
      </c>
      <c r="L433" s="17">
        <v>8.0393777899987695E-2</v>
      </c>
      <c r="M433" s="17"/>
      <c r="N433" s="17">
        <v>8.0269568375199302E-2</v>
      </c>
      <c r="O433" s="17">
        <v>9.2232389766740405E-2</v>
      </c>
      <c r="P433" s="17">
        <v>0.10310265907201401</v>
      </c>
      <c r="Q433" s="17">
        <v>9.0845026320844097E-2</v>
      </c>
      <c r="R433" s="17"/>
      <c r="S433" s="17">
        <v>3.6366056266838802E-2</v>
      </c>
      <c r="T433" s="17">
        <v>0.121006938356581</v>
      </c>
      <c r="U433" s="17">
        <v>7.3939988549444599E-2</v>
      </c>
      <c r="V433" s="17">
        <v>8.5788904017634102E-2</v>
      </c>
      <c r="W433" s="17">
        <v>0.152687586279592</v>
      </c>
      <c r="X433" s="17">
        <v>0.102982139762627</v>
      </c>
      <c r="Y433" s="17">
        <v>7.5430905990605701E-2</v>
      </c>
      <c r="Z433" s="17">
        <v>0.102810955866871</v>
      </c>
      <c r="AA433" s="17">
        <v>9.2953249567826496E-2</v>
      </c>
      <c r="AB433" s="17"/>
      <c r="AC433" s="17">
        <v>5.9698003474703103E-2</v>
      </c>
      <c r="AD433" s="17">
        <v>8.5011734197348601E-2</v>
      </c>
      <c r="AE433" s="17">
        <v>9.3258109550650406E-2</v>
      </c>
      <c r="AF433" s="17">
        <v>0.121186397080039</v>
      </c>
      <c r="AG433" s="17">
        <v>0.12767740575877801</v>
      </c>
      <c r="AH433" s="17">
        <v>8.8373077253463106E-2</v>
      </c>
      <c r="AI433" s="17"/>
      <c r="AJ433" s="17">
        <v>8.8725297287582702E-2</v>
      </c>
      <c r="AK433" s="17">
        <v>0.113372450327338</v>
      </c>
      <c r="AL433" s="17">
        <v>4.2431933881272303E-2</v>
      </c>
      <c r="AM433" s="17">
        <v>9.0411166052616704E-2</v>
      </c>
      <c r="AN433" s="17">
        <v>6.0592782799757799E-2</v>
      </c>
      <c r="AO433" s="17">
        <v>0.24602793394396999</v>
      </c>
      <c r="AP433" s="17"/>
      <c r="AQ433" s="17">
        <v>5.7284217271077201E-2</v>
      </c>
      <c r="AR433" s="17">
        <v>0.101397318320496</v>
      </c>
      <c r="AS433" s="17"/>
      <c r="AT433" s="17">
        <v>0.101077493491168</v>
      </c>
      <c r="AU433" s="17">
        <v>5.0790001039659298E-2</v>
      </c>
      <c r="AV433" s="17"/>
      <c r="AW433" s="17">
        <v>0.103687134367891</v>
      </c>
      <c r="AX433" s="17" t="s">
        <v>87</v>
      </c>
      <c r="AY433" s="17">
        <v>8.8725297287582702E-2</v>
      </c>
      <c r="AZ433" s="17"/>
      <c r="BA433" s="17">
        <v>9.6891871816062999E-2</v>
      </c>
      <c r="BB433" s="17">
        <v>8.7590732589027498E-2</v>
      </c>
      <c r="BC433" s="17"/>
      <c r="BD433" s="17">
        <v>5.9405808350009102E-2</v>
      </c>
      <c r="BE433" s="17">
        <v>0.10048200877055501</v>
      </c>
      <c r="BF433" s="17"/>
      <c r="BG433" s="17">
        <v>5.3172774350202699E-2</v>
      </c>
      <c r="BH433" s="17">
        <v>0.10444532107816799</v>
      </c>
      <c r="BI433" s="17">
        <v>9.0733644972366398E-2</v>
      </c>
      <c r="BJ433" s="17">
        <v>9.5078946148056898E-2</v>
      </c>
    </row>
    <row r="434" spans="2:62">
      <c r="B434" t="s">
        <v>101</v>
      </c>
      <c r="C434" s="17">
        <v>3.5829167294299399E-2</v>
      </c>
      <c r="D434" s="17">
        <v>3.3601947649419497E-2</v>
      </c>
      <c r="E434" s="17">
        <v>3.8290574292254201E-2</v>
      </c>
      <c r="F434" s="17"/>
      <c r="G434" s="17">
        <v>6.69492863094788E-2</v>
      </c>
      <c r="H434" s="17">
        <v>3.4794330998496499E-2</v>
      </c>
      <c r="I434" s="17">
        <v>3.1637773752822403E-2</v>
      </c>
      <c r="J434" s="17">
        <v>4.0539974900170299E-2</v>
      </c>
      <c r="K434" s="17">
        <v>2.6783961439058399E-2</v>
      </c>
      <c r="L434" s="17">
        <v>2.2457584717483901E-2</v>
      </c>
      <c r="M434" s="17"/>
      <c r="N434" s="17">
        <v>2.4269108175024399E-2</v>
      </c>
      <c r="O434" s="17">
        <v>3.4128902241735599E-2</v>
      </c>
      <c r="P434" s="17">
        <v>2.5954320883183502E-2</v>
      </c>
      <c r="Q434" s="17">
        <v>5.9009992831841697E-2</v>
      </c>
      <c r="R434" s="17"/>
      <c r="S434" s="17">
        <v>2.4124588783096201E-2</v>
      </c>
      <c r="T434" s="17">
        <v>4.3961019084024999E-2</v>
      </c>
      <c r="U434" s="17">
        <v>3.27650378661756E-2</v>
      </c>
      <c r="V434" s="17">
        <v>2.6983991472860399E-2</v>
      </c>
      <c r="W434" s="17">
        <v>3.11529592894037E-2</v>
      </c>
      <c r="X434" s="17">
        <v>3.60810241779045E-2</v>
      </c>
      <c r="Y434" s="17">
        <v>4.2684287005554697E-2</v>
      </c>
      <c r="Z434" s="17">
        <v>4.8948728298441199E-2</v>
      </c>
      <c r="AA434" s="17">
        <v>4.2521936212734597E-2</v>
      </c>
      <c r="AB434" s="17"/>
      <c r="AC434" s="17">
        <v>3.1994823202761799E-2</v>
      </c>
      <c r="AD434" s="17">
        <v>3.0280547720564301E-2</v>
      </c>
      <c r="AE434" s="17">
        <v>4.2219590146516002E-2</v>
      </c>
      <c r="AF434" s="17">
        <v>4.3087031683764099E-2</v>
      </c>
      <c r="AG434" s="17">
        <v>4.3715406652724498E-2</v>
      </c>
      <c r="AH434" s="17">
        <v>2.5927855806974098E-2</v>
      </c>
      <c r="AI434" s="17"/>
      <c r="AJ434" s="17">
        <v>2.3389855848325099E-2</v>
      </c>
      <c r="AK434" s="17">
        <v>2.99696701805485E-2</v>
      </c>
      <c r="AL434" s="17">
        <v>7.76536353515975E-2</v>
      </c>
      <c r="AM434" s="17">
        <v>3.1903426432442199E-2</v>
      </c>
      <c r="AN434" s="17">
        <v>4.0981518552500901E-2</v>
      </c>
      <c r="AO434" s="17">
        <v>2.37111613723659E-2</v>
      </c>
      <c r="AP434" s="17"/>
      <c r="AQ434" s="17">
        <v>3.1556957896338098E-2</v>
      </c>
      <c r="AR434" s="17">
        <v>3.2420587036867399E-2</v>
      </c>
      <c r="AS434" s="17"/>
      <c r="AT434" s="17">
        <v>3.6098757486896997E-2</v>
      </c>
      <c r="AU434" s="17">
        <v>3.0608734217415601E-2</v>
      </c>
      <c r="AV434" s="17"/>
      <c r="AW434" s="17">
        <v>3.6131766373192202E-2</v>
      </c>
      <c r="AX434" s="17" t="s">
        <v>87</v>
      </c>
      <c r="AY434" s="17">
        <v>2.3389855848325099E-2</v>
      </c>
      <c r="AZ434" s="17"/>
      <c r="BA434" s="17">
        <v>2.13216253173081E-2</v>
      </c>
      <c r="BB434" s="17">
        <v>4.38776371658023E-2</v>
      </c>
      <c r="BC434" s="17"/>
      <c r="BD434" s="17">
        <v>1.7015302896833399E-2</v>
      </c>
      <c r="BE434" s="17">
        <v>3.5113332572819997E-2</v>
      </c>
      <c r="BF434" s="17"/>
      <c r="BG434" s="17">
        <v>2.52231883062395E-2</v>
      </c>
      <c r="BH434" s="17">
        <v>6.0820267247709801E-2</v>
      </c>
      <c r="BI434" s="17">
        <v>1.8162717074524298E-2</v>
      </c>
      <c r="BJ434" s="17">
        <v>1.7335245685074802E-2</v>
      </c>
    </row>
    <row r="435" spans="2:62">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c r="AN435" s="17"/>
      <c r="AO435" s="17"/>
      <c r="AP435" s="17"/>
      <c r="AQ435" s="17"/>
      <c r="AR435" s="17"/>
      <c r="AS435" s="17"/>
      <c r="AT435" s="17"/>
      <c r="AU435" s="17"/>
      <c r="AV435" s="17"/>
      <c r="AW435" s="17"/>
      <c r="AX435" s="17"/>
      <c r="AY435" s="17"/>
      <c r="AZ435" s="17"/>
      <c r="BA435" s="17"/>
      <c r="BB435" s="17"/>
      <c r="BC435" s="17"/>
      <c r="BD435" s="17"/>
      <c r="BE435" s="17"/>
      <c r="BF435" s="17"/>
      <c r="BG435" s="17"/>
      <c r="BH435" s="17"/>
      <c r="BI435" s="17"/>
      <c r="BJ435" s="17"/>
    </row>
    <row r="436" spans="2:62">
      <c r="B436" s="6" t="s">
        <v>232</v>
      </c>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c r="AN436" s="17"/>
      <c r="AO436" s="17"/>
      <c r="AP436" s="17"/>
      <c r="AQ436" s="17"/>
      <c r="AR436" s="17"/>
      <c r="AS436" s="17"/>
      <c r="AT436" s="17"/>
      <c r="AU436" s="17"/>
      <c r="AV436" s="17"/>
      <c r="AW436" s="17"/>
      <c r="AX436" s="17"/>
      <c r="AY436" s="17"/>
      <c r="AZ436" s="17"/>
      <c r="BA436" s="17"/>
      <c r="BB436" s="17"/>
      <c r="BC436" s="17"/>
      <c r="BD436" s="17"/>
      <c r="BE436" s="17"/>
      <c r="BF436" s="17"/>
      <c r="BG436" s="17"/>
      <c r="BH436" s="17"/>
      <c r="BI436" s="17"/>
      <c r="BJ436" s="17"/>
    </row>
    <row r="437" spans="2:62">
      <c r="B437" s="24" t="s">
        <v>15</v>
      </c>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c r="AN437" s="17"/>
      <c r="AO437" s="17"/>
      <c r="AP437" s="17"/>
      <c r="AQ437" s="17"/>
      <c r="AR437" s="17"/>
      <c r="AS437" s="17"/>
      <c r="AT437" s="17"/>
      <c r="AU437" s="17"/>
      <c r="AV437" s="17"/>
      <c r="AW437" s="17"/>
      <c r="AX437" s="17"/>
      <c r="AY437" s="17"/>
      <c r="AZ437" s="17"/>
      <c r="BA437" s="17"/>
      <c r="BB437" s="17"/>
      <c r="BC437" s="17"/>
      <c r="BD437" s="17"/>
      <c r="BE437" s="17"/>
      <c r="BF437" s="17"/>
      <c r="BG437" s="17"/>
      <c r="BH437" s="17"/>
      <c r="BI437" s="17"/>
      <c r="BJ437" s="17"/>
    </row>
    <row r="438" spans="2:62">
      <c r="B438" t="s">
        <v>233</v>
      </c>
      <c r="C438" s="17">
        <v>0.50916941246761005</v>
      </c>
      <c r="D438" s="17">
        <v>0.50561865307633602</v>
      </c>
      <c r="E438" s="17">
        <v>0.51380710695824106</v>
      </c>
      <c r="F438" s="17"/>
      <c r="G438" s="17">
        <v>0.35366279691471503</v>
      </c>
      <c r="H438" s="17">
        <v>0.40738414872397599</v>
      </c>
      <c r="I438" s="17">
        <v>0.49868952185820098</v>
      </c>
      <c r="J438" s="17">
        <v>0.54822094941623301</v>
      </c>
      <c r="K438" s="17">
        <v>0.593364666167147</v>
      </c>
      <c r="L438" s="17">
        <v>0.61754049116074605</v>
      </c>
      <c r="M438" s="17"/>
      <c r="N438" s="17">
        <v>0.46959417968137002</v>
      </c>
      <c r="O438" s="17">
        <v>0.53712542539058805</v>
      </c>
      <c r="P438" s="17">
        <v>0.52826505988474404</v>
      </c>
      <c r="Q438" s="17">
        <v>0.50315761984059204</v>
      </c>
      <c r="R438" s="17"/>
      <c r="S438" s="17">
        <v>0.44533321939364101</v>
      </c>
      <c r="T438" s="17">
        <v>0.51698196628318405</v>
      </c>
      <c r="U438" s="17">
        <v>0.54528888054574498</v>
      </c>
      <c r="V438" s="17">
        <v>0.493696126972271</v>
      </c>
      <c r="W438" s="17">
        <v>0.498550230272501</v>
      </c>
      <c r="X438" s="17">
        <v>0.54106539517847996</v>
      </c>
      <c r="Y438" s="17">
        <v>0.57334302891333599</v>
      </c>
      <c r="Z438" s="17">
        <v>0.47227007242183799</v>
      </c>
      <c r="AA438" s="17">
        <v>0.50790284424444798</v>
      </c>
      <c r="AB438" s="17"/>
      <c r="AC438" s="17">
        <v>0.45298540909045798</v>
      </c>
      <c r="AD438" s="17">
        <v>0.52826108918107495</v>
      </c>
      <c r="AE438" s="17">
        <v>0.47375123404702202</v>
      </c>
      <c r="AF438" s="17">
        <v>0.58219050183718202</v>
      </c>
      <c r="AG438" s="17">
        <v>0.51104030770086095</v>
      </c>
      <c r="AH438" s="17">
        <v>0.50371718315212299</v>
      </c>
      <c r="AI438" s="17"/>
      <c r="AJ438" s="17">
        <v>0.54544315110289598</v>
      </c>
      <c r="AK438" s="17">
        <v>0.50313054520790801</v>
      </c>
      <c r="AL438" s="17">
        <v>0.47133388853145702</v>
      </c>
      <c r="AM438" s="17">
        <v>0.38863739803203301</v>
      </c>
      <c r="AN438" s="17">
        <v>0.51130029592469395</v>
      </c>
      <c r="AO438" s="17">
        <v>0.46690519282064602</v>
      </c>
      <c r="AP438" s="17"/>
      <c r="AQ438" s="17">
        <v>0.47746711643809597</v>
      </c>
      <c r="AR438" s="17">
        <v>0.52640242709956797</v>
      </c>
      <c r="AS438" s="17"/>
      <c r="AT438" s="17">
        <v>0.51252893195480298</v>
      </c>
      <c r="AU438" s="17">
        <v>0.495953728071515</v>
      </c>
      <c r="AV438" s="17"/>
      <c r="AW438" s="17">
        <v>0.48144707777329898</v>
      </c>
      <c r="AX438" s="17" t="s">
        <v>87</v>
      </c>
      <c r="AY438" s="17">
        <v>0.54544315110289598</v>
      </c>
      <c r="AZ438" s="17"/>
      <c r="BA438" s="17">
        <v>0.51786293106677395</v>
      </c>
      <c r="BB438" s="17">
        <v>0.50434643676065105</v>
      </c>
      <c r="BC438" s="17"/>
      <c r="BD438" s="17">
        <v>0.454925757098465</v>
      </c>
      <c r="BE438" s="17">
        <v>0.53128984762557596</v>
      </c>
      <c r="BF438" s="17"/>
      <c r="BG438" s="17">
        <v>0.44290057913390102</v>
      </c>
      <c r="BH438" s="17">
        <v>0.53401987373054105</v>
      </c>
      <c r="BI438" s="17">
        <v>0.48120689488705398</v>
      </c>
      <c r="BJ438" s="17">
        <v>0.52905562180319698</v>
      </c>
    </row>
    <row r="439" spans="2:62">
      <c r="B439" t="s">
        <v>234</v>
      </c>
      <c r="C439" s="17">
        <v>0.43954466939697601</v>
      </c>
      <c r="D439" s="17">
        <v>0.41314142236630902</v>
      </c>
      <c r="E439" s="17">
        <v>0.46405730702696002</v>
      </c>
      <c r="F439" s="17"/>
      <c r="G439" s="17">
        <v>0.27881224785174702</v>
      </c>
      <c r="H439" s="17">
        <v>0.26482492189648499</v>
      </c>
      <c r="I439" s="17">
        <v>0.36925492806203902</v>
      </c>
      <c r="J439" s="17">
        <v>0.48194767842587299</v>
      </c>
      <c r="K439" s="17">
        <v>0.55479488038251301</v>
      </c>
      <c r="L439" s="17">
        <v>0.62961864608544904</v>
      </c>
      <c r="M439" s="17"/>
      <c r="N439" s="17">
        <v>0.40035673545226702</v>
      </c>
      <c r="O439" s="17">
        <v>0.43532330702845001</v>
      </c>
      <c r="P439" s="17">
        <v>0.49804654285410999</v>
      </c>
      <c r="Q439" s="17">
        <v>0.431449863534831</v>
      </c>
      <c r="R439" s="17"/>
      <c r="S439" s="17">
        <v>0.27803698512323599</v>
      </c>
      <c r="T439" s="17">
        <v>0.55833422966716595</v>
      </c>
      <c r="U439" s="17">
        <v>0.54530380019777103</v>
      </c>
      <c r="V439" s="17">
        <v>0.48004270208030297</v>
      </c>
      <c r="W439" s="17">
        <v>0.42933104725867699</v>
      </c>
      <c r="X439" s="17">
        <v>0.40852236620251198</v>
      </c>
      <c r="Y439" s="17">
        <v>0.4719551998557</v>
      </c>
      <c r="Z439" s="17">
        <v>0.34753423828568403</v>
      </c>
      <c r="AA439" s="17">
        <v>0.40960699542819001</v>
      </c>
      <c r="AB439" s="17"/>
      <c r="AC439" s="17">
        <v>0.29937104376096602</v>
      </c>
      <c r="AD439" s="17">
        <v>0.43668943955164402</v>
      </c>
      <c r="AE439" s="17">
        <v>0.41274038820499198</v>
      </c>
      <c r="AF439" s="17">
        <v>0.56118344575670798</v>
      </c>
      <c r="AG439" s="17">
        <v>0.565487545273617</v>
      </c>
      <c r="AH439" s="17">
        <v>0.54454838903988501</v>
      </c>
      <c r="AI439" s="17"/>
      <c r="AJ439" s="17">
        <v>0.54805146959193596</v>
      </c>
      <c r="AK439" s="17">
        <v>0.43133564196715202</v>
      </c>
      <c r="AL439" s="17">
        <v>0.32901336131306302</v>
      </c>
      <c r="AM439" s="17">
        <v>0.32532935349972297</v>
      </c>
      <c r="AN439" s="17">
        <v>0.34175201460168098</v>
      </c>
      <c r="AO439" s="17">
        <v>0.345993646409052</v>
      </c>
      <c r="AP439" s="17"/>
      <c r="AQ439" s="17">
        <v>0.36379409071701901</v>
      </c>
      <c r="AR439" s="17">
        <v>0.461822939060823</v>
      </c>
      <c r="AS439" s="17"/>
      <c r="AT439" s="17">
        <v>0.46312247988071498</v>
      </c>
      <c r="AU439" s="17">
        <v>0.34837623370415599</v>
      </c>
      <c r="AV439" s="17"/>
      <c r="AW439" s="17">
        <v>0.38235208911718699</v>
      </c>
      <c r="AX439" s="17" t="s">
        <v>87</v>
      </c>
      <c r="AY439" s="17">
        <v>0.54805146959193596</v>
      </c>
      <c r="AZ439" s="17"/>
      <c r="BA439" s="17">
        <v>0.45245846531394202</v>
      </c>
      <c r="BB439" s="17">
        <v>0.432380375298825</v>
      </c>
      <c r="BC439" s="17"/>
      <c r="BD439" s="17">
        <v>0.33493718372594899</v>
      </c>
      <c r="BE439" s="17">
        <v>0.47630524495328602</v>
      </c>
      <c r="BF439" s="17"/>
      <c r="BG439" s="17">
        <v>0.29158629652898099</v>
      </c>
      <c r="BH439" s="17">
        <v>0.41795801263732302</v>
      </c>
      <c r="BI439" s="17">
        <v>0.41914140264182698</v>
      </c>
      <c r="BJ439" s="17">
        <v>0.51755231473351904</v>
      </c>
    </row>
    <row r="440" spans="2:62">
      <c r="B440" t="s">
        <v>235</v>
      </c>
      <c r="C440" s="17">
        <v>0.41427032302441402</v>
      </c>
      <c r="D440" s="17">
        <v>0.40831330858126003</v>
      </c>
      <c r="E440" s="17">
        <v>0.42248774590195598</v>
      </c>
      <c r="F440" s="17"/>
      <c r="G440" s="17">
        <v>0.27123923160872299</v>
      </c>
      <c r="H440" s="17">
        <v>0.32817913525152198</v>
      </c>
      <c r="I440" s="17">
        <v>0.40338414526018901</v>
      </c>
      <c r="J440" s="17">
        <v>0.44662258413925998</v>
      </c>
      <c r="K440" s="17">
        <v>0.509866417625503</v>
      </c>
      <c r="L440" s="17">
        <v>0.50271757723993205</v>
      </c>
      <c r="M440" s="17"/>
      <c r="N440" s="17">
        <v>0.41023278716628098</v>
      </c>
      <c r="O440" s="17">
        <v>0.41217953106357602</v>
      </c>
      <c r="P440" s="17">
        <v>0.45284599185984098</v>
      </c>
      <c r="Q440" s="17">
        <v>0.387386792929097</v>
      </c>
      <c r="R440" s="17"/>
      <c r="S440" s="17">
        <v>0.36997941445888699</v>
      </c>
      <c r="T440" s="17">
        <v>0.43813912802398097</v>
      </c>
      <c r="U440" s="17">
        <v>0.42936589239199802</v>
      </c>
      <c r="V440" s="17">
        <v>0.418634689500822</v>
      </c>
      <c r="W440" s="17">
        <v>0.393221097615719</v>
      </c>
      <c r="X440" s="17">
        <v>0.46878956446782299</v>
      </c>
      <c r="Y440" s="17">
        <v>0.380586718863962</v>
      </c>
      <c r="Z440" s="17">
        <v>0.431587204799942</v>
      </c>
      <c r="AA440" s="17">
        <v>0.410973473690316</v>
      </c>
      <c r="AB440" s="17"/>
      <c r="AC440" s="17">
        <v>0.36362828808615599</v>
      </c>
      <c r="AD440" s="17">
        <v>0.46453839519317502</v>
      </c>
      <c r="AE440" s="17">
        <v>0.43634346445414102</v>
      </c>
      <c r="AF440" s="17">
        <v>0.42253448509636599</v>
      </c>
      <c r="AG440" s="17">
        <v>0.40036955580899403</v>
      </c>
      <c r="AH440" s="17">
        <v>0.28370260730879199</v>
      </c>
      <c r="AI440" s="17"/>
      <c r="AJ440" s="17">
        <v>0.46050769960884602</v>
      </c>
      <c r="AK440" s="17">
        <v>0.41109550660118699</v>
      </c>
      <c r="AL440" s="17">
        <v>0.32493170285536299</v>
      </c>
      <c r="AM440" s="17">
        <v>0.32689515088899601</v>
      </c>
      <c r="AN440" s="17">
        <v>0.400679037361792</v>
      </c>
      <c r="AO440" s="17">
        <v>0.41289121268462098</v>
      </c>
      <c r="AP440" s="17"/>
      <c r="AQ440" s="17">
        <v>0.37153971267428199</v>
      </c>
      <c r="AR440" s="17">
        <v>0.43136749457920598</v>
      </c>
      <c r="AS440" s="17"/>
      <c r="AT440" s="17">
        <v>0.42393411332102299</v>
      </c>
      <c r="AU440" s="17">
        <v>0.381656748596722</v>
      </c>
      <c r="AV440" s="17"/>
      <c r="AW440" s="17">
        <v>0.38645766735367898</v>
      </c>
      <c r="AX440" s="17" t="s">
        <v>87</v>
      </c>
      <c r="AY440" s="17">
        <v>0.46050769960884602</v>
      </c>
      <c r="AZ440" s="17"/>
      <c r="BA440" s="17">
        <v>0.39657886661935698</v>
      </c>
      <c r="BB440" s="17">
        <v>0.424085159616645</v>
      </c>
      <c r="BC440" s="17"/>
      <c r="BD440" s="17">
        <v>0.34717600920334701</v>
      </c>
      <c r="BE440" s="17">
        <v>0.43819421187733498</v>
      </c>
      <c r="BF440" s="17"/>
      <c r="BG440" s="17">
        <v>0.37787715420492402</v>
      </c>
      <c r="BH440" s="17">
        <v>0.38382418300585802</v>
      </c>
      <c r="BI440" s="17">
        <v>0.417104793856856</v>
      </c>
      <c r="BJ440" s="17">
        <v>0.42931789518183699</v>
      </c>
    </row>
    <row r="441" spans="2:62">
      <c r="B441" t="s">
        <v>236</v>
      </c>
      <c r="C441" s="17">
        <v>0.40784663161426998</v>
      </c>
      <c r="D441" s="17">
        <v>0.38390158150582798</v>
      </c>
      <c r="E441" s="17">
        <v>0.429571267573987</v>
      </c>
      <c r="F441" s="17"/>
      <c r="G441" s="17">
        <v>0.250101165072734</v>
      </c>
      <c r="H441" s="17">
        <v>0.30345260190950302</v>
      </c>
      <c r="I441" s="17">
        <v>0.38023730878178202</v>
      </c>
      <c r="J441" s="17">
        <v>0.44110004325665297</v>
      </c>
      <c r="K441" s="17">
        <v>0.44561502550138199</v>
      </c>
      <c r="L441" s="17">
        <v>0.56274027422563699</v>
      </c>
      <c r="M441" s="17"/>
      <c r="N441" s="17">
        <v>0.41772922651412098</v>
      </c>
      <c r="O441" s="17">
        <v>0.40818852799712901</v>
      </c>
      <c r="P441" s="17">
        <v>0.42978975025604399</v>
      </c>
      <c r="Q441" s="17">
        <v>0.37394562744485399</v>
      </c>
      <c r="R441" s="17"/>
      <c r="S441" s="17">
        <v>0.36762652578566002</v>
      </c>
      <c r="T441" s="17">
        <v>0.41996812533143602</v>
      </c>
      <c r="U441" s="17">
        <v>0.50082837401147995</v>
      </c>
      <c r="V441" s="17">
        <v>0.40844362309504201</v>
      </c>
      <c r="W441" s="17">
        <v>0.44060667195074599</v>
      </c>
      <c r="X441" s="17">
        <v>0.40048965659758201</v>
      </c>
      <c r="Y441" s="17">
        <v>0.41692657695186103</v>
      </c>
      <c r="Z441" s="17">
        <v>0.33772723164476998</v>
      </c>
      <c r="AA441" s="17">
        <v>0.37133384487485799</v>
      </c>
      <c r="AB441" s="17"/>
      <c r="AC441" s="17">
        <v>0.34121357462669799</v>
      </c>
      <c r="AD441" s="17">
        <v>0.43997730065643798</v>
      </c>
      <c r="AE441" s="17">
        <v>0.38548173241693101</v>
      </c>
      <c r="AF441" s="17">
        <v>0.44327861499030602</v>
      </c>
      <c r="AG441" s="17">
        <v>0.41822726845804598</v>
      </c>
      <c r="AH441" s="17">
        <v>0.47219750836665397</v>
      </c>
      <c r="AI441" s="17"/>
      <c r="AJ441" s="17">
        <v>0.474310083435657</v>
      </c>
      <c r="AK441" s="17">
        <v>0.39206823658345402</v>
      </c>
      <c r="AL441" s="17">
        <v>0.33752651786218202</v>
      </c>
      <c r="AM441" s="17">
        <v>0.29853067347843099</v>
      </c>
      <c r="AN441" s="17">
        <v>0.38722742531863602</v>
      </c>
      <c r="AO441" s="17">
        <v>0.31600924436807598</v>
      </c>
      <c r="AP441" s="17"/>
      <c r="AQ441" s="17">
        <v>0.36079368333271</v>
      </c>
      <c r="AR441" s="17">
        <v>0.42399327076378601</v>
      </c>
      <c r="AS441" s="17"/>
      <c r="AT441" s="17">
        <v>0.40945515086566098</v>
      </c>
      <c r="AU441" s="17">
        <v>0.40068926555087803</v>
      </c>
      <c r="AV441" s="17"/>
      <c r="AW441" s="17">
        <v>0.37449028675829499</v>
      </c>
      <c r="AX441" s="17" t="s">
        <v>87</v>
      </c>
      <c r="AY441" s="17">
        <v>0.474310083435657</v>
      </c>
      <c r="AZ441" s="17"/>
      <c r="BA441" s="17">
        <v>0.431234521085403</v>
      </c>
      <c r="BB441" s="17">
        <v>0.39487153741395797</v>
      </c>
      <c r="BC441" s="17"/>
      <c r="BD441" s="17">
        <v>0.35361215846809602</v>
      </c>
      <c r="BE441" s="17">
        <v>0.429599779033142</v>
      </c>
      <c r="BF441" s="17"/>
      <c r="BG441" s="17">
        <v>0.32235443731968999</v>
      </c>
      <c r="BH441" s="17">
        <v>0.406276563371682</v>
      </c>
      <c r="BI441" s="17">
        <v>0.37675536474634502</v>
      </c>
      <c r="BJ441" s="17">
        <v>0.45476426826538702</v>
      </c>
    </row>
    <row r="442" spans="2:62">
      <c r="B442" t="s">
        <v>237</v>
      </c>
      <c r="C442" s="17">
        <v>0.38860225591106501</v>
      </c>
      <c r="D442" s="17">
        <v>0.37483805963779199</v>
      </c>
      <c r="E442" s="17">
        <v>0.40034744143144502</v>
      </c>
      <c r="F442" s="17"/>
      <c r="G442" s="17">
        <v>0.25495963641248198</v>
      </c>
      <c r="H442" s="17">
        <v>0.31015877111782703</v>
      </c>
      <c r="I442" s="17">
        <v>0.34302274344875799</v>
      </c>
      <c r="J442" s="17">
        <v>0.38238652108725502</v>
      </c>
      <c r="K442" s="17">
        <v>0.48013027831271898</v>
      </c>
      <c r="L442" s="17">
        <v>0.51698229596024203</v>
      </c>
      <c r="M442" s="17"/>
      <c r="N442" s="17">
        <v>0.40107627131128198</v>
      </c>
      <c r="O442" s="17">
        <v>0.38521333607841202</v>
      </c>
      <c r="P442" s="17">
        <v>0.40516474574760603</v>
      </c>
      <c r="Q442" s="17">
        <v>0.36040178765043901</v>
      </c>
      <c r="R442" s="17"/>
      <c r="S442" s="17">
        <v>0.348665870801392</v>
      </c>
      <c r="T442" s="17">
        <v>0.40756813542189402</v>
      </c>
      <c r="U442" s="17">
        <v>0.44012196971920597</v>
      </c>
      <c r="V442" s="17">
        <v>0.44740277405038098</v>
      </c>
      <c r="W442" s="17">
        <v>0.40149686419297997</v>
      </c>
      <c r="X442" s="17">
        <v>0.37850528179665899</v>
      </c>
      <c r="Y442" s="17">
        <v>0.39593606578644203</v>
      </c>
      <c r="Z442" s="17">
        <v>0.33509309302788098</v>
      </c>
      <c r="AA442" s="17">
        <v>0.33668814198668801</v>
      </c>
      <c r="AB442" s="17"/>
      <c r="AC442" s="17">
        <v>0.33181432460934401</v>
      </c>
      <c r="AD442" s="17">
        <v>0.42624677415669199</v>
      </c>
      <c r="AE442" s="17">
        <v>0.39251672023665302</v>
      </c>
      <c r="AF442" s="17">
        <v>0.412914626645081</v>
      </c>
      <c r="AG442" s="17">
        <v>0.38560982114422598</v>
      </c>
      <c r="AH442" s="17">
        <v>0.34872821588238201</v>
      </c>
      <c r="AI442" s="17"/>
      <c r="AJ442" s="17">
        <v>0.46680274678045902</v>
      </c>
      <c r="AK442" s="17">
        <v>0.35744320014715902</v>
      </c>
      <c r="AL442" s="17">
        <v>0.32856713200995102</v>
      </c>
      <c r="AM442" s="17">
        <v>0.31631197029535402</v>
      </c>
      <c r="AN442" s="17">
        <v>0.33207030219465</v>
      </c>
      <c r="AO442" s="17">
        <v>0.34006835406153502</v>
      </c>
      <c r="AP442" s="17"/>
      <c r="AQ442" s="17">
        <v>0.33470792892109502</v>
      </c>
      <c r="AR442" s="17">
        <v>0.400767416078116</v>
      </c>
      <c r="AS442" s="17"/>
      <c r="AT442" s="17">
        <v>0.38975257346787201</v>
      </c>
      <c r="AU442" s="17">
        <v>0.38025682423259399</v>
      </c>
      <c r="AV442" s="17"/>
      <c r="AW442" s="17">
        <v>0.347355835877448</v>
      </c>
      <c r="AX442" s="17" t="s">
        <v>87</v>
      </c>
      <c r="AY442" s="17">
        <v>0.46680274678045902</v>
      </c>
      <c r="AZ442" s="17"/>
      <c r="BA442" s="17">
        <v>0.39972345857274699</v>
      </c>
      <c r="BB442" s="17">
        <v>0.38243245370064399</v>
      </c>
      <c r="BC442" s="17"/>
      <c r="BD442" s="17">
        <v>0.335791552755134</v>
      </c>
      <c r="BE442" s="17">
        <v>0.40723790782092001</v>
      </c>
      <c r="BF442" s="17"/>
      <c r="BG442" s="17">
        <v>0.33549234629147401</v>
      </c>
      <c r="BH442" s="17">
        <v>0.33522334934972298</v>
      </c>
      <c r="BI442" s="17">
        <v>0.39883211434834998</v>
      </c>
      <c r="BJ442" s="17">
        <v>0.42792255579470101</v>
      </c>
    </row>
    <row r="443" spans="2:62">
      <c r="B443" t="s">
        <v>238</v>
      </c>
      <c r="C443" s="17">
        <v>0.36040778915513599</v>
      </c>
      <c r="D443" s="17">
        <v>0.33759057435596901</v>
      </c>
      <c r="E443" s="17">
        <v>0.38092056605020302</v>
      </c>
      <c r="F443" s="17"/>
      <c r="G443" s="17">
        <v>0.31632877994972503</v>
      </c>
      <c r="H443" s="17">
        <v>0.30533171613180099</v>
      </c>
      <c r="I443" s="17">
        <v>0.35893271092348</v>
      </c>
      <c r="J443" s="17">
        <v>0.35115549483293701</v>
      </c>
      <c r="K443" s="17">
        <v>0.39033412811749202</v>
      </c>
      <c r="L443" s="17">
        <v>0.41848696755860998</v>
      </c>
      <c r="M443" s="17"/>
      <c r="N443" s="17">
        <v>0.36001803471558402</v>
      </c>
      <c r="O443" s="17">
        <v>0.378979556667219</v>
      </c>
      <c r="P443" s="17">
        <v>0.33862016844713499</v>
      </c>
      <c r="Q443" s="17">
        <v>0.35689313974640202</v>
      </c>
      <c r="R443" s="17"/>
      <c r="S443" s="17">
        <v>0.37289272393113698</v>
      </c>
      <c r="T443" s="17">
        <v>0.36327635693812999</v>
      </c>
      <c r="U443" s="17">
        <v>0.34438579576906297</v>
      </c>
      <c r="V443" s="17">
        <v>0.34207234409870102</v>
      </c>
      <c r="W443" s="17">
        <v>0.41160675183723899</v>
      </c>
      <c r="X443" s="17">
        <v>0.33253196244795802</v>
      </c>
      <c r="Y443" s="17">
        <v>0.38213316750165299</v>
      </c>
      <c r="Z443" s="17">
        <v>0.28143119482859302</v>
      </c>
      <c r="AA443" s="17">
        <v>0.371309955065588</v>
      </c>
      <c r="AB443" s="17"/>
      <c r="AC443" s="17">
        <v>0.36486859563186902</v>
      </c>
      <c r="AD443" s="17">
        <v>0.35239026203975199</v>
      </c>
      <c r="AE443" s="17">
        <v>0.36306872160120401</v>
      </c>
      <c r="AF443" s="17">
        <v>0.37116276759905698</v>
      </c>
      <c r="AG443" s="17">
        <v>0.34696259939053598</v>
      </c>
      <c r="AH443" s="17">
        <v>0.36928195088634802</v>
      </c>
      <c r="AI443" s="17"/>
      <c r="AJ443" s="17">
        <v>0.361925396582849</v>
      </c>
      <c r="AK443" s="17">
        <v>0.36090525839477</v>
      </c>
      <c r="AL443" s="17">
        <v>0.30556944322621998</v>
      </c>
      <c r="AM443" s="17">
        <v>0.31976723894178199</v>
      </c>
      <c r="AN443" s="17">
        <v>0.38140624524241601</v>
      </c>
      <c r="AO443" s="17">
        <v>0.41125859697000899</v>
      </c>
      <c r="AP443" s="17"/>
      <c r="AQ443" s="17">
        <v>0.35552588478096397</v>
      </c>
      <c r="AR443" s="17">
        <v>0.35620010131323898</v>
      </c>
      <c r="AS443" s="17"/>
      <c r="AT443" s="17">
        <v>0.34936604028619</v>
      </c>
      <c r="AU443" s="17">
        <v>0.40408540297705797</v>
      </c>
      <c r="AV443" s="17"/>
      <c r="AW443" s="17">
        <v>0.35651618463801199</v>
      </c>
      <c r="AX443" s="17" t="s">
        <v>87</v>
      </c>
      <c r="AY443" s="17">
        <v>0.361925396582849</v>
      </c>
      <c r="AZ443" s="17"/>
      <c r="BA443" s="17">
        <v>0.35905794807275099</v>
      </c>
      <c r="BB443" s="17">
        <v>0.36115665173296801</v>
      </c>
      <c r="BC443" s="17"/>
      <c r="BD443" s="17">
        <v>0.352736292042374</v>
      </c>
      <c r="BE443" s="17">
        <v>0.36602683356483501</v>
      </c>
      <c r="BF443" s="17"/>
      <c r="BG443" s="17">
        <v>0.35286615677413302</v>
      </c>
      <c r="BH443" s="17">
        <v>0.36883676884641098</v>
      </c>
      <c r="BI443" s="17">
        <v>0.340881287611013</v>
      </c>
      <c r="BJ443" s="17">
        <v>0.36152180141234702</v>
      </c>
    </row>
    <row r="444" spans="2:62">
      <c r="B444" t="s">
        <v>239</v>
      </c>
      <c r="C444" s="17">
        <v>0.35623378621215901</v>
      </c>
      <c r="D444" s="17">
        <v>0.32867849937830901</v>
      </c>
      <c r="E444" s="17">
        <v>0.38019054428935301</v>
      </c>
      <c r="F444" s="17"/>
      <c r="G444" s="17">
        <v>0.25001110384387298</v>
      </c>
      <c r="H444" s="17">
        <v>0.25723898697581599</v>
      </c>
      <c r="I444" s="17">
        <v>0.34646835682705501</v>
      </c>
      <c r="J444" s="17">
        <v>0.36849625358256</v>
      </c>
      <c r="K444" s="17">
        <v>0.448056598907765</v>
      </c>
      <c r="L444" s="17">
        <v>0.43580217897971701</v>
      </c>
      <c r="M444" s="17"/>
      <c r="N444" s="17">
        <v>0.381016223386693</v>
      </c>
      <c r="O444" s="17">
        <v>0.33517206383402198</v>
      </c>
      <c r="P444" s="17">
        <v>0.39235301809963202</v>
      </c>
      <c r="Q444" s="17">
        <v>0.31747974876080198</v>
      </c>
      <c r="R444" s="17"/>
      <c r="S444" s="17">
        <v>0.26955367861090901</v>
      </c>
      <c r="T444" s="17">
        <v>0.378224878813813</v>
      </c>
      <c r="U444" s="17">
        <v>0.43635395388270998</v>
      </c>
      <c r="V444" s="17">
        <v>0.36872960593097898</v>
      </c>
      <c r="W444" s="17">
        <v>0.361952191384811</v>
      </c>
      <c r="X444" s="17">
        <v>0.38640472585192598</v>
      </c>
      <c r="Y444" s="17">
        <v>0.387154572876034</v>
      </c>
      <c r="Z444" s="17">
        <v>0.30155437410465502</v>
      </c>
      <c r="AA444" s="17">
        <v>0.32870827381168899</v>
      </c>
      <c r="AB444" s="17"/>
      <c r="AC444" s="17">
        <v>0.24625659180583701</v>
      </c>
      <c r="AD444" s="17">
        <v>0.39145757213649002</v>
      </c>
      <c r="AE444" s="17">
        <v>0.35595062222575402</v>
      </c>
      <c r="AF444" s="17">
        <v>0.42552705528060097</v>
      </c>
      <c r="AG444" s="17">
        <v>0.41474056994597103</v>
      </c>
      <c r="AH444" s="17">
        <v>0.31623811287159898</v>
      </c>
      <c r="AI444" s="17"/>
      <c r="AJ444" s="17">
        <v>0.41373517904284002</v>
      </c>
      <c r="AK444" s="17">
        <v>0.36297465481341901</v>
      </c>
      <c r="AL444" s="17">
        <v>0.26062007825149303</v>
      </c>
      <c r="AM444" s="17">
        <v>0.25701590134146102</v>
      </c>
      <c r="AN444" s="17">
        <v>0.32394623007255102</v>
      </c>
      <c r="AO444" s="17">
        <v>0.297557284574956</v>
      </c>
      <c r="AP444" s="17"/>
      <c r="AQ444" s="17">
        <v>0.30713297471169398</v>
      </c>
      <c r="AR444" s="17">
        <v>0.35952499427822099</v>
      </c>
      <c r="AS444" s="17"/>
      <c r="AT444" s="17">
        <v>0.37414344209907302</v>
      </c>
      <c r="AU444" s="17">
        <v>0.29500216798398299</v>
      </c>
      <c r="AV444" s="17"/>
      <c r="AW444" s="17">
        <v>0.31181635807425601</v>
      </c>
      <c r="AX444" s="17" t="s">
        <v>87</v>
      </c>
      <c r="AY444" s="17">
        <v>0.41373517904284002</v>
      </c>
      <c r="AZ444" s="17"/>
      <c r="BA444" s="17">
        <v>0.35273609052468202</v>
      </c>
      <c r="BB444" s="17">
        <v>0.35817423197512699</v>
      </c>
      <c r="BC444" s="17"/>
      <c r="BD444" s="17">
        <v>0.27458114070133199</v>
      </c>
      <c r="BE444" s="17">
        <v>0.38520372450243401</v>
      </c>
      <c r="BF444" s="17"/>
      <c r="BG444" s="17">
        <v>0.28900007379193698</v>
      </c>
      <c r="BH444" s="17">
        <v>0.32336772641748801</v>
      </c>
      <c r="BI444" s="17">
        <v>0.39259643968468499</v>
      </c>
      <c r="BJ444" s="17">
        <v>0.38068287051949301</v>
      </c>
    </row>
    <row r="445" spans="2:62">
      <c r="B445" t="s">
        <v>240</v>
      </c>
      <c r="C445" s="17">
        <v>0.34576431567870802</v>
      </c>
      <c r="D445" s="17">
        <v>0.33792060296221599</v>
      </c>
      <c r="E445" s="17">
        <v>0.35225544553454202</v>
      </c>
      <c r="F445" s="17"/>
      <c r="G445" s="17">
        <v>0.20473217588189799</v>
      </c>
      <c r="H445" s="17">
        <v>0.22569084056386801</v>
      </c>
      <c r="I445" s="17">
        <v>0.284781295774443</v>
      </c>
      <c r="J445" s="17">
        <v>0.32957854942051901</v>
      </c>
      <c r="K445" s="17">
        <v>0.44648714234693698</v>
      </c>
      <c r="L445" s="17">
        <v>0.52857373152843301</v>
      </c>
      <c r="M445" s="17"/>
      <c r="N445" s="17">
        <v>0.35373846488039001</v>
      </c>
      <c r="O445" s="17">
        <v>0.31173752154053003</v>
      </c>
      <c r="P445" s="17">
        <v>0.36415802159134297</v>
      </c>
      <c r="Q445" s="17">
        <v>0.35466221991800101</v>
      </c>
      <c r="R445" s="17"/>
      <c r="S445" s="17">
        <v>0.28174793800148601</v>
      </c>
      <c r="T445" s="17">
        <v>0.33042999907054998</v>
      </c>
      <c r="U445" s="17">
        <v>0.38070987407995199</v>
      </c>
      <c r="V445" s="17">
        <v>0.36524336333802998</v>
      </c>
      <c r="W445" s="17">
        <v>0.403114936050471</v>
      </c>
      <c r="X445" s="17">
        <v>0.32304340972407602</v>
      </c>
      <c r="Y445" s="17">
        <v>0.44785099476736501</v>
      </c>
      <c r="Z445" s="17">
        <v>0.334325056715503</v>
      </c>
      <c r="AA445" s="17">
        <v>0.30621886301350298</v>
      </c>
      <c r="AB445" s="17"/>
      <c r="AC445" s="17">
        <v>0.27890473363252499</v>
      </c>
      <c r="AD445" s="17">
        <v>0.37188011647077102</v>
      </c>
      <c r="AE445" s="17">
        <v>0.34685684771466302</v>
      </c>
      <c r="AF445" s="17">
        <v>0.36119550978616499</v>
      </c>
      <c r="AG445" s="17">
        <v>0.39835363706112698</v>
      </c>
      <c r="AH445" s="17">
        <v>0.35759097573544002</v>
      </c>
      <c r="AI445" s="17"/>
      <c r="AJ445" s="17">
        <v>0.44733481859369201</v>
      </c>
      <c r="AK445" s="17">
        <v>0.28895646936657099</v>
      </c>
      <c r="AL445" s="17">
        <v>0.27752742738001401</v>
      </c>
      <c r="AM445" s="17">
        <v>0.32011556365073701</v>
      </c>
      <c r="AN445" s="17">
        <v>0.26642920449483298</v>
      </c>
      <c r="AO445" s="17">
        <v>0.234124927515347</v>
      </c>
      <c r="AP445" s="17"/>
      <c r="AQ445" s="17">
        <v>0.31703216733307299</v>
      </c>
      <c r="AR445" s="17">
        <v>0.35073563212744902</v>
      </c>
      <c r="AS445" s="17"/>
      <c r="AT445" s="17">
        <v>0.35481848531589899</v>
      </c>
      <c r="AU445" s="17">
        <v>0.31295152917610097</v>
      </c>
      <c r="AV445" s="17"/>
      <c r="AW445" s="17">
        <v>0.29032795577750897</v>
      </c>
      <c r="AX445" s="17" t="s">
        <v>87</v>
      </c>
      <c r="AY445" s="17">
        <v>0.44733481859369201</v>
      </c>
      <c r="AZ445" s="17"/>
      <c r="BA445" s="17">
        <v>0.36950037915223599</v>
      </c>
      <c r="BB445" s="17">
        <v>0.33259606208773201</v>
      </c>
      <c r="BC445" s="17"/>
      <c r="BD445" s="17">
        <v>0.29696432355059899</v>
      </c>
      <c r="BE445" s="17">
        <v>0.36576331594545203</v>
      </c>
      <c r="BF445" s="17"/>
      <c r="BG445" s="17">
        <v>0.231631746310861</v>
      </c>
      <c r="BH445" s="17">
        <v>0.36285707394016098</v>
      </c>
      <c r="BI445" s="17">
        <v>0.318528247597542</v>
      </c>
      <c r="BJ445" s="17">
        <v>0.38384428123466202</v>
      </c>
    </row>
    <row r="446" spans="2:62">
      <c r="B446" t="s">
        <v>241</v>
      </c>
      <c r="C446" s="17">
        <v>0.33997951074021099</v>
      </c>
      <c r="D446" s="17">
        <v>0.30393104727717402</v>
      </c>
      <c r="E446" s="17">
        <v>0.37491956695831302</v>
      </c>
      <c r="F446" s="17"/>
      <c r="G446" s="17">
        <v>0.27728540147902703</v>
      </c>
      <c r="H446" s="17">
        <v>0.266573084150727</v>
      </c>
      <c r="I446" s="17">
        <v>0.30875029090228301</v>
      </c>
      <c r="J446" s="17">
        <v>0.32477333460233598</v>
      </c>
      <c r="K446" s="17">
        <v>0.43934910476266198</v>
      </c>
      <c r="L446" s="17">
        <v>0.41114432943177398</v>
      </c>
      <c r="M446" s="17"/>
      <c r="N446" s="17">
        <v>0.31691813847127698</v>
      </c>
      <c r="O446" s="17">
        <v>0.35635602186600102</v>
      </c>
      <c r="P446" s="17">
        <v>0.38222339931417099</v>
      </c>
      <c r="Q446" s="17">
        <v>0.30855121976234001</v>
      </c>
      <c r="R446" s="17"/>
      <c r="S446" s="17">
        <v>0.26433586575787599</v>
      </c>
      <c r="T446" s="17">
        <v>0.33567080228879997</v>
      </c>
      <c r="U446" s="17">
        <v>0.36910560059842901</v>
      </c>
      <c r="V446" s="17">
        <v>0.346352328168614</v>
      </c>
      <c r="W446" s="17">
        <v>0.409821457766953</v>
      </c>
      <c r="X446" s="17">
        <v>0.38854940989458903</v>
      </c>
      <c r="Y446" s="17">
        <v>0.35993409299594797</v>
      </c>
      <c r="Z446" s="17">
        <v>0.31609349668458803</v>
      </c>
      <c r="AA446" s="17">
        <v>0.316640648002182</v>
      </c>
      <c r="AB446" s="17"/>
      <c r="AC446" s="17">
        <v>0.26675920134993097</v>
      </c>
      <c r="AD446" s="17">
        <v>0.345783428380112</v>
      </c>
      <c r="AE446" s="17">
        <v>0.340263899675883</v>
      </c>
      <c r="AF446" s="17">
        <v>0.39179403756161901</v>
      </c>
      <c r="AG446" s="17">
        <v>0.38344795997049302</v>
      </c>
      <c r="AH446" s="17">
        <v>0.403003694938046</v>
      </c>
      <c r="AI446" s="17"/>
      <c r="AJ446" s="17">
        <v>0.39461729156250802</v>
      </c>
      <c r="AK446" s="17">
        <v>0.36432183769662502</v>
      </c>
      <c r="AL446" s="17">
        <v>0.239526219675844</v>
      </c>
      <c r="AM446" s="17">
        <v>0.216288910636837</v>
      </c>
      <c r="AN446" s="17">
        <v>0.27818322728216599</v>
      </c>
      <c r="AO446" s="17">
        <v>0.43046289868578402</v>
      </c>
      <c r="AP446" s="17"/>
      <c r="AQ446" s="17">
        <v>0.262537965951402</v>
      </c>
      <c r="AR446" s="17">
        <v>0.37376967922586202</v>
      </c>
      <c r="AS446" s="17"/>
      <c r="AT446" s="17">
        <v>0.36090832457396199</v>
      </c>
      <c r="AU446" s="17">
        <v>0.26245727292613302</v>
      </c>
      <c r="AV446" s="17"/>
      <c r="AW446" s="17">
        <v>0.32303970352174699</v>
      </c>
      <c r="AX446" s="17" t="s">
        <v>87</v>
      </c>
      <c r="AY446" s="17">
        <v>0.39461729156250802</v>
      </c>
      <c r="AZ446" s="17"/>
      <c r="BA446" s="17">
        <v>0.35313834059817001</v>
      </c>
      <c r="BB446" s="17">
        <v>0.33267927712214002</v>
      </c>
      <c r="BC446" s="17"/>
      <c r="BD446" s="17">
        <v>0.26375996363534898</v>
      </c>
      <c r="BE446" s="17">
        <v>0.363310291351091</v>
      </c>
      <c r="BF446" s="17"/>
      <c r="BG446" s="17">
        <v>0.25092002501864702</v>
      </c>
      <c r="BH446" s="17">
        <v>0.30556942235041901</v>
      </c>
      <c r="BI446" s="17">
        <v>0.36009930943206497</v>
      </c>
      <c r="BJ446" s="17">
        <v>0.37702339653797501</v>
      </c>
    </row>
    <row r="447" spans="2:62">
      <c r="B447" t="s">
        <v>242</v>
      </c>
      <c r="C447" s="17">
        <v>0.33650970320436902</v>
      </c>
      <c r="D447" s="17">
        <v>0.31458806475146001</v>
      </c>
      <c r="E447" s="17">
        <v>0.35670181092111902</v>
      </c>
      <c r="F447" s="17"/>
      <c r="G447" s="17">
        <v>0.24597676317430101</v>
      </c>
      <c r="H447" s="17">
        <v>0.17949922360518999</v>
      </c>
      <c r="I447" s="17">
        <v>0.24802187237228501</v>
      </c>
      <c r="J447" s="17">
        <v>0.30480347232229299</v>
      </c>
      <c r="K447" s="17">
        <v>0.441591121525435</v>
      </c>
      <c r="L447" s="17">
        <v>0.54782553229312303</v>
      </c>
      <c r="M447" s="17"/>
      <c r="N447" s="17">
        <v>0.311565669971201</v>
      </c>
      <c r="O447" s="17">
        <v>0.37638796322186402</v>
      </c>
      <c r="P447" s="17">
        <v>0.32295416409150401</v>
      </c>
      <c r="Q447" s="17">
        <v>0.33000444878350599</v>
      </c>
      <c r="R447" s="17"/>
      <c r="S447" s="17">
        <v>0.266833051330293</v>
      </c>
      <c r="T447" s="17">
        <v>0.36386166102641299</v>
      </c>
      <c r="U447" s="17">
        <v>0.38889605203459898</v>
      </c>
      <c r="V447" s="17">
        <v>0.40731425931326998</v>
      </c>
      <c r="W447" s="17">
        <v>0.30122461658074601</v>
      </c>
      <c r="X447" s="17">
        <v>0.31444743524932001</v>
      </c>
      <c r="Y447" s="17">
        <v>0.36218789780273403</v>
      </c>
      <c r="Z447" s="17">
        <v>0.30097585328755599</v>
      </c>
      <c r="AA447" s="17">
        <v>0.32012568838446798</v>
      </c>
      <c r="AB447" s="17"/>
      <c r="AC447" s="17">
        <v>0.21345536228517001</v>
      </c>
      <c r="AD447" s="17">
        <v>0.36507671637537797</v>
      </c>
      <c r="AE447" s="17">
        <v>0.324933064206546</v>
      </c>
      <c r="AF447" s="17">
        <v>0.41450204344522701</v>
      </c>
      <c r="AG447" s="17">
        <v>0.40151222257625202</v>
      </c>
      <c r="AH447" s="17">
        <v>0.40695539080013898</v>
      </c>
      <c r="AI447" s="17"/>
      <c r="AJ447" s="17">
        <v>0.46174070527498201</v>
      </c>
      <c r="AK447" s="17">
        <v>0.28481259031117401</v>
      </c>
      <c r="AL447" s="17">
        <v>0.18116210772483299</v>
      </c>
      <c r="AM447" s="17">
        <v>0.24735135220243501</v>
      </c>
      <c r="AN447" s="17">
        <v>0.25249500718892298</v>
      </c>
      <c r="AO447" s="17">
        <v>0.33269036470799201</v>
      </c>
      <c r="AP447" s="17"/>
      <c r="AQ447" s="17">
        <v>0.27164513602725998</v>
      </c>
      <c r="AR447" s="17">
        <v>0.35447172483121098</v>
      </c>
      <c r="AS447" s="17"/>
      <c r="AT447" s="17">
        <v>0.35313055811459798</v>
      </c>
      <c r="AU447" s="17">
        <v>0.27270459805017999</v>
      </c>
      <c r="AV447" s="17"/>
      <c r="AW447" s="17">
        <v>0.27031870709484102</v>
      </c>
      <c r="AX447" s="17" t="s">
        <v>87</v>
      </c>
      <c r="AY447" s="17">
        <v>0.46174070527498201</v>
      </c>
      <c r="AZ447" s="17"/>
      <c r="BA447" s="17">
        <v>0.35132505534262798</v>
      </c>
      <c r="BB447" s="17">
        <v>0.32829046692646702</v>
      </c>
      <c r="BC447" s="17"/>
      <c r="BD447" s="17">
        <v>0.26281449487399799</v>
      </c>
      <c r="BE447" s="17">
        <v>0.36283069141385099</v>
      </c>
      <c r="BF447" s="17"/>
      <c r="BG447" s="17">
        <v>0.21130885507425801</v>
      </c>
      <c r="BH447" s="17">
        <v>0.28715296135069102</v>
      </c>
      <c r="BI447" s="17">
        <v>0.330090396628898</v>
      </c>
      <c r="BJ447" s="17">
        <v>0.40804066922001597</v>
      </c>
    </row>
    <row r="448" spans="2:62">
      <c r="B448" t="s">
        <v>243</v>
      </c>
      <c r="C448" s="17">
        <v>0.27860614918121601</v>
      </c>
      <c r="D448" s="17">
        <v>0.28089553246036397</v>
      </c>
      <c r="E448" s="17">
        <v>0.274745092420283</v>
      </c>
      <c r="F448" s="17"/>
      <c r="G448" s="17">
        <v>0.244934666671181</v>
      </c>
      <c r="H448" s="17">
        <v>0.1879277673069</v>
      </c>
      <c r="I448" s="17">
        <v>0.21838773121664601</v>
      </c>
      <c r="J448" s="17">
        <v>0.234146069501629</v>
      </c>
      <c r="K448" s="17">
        <v>0.30846142423689599</v>
      </c>
      <c r="L448" s="17">
        <v>0.43557132966739098</v>
      </c>
      <c r="M448" s="17"/>
      <c r="N448" s="17">
        <v>0.28958256455773701</v>
      </c>
      <c r="O448" s="17">
        <v>0.276593955027369</v>
      </c>
      <c r="P448" s="17">
        <v>0.26907575695125302</v>
      </c>
      <c r="Q448" s="17">
        <v>0.27471786355838002</v>
      </c>
      <c r="R448" s="17"/>
      <c r="S448" s="17">
        <v>0.28348137757528902</v>
      </c>
      <c r="T448" s="17">
        <v>0.30176434734618302</v>
      </c>
      <c r="U448" s="17">
        <v>0.31050188709654503</v>
      </c>
      <c r="V448" s="17">
        <v>0.29834418135432</v>
      </c>
      <c r="W448" s="17">
        <v>0.28941491468390401</v>
      </c>
      <c r="X448" s="17">
        <v>0.218121751028893</v>
      </c>
      <c r="Y448" s="17">
        <v>0.28811665847735102</v>
      </c>
      <c r="Z448" s="17">
        <v>0.22895073272675401</v>
      </c>
      <c r="AA448" s="17">
        <v>0.25497580812704501</v>
      </c>
      <c r="AB448" s="17"/>
      <c r="AC448" s="17">
        <v>0.23292328707691501</v>
      </c>
      <c r="AD448" s="17">
        <v>0.27109545845126998</v>
      </c>
      <c r="AE448" s="17">
        <v>0.29574630868414098</v>
      </c>
      <c r="AF448" s="17">
        <v>0.32042958516172998</v>
      </c>
      <c r="AG448" s="17">
        <v>0.31318338987375399</v>
      </c>
      <c r="AH448" s="17">
        <v>0.28113542451453899</v>
      </c>
      <c r="AI448" s="17"/>
      <c r="AJ448" s="17">
        <v>0.34933325063415999</v>
      </c>
      <c r="AK448" s="17">
        <v>0.212512804062993</v>
      </c>
      <c r="AL448" s="17">
        <v>0.208801278350779</v>
      </c>
      <c r="AM448" s="17">
        <v>0.232249818640969</v>
      </c>
      <c r="AN448" s="17">
        <v>0.26393384809714698</v>
      </c>
      <c r="AO448" s="17">
        <v>0.23829265925010801</v>
      </c>
      <c r="AP448" s="17"/>
      <c r="AQ448" s="17">
        <v>0.25896680510769998</v>
      </c>
      <c r="AR448" s="17">
        <v>0.27999158915560202</v>
      </c>
      <c r="AS448" s="17"/>
      <c r="AT448" s="17">
        <v>0.286378395498329</v>
      </c>
      <c r="AU448" s="17">
        <v>0.25090159697842901</v>
      </c>
      <c r="AV448" s="17"/>
      <c r="AW448" s="17">
        <v>0.24459092472205601</v>
      </c>
      <c r="AX448" s="17" t="s">
        <v>87</v>
      </c>
      <c r="AY448" s="17">
        <v>0.34933325063415999</v>
      </c>
      <c r="AZ448" s="17"/>
      <c r="BA448" s="17">
        <v>0.28383837368904302</v>
      </c>
      <c r="BB448" s="17">
        <v>0.27570342442060702</v>
      </c>
      <c r="BC448" s="17"/>
      <c r="BD448" s="17">
        <v>0.242277226123289</v>
      </c>
      <c r="BE448" s="17">
        <v>0.292291082603582</v>
      </c>
      <c r="BF448" s="17"/>
      <c r="BG448" s="17">
        <v>0.21999087076697599</v>
      </c>
      <c r="BH448" s="17">
        <v>0.28603815414638101</v>
      </c>
      <c r="BI448" s="17">
        <v>0.255077893771544</v>
      </c>
      <c r="BJ448" s="17">
        <v>0.29150374151590402</v>
      </c>
    </row>
    <row r="449" spans="2:62">
      <c r="B449" t="s">
        <v>244</v>
      </c>
      <c r="C449" s="17">
        <v>0.27024394832313398</v>
      </c>
      <c r="D449" s="17">
        <v>0.27051791892587201</v>
      </c>
      <c r="E449" s="17">
        <v>0.26822169207674001</v>
      </c>
      <c r="F449" s="17"/>
      <c r="G449" s="17">
        <v>0.22335170960273801</v>
      </c>
      <c r="H449" s="17">
        <v>0.23302920606129601</v>
      </c>
      <c r="I449" s="17">
        <v>0.30458850661117298</v>
      </c>
      <c r="J449" s="17">
        <v>0.22629263322547699</v>
      </c>
      <c r="K449" s="17">
        <v>0.27578576395981702</v>
      </c>
      <c r="L449" s="17">
        <v>0.33129149012692499</v>
      </c>
      <c r="M449" s="17"/>
      <c r="N449" s="17">
        <v>0.29838474725188602</v>
      </c>
      <c r="O449" s="17">
        <v>0.25319513013841299</v>
      </c>
      <c r="P449" s="17">
        <v>0.272054594327656</v>
      </c>
      <c r="Q449" s="17">
        <v>0.25158898402558899</v>
      </c>
      <c r="R449" s="17"/>
      <c r="S449" s="17">
        <v>0.29535161579409402</v>
      </c>
      <c r="T449" s="17">
        <v>0.27135455708991602</v>
      </c>
      <c r="U449" s="17">
        <v>0.260527029482371</v>
      </c>
      <c r="V449" s="17">
        <v>0.25597727291123601</v>
      </c>
      <c r="W449" s="17">
        <v>0.31728686045013399</v>
      </c>
      <c r="X449" s="17">
        <v>0.27311173355033802</v>
      </c>
      <c r="Y449" s="17">
        <v>0.30306273742376799</v>
      </c>
      <c r="Z449" s="17">
        <v>0.17715983370548499</v>
      </c>
      <c r="AA449" s="17">
        <v>0.23467998133919901</v>
      </c>
      <c r="AB449" s="17"/>
      <c r="AC449" s="17">
        <v>0.24971590727256401</v>
      </c>
      <c r="AD449" s="17">
        <v>0.29103931665991301</v>
      </c>
      <c r="AE449" s="17">
        <v>0.275639206127123</v>
      </c>
      <c r="AF449" s="17">
        <v>0.260026444802962</v>
      </c>
      <c r="AG449" s="17">
        <v>0.26021204077589699</v>
      </c>
      <c r="AH449" s="17">
        <v>0.29718159540318101</v>
      </c>
      <c r="AI449" s="17"/>
      <c r="AJ449" s="17">
        <v>0.29239853995141002</v>
      </c>
      <c r="AK449" s="17">
        <v>0.25969190205605702</v>
      </c>
      <c r="AL449" s="17">
        <v>0.218418944519952</v>
      </c>
      <c r="AM449" s="17">
        <v>0.26392536045682302</v>
      </c>
      <c r="AN449" s="17">
        <v>0.26765493682168501</v>
      </c>
      <c r="AO449" s="17">
        <v>0.25385666311034299</v>
      </c>
      <c r="AP449" s="17"/>
      <c r="AQ449" s="17">
        <v>0.25197957355428002</v>
      </c>
      <c r="AR449" s="17">
        <v>0.27818979525312199</v>
      </c>
      <c r="AS449" s="17"/>
      <c r="AT449" s="17">
        <v>0.26058287406306202</v>
      </c>
      <c r="AU449" s="17">
        <v>0.29637737279352799</v>
      </c>
      <c r="AV449" s="17"/>
      <c r="AW449" s="17">
        <v>0.25817085128343198</v>
      </c>
      <c r="AX449" s="17" t="s">
        <v>87</v>
      </c>
      <c r="AY449" s="17">
        <v>0.29239853995141002</v>
      </c>
      <c r="AZ449" s="17"/>
      <c r="BA449" s="17">
        <v>0.30142408861168901</v>
      </c>
      <c r="BB449" s="17">
        <v>0.25294588224828402</v>
      </c>
      <c r="BC449" s="17"/>
      <c r="BD449" s="17">
        <v>0.26606710228846298</v>
      </c>
      <c r="BE449" s="17">
        <v>0.27642529274720801</v>
      </c>
      <c r="BF449" s="17"/>
      <c r="BG449" s="17">
        <v>0.250913141169889</v>
      </c>
      <c r="BH449" s="17">
        <v>0.27739526548222998</v>
      </c>
      <c r="BI449" s="17">
        <v>0.24878390701901901</v>
      </c>
      <c r="BJ449" s="17">
        <v>0.28300537545823401</v>
      </c>
    </row>
    <row r="450" spans="2:62">
      <c r="B450" t="s">
        <v>245</v>
      </c>
      <c r="C450" s="17">
        <v>0.25637923660678302</v>
      </c>
      <c r="D450" s="17">
        <v>0.22417192123086099</v>
      </c>
      <c r="E450" s="17">
        <v>0.28596253027879898</v>
      </c>
      <c r="F450" s="17"/>
      <c r="G450" s="17">
        <v>0.178019989005747</v>
      </c>
      <c r="H450" s="17">
        <v>0.19228482825530799</v>
      </c>
      <c r="I450" s="17">
        <v>0.205827985751941</v>
      </c>
      <c r="J450" s="17">
        <v>0.27254378025196602</v>
      </c>
      <c r="K450" s="17">
        <v>0.30549891580810101</v>
      </c>
      <c r="L450" s="17">
        <v>0.35046088724678098</v>
      </c>
      <c r="M450" s="17"/>
      <c r="N450" s="17">
        <v>0.27973484952879901</v>
      </c>
      <c r="O450" s="17">
        <v>0.270568538501059</v>
      </c>
      <c r="P450" s="17">
        <v>0.25868341829061198</v>
      </c>
      <c r="Q450" s="17">
        <v>0.21394547495337499</v>
      </c>
      <c r="R450" s="17"/>
      <c r="S450" s="17">
        <v>0.21325019413615701</v>
      </c>
      <c r="T450" s="17">
        <v>0.27562472876644101</v>
      </c>
      <c r="U450" s="17">
        <v>0.223823149139498</v>
      </c>
      <c r="V450" s="17">
        <v>0.30902222906212101</v>
      </c>
      <c r="W450" s="17">
        <v>0.312289475647898</v>
      </c>
      <c r="X450" s="17">
        <v>0.31150238645459299</v>
      </c>
      <c r="Y450" s="17">
        <v>0.27320375848864598</v>
      </c>
      <c r="Z450" s="17">
        <v>0.195148312299949</v>
      </c>
      <c r="AA450" s="17">
        <v>0.19341705681520999</v>
      </c>
      <c r="AB450" s="17"/>
      <c r="AC450" s="17">
        <v>0.19521615079721899</v>
      </c>
      <c r="AD450" s="17">
        <v>0.26517324684899302</v>
      </c>
      <c r="AE450" s="17">
        <v>0.22766218067680799</v>
      </c>
      <c r="AF450" s="17">
        <v>0.29993940597531299</v>
      </c>
      <c r="AG450" s="17">
        <v>0.325951723405149</v>
      </c>
      <c r="AH450" s="17">
        <v>0.29092416268655902</v>
      </c>
      <c r="AI450" s="17"/>
      <c r="AJ450" s="17">
        <v>0.31672949683274298</v>
      </c>
      <c r="AK450" s="17">
        <v>0.24921502159638201</v>
      </c>
      <c r="AL450" s="17">
        <v>0.14324309166466001</v>
      </c>
      <c r="AM450" s="17">
        <v>0.20085802554773199</v>
      </c>
      <c r="AN450" s="17">
        <v>0.21981422372263401</v>
      </c>
      <c r="AO450" s="17">
        <v>0.22768346076510701</v>
      </c>
      <c r="AP450" s="17"/>
      <c r="AQ450" s="17">
        <v>0.217297905600946</v>
      </c>
      <c r="AR450" s="17">
        <v>0.25903204630204701</v>
      </c>
      <c r="AS450" s="17"/>
      <c r="AT450" s="17">
        <v>0.26267787902720002</v>
      </c>
      <c r="AU450" s="17">
        <v>0.23352716832117201</v>
      </c>
      <c r="AV450" s="17"/>
      <c r="AW450" s="17">
        <v>0.214291328638096</v>
      </c>
      <c r="AX450" s="17" t="s">
        <v>87</v>
      </c>
      <c r="AY450" s="17">
        <v>0.31672949683274298</v>
      </c>
      <c r="AZ450" s="17"/>
      <c r="BA450" s="17">
        <v>0.30075118243179999</v>
      </c>
      <c r="BB450" s="17">
        <v>0.23176264272209901</v>
      </c>
      <c r="BC450" s="17"/>
      <c r="BD450" s="17">
        <v>0.215637680670866</v>
      </c>
      <c r="BE450" s="17">
        <v>0.27540920252849599</v>
      </c>
      <c r="BF450" s="17"/>
      <c r="BG450" s="17">
        <v>0.19451071068928499</v>
      </c>
      <c r="BH450" s="17">
        <v>0.20347170194415801</v>
      </c>
      <c r="BI450" s="17">
        <v>0.26625299802864</v>
      </c>
      <c r="BJ450" s="17">
        <v>0.29465941644495802</v>
      </c>
    </row>
    <row r="451" spans="2:62">
      <c r="B451" t="s">
        <v>246</v>
      </c>
      <c r="C451" s="17">
        <v>0.22053563233742399</v>
      </c>
      <c r="D451" s="17">
        <v>0.21783739347346401</v>
      </c>
      <c r="E451" s="17">
        <v>0.22309837141371999</v>
      </c>
      <c r="F451" s="17"/>
      <c r="G451" s="17">
        <v>0.16568406480933301</v>
      </c>
      <c r="H451" s="17">
        <v>0.18868605479140199</v>
      </c>
      <c r="I451" s="17">
        <v>0.181336740479971</v>
      </c>
      <c r="J451" s="17">
        <v>0.23336538389405601</v>
      </c>
      <c r="K451" s="17">
        <v>0.27430046837799099</v>
      </c>
      <c r="L451" s="17">
        <v>0.26772660677676202</v>
      </c>
      <c r="M451" s="17"/>
      <c r="N451" s="17">
        <v>0.224108854111395</v>
      </c>
      <c r="O451" s="17">
        <v>0.213120657358151</v>
      </c>
      <c r="P451" s="17">
        <v>0.22692173900889501</v>
      </c>
      <c r="Q451" s="17">
        <v>0.21590732907565899</v>
      </c>
      <c r="R451" s="17"/>
      <c r="S451" s="17">
        <v>0.22482439741571</v>
      </c>
      <c r="T451" s="17">
        <v>0.22959008034078399</v>
      </c>
      <c r="U451" s="17">
        <v>0.195861077409617</v>
      </c>
      <c r="V451" s="17">
        <v>0.26171136507911902</v>
      </c>
      <c r="W451" s="17">
        <v>0.24496620649925899</v>
      </c>
      <c r="X451" s="17">
        <v>0.20168326884417101</v>
      </c>
      <c r="Y451" s="17">
        <v>0.21220155341212099</v>
      </c>
      <c r="Z451" s="17">
        <v>0.22144718615345499</v>
      </c>
      <c r="AA451" s="17">
        <v>0.19331810553626</v>
      </c>
      <c r="AB451" s="17"/>
      <c r="AC451" s="17">
        <v>0.21227976746319399</v>
      </c>
      <c r="AD451" s="17">
        <v>0.22510374755623599</v>
      </c>
      <c r="AE451" s="17">
        <v>0.24772188296521899</v>
      </c>
      <c r="AF451" s="17">
        <v>0.220137978227614</v>
      </c>
      <c r="AG451" s="17">
        <v>0.19928229344675</v>
      </c>
      <c r="AH451" s="17">
        <v>0.20301618510470801</v>
      </c>
      <c r="AI451" s="17"/>
      <c r="AJ451" s="17">
        <v>0.25634956137326897</v>
      </c>
      <c r="AK451" s="17">
        <v>0.191688164713958</v>
      </c>
      <c r="AL451" s="17">
        <v>0.15363065458029301</v>
      </c>
      <c r="AM451" s="17">
        <v>0.195514226622063</v>
      </c>
      <c r="AN451" s="17">
        <v>0.210525753988245</v>
      </c>
      <c r="AO451" s="17">
        <v>0.226412375156614</v>
      </c>
      <c r="AP451" s="17"/>
      <c r="AQ451" s="17">
        <v>0.218558609387836</v>
      </c>
      <c r="AR451" s="17">
        <v>0.21961112555199899</v>
      </c>
      <c r="AS451" s="17"/>
      <c r="AT451" s="17">
        <v>0.22437503701450801</v>
      </c>
      <c r="AU451" s="17">
        <v>0.21063389698732399</v>
      </c>
      <c r="AV451" s="17"/>
      <c r="AW451" s="17">
        <v>0.196766274022495</v>
      </c>
      <c r="AX451" s="17" t="s">
        <v>87</v>
      </c>
      <c r="AY451" s="17">
        <v>0.25634956137326897</v>
      </c>
      <c r="AZ451" s="17"/>
      <c r="BA451" s="17">
        <v>0.23571671494111901</v>
      </c>
      <c r="BB451" s="17">
        <v>0.21211349672365701</v>
      </c>
      <c r="BC451" s="17"/>
      <c r="BD451" s="17">
        <v>0.199172544923131</v>
      </c>
      <c r="BE451" s="17">
        <v>0.23090400256490501</v>
      </c>
      <c r="BF451" s="17"/>
      <c r="BG451" s="17">
        <v>0.16377988622918399</v>
      </c>
      <c r="BH451" s="17">
        <v>0.24947511703817499</v>
      </c>
      <c r="BI451" s="17">
        <v>0.23254070959519199</v>
      </c>
      <c r="BJ451" s="17">
        <v>0.22626559453533099</v>
      </c>
    </row>
    <row r="452" spans="2:62">
      <c r="B452" t="s">
        <v>247</v>
      </c>
      <c r="C452" s="17">
        <v>0.201992096413909</v>
      </c>
      <c r="D452" s="17">
        <v>0.195912166593422</v>
      </c>
      <c r="E452" s="17">
        <v>0.20674919967743899</v>
      </c>
      <c r="F452" s="17"/>
      <c r="G452" s="17">
        <v>0.19345466618297499</v>
      </c>
      <c r="H452" s="17">
        <v>0.19519283664576501</v>
      </c>
      <c r="I452" s="17">
        <v>0.17509172879929999</v>
      </c>
      <c r="J452" s="17">
        <v>0.19747632294948</v>
      </c>
      <c r="K452" s="17">
        <v>0.200680670954971</v>
      </c>
      <c r="L452" s="17">
        <v>0.23668641251068601</v>
      </c>
      <c r="M452" s="17"/>
      <c r="N452" s="17">
        <v>0.231378606741245</v>
      </c>
      <c r="O452" s="17">
        <v>0.19055458963315799</v>
      </c>
      <c r="P452" s="17">
        <v>0.19522591498175901</v>
      </c>
      <c r="Q452" s="17">
        <v>0.185101741822676</v>
      </c>
      <c r="R452" s="17"/>
      <c r="S452" s="17">
        <v>0.216926173446996</v>
      </c>
      <c r="T452" s="17">
        <v>0.22357490944567501</v>
      </c>
      <c r="U452" s="17">
        <v>0.17042433422171799</v>
      </c>
      <c r="V452" s="17">
        <v>0.21466126900691501</v>
      </c>
      <c r="W452" s="17">
        <v>0.19881817234537399</v>
      </c>
      <c r="X452" s="17">
        <v>0.21511044521014</v>
      </c>
      <c r="Y452" s="17">
        <v>0.22804618310501901</v>
      </c>
      <c r="Z452" s="17">
        <v>0.14921584037979299</v>
      </c>
      <c r="AA452" s="17">
        <v>0.16239280520796601</v>
      </c>
      <c r="AB452" s="17"/>
      <c r="AC452" s="17">
        <v>0.19235118317316499</v>
      </c>
      <c r="AD452" s="17">
        <v>0.21998594836096899</v>
      </c>
      <c r="AE452" s="17">
        <v>0.20749436716849001</v>
      </c>
      <c r="AF452" s="17">
        <v>0.190934083912497</v>
      </c>
      <c r="AG452" s="17">
        <v>0.195487383607135</v>
      </c>
      <c r="AH452" s="17">
        <v>0.17735892793900301</v>
      </c>
      <c r="AI452" s="17"/>
      <c r="AJ452" s="17">
        <v>0.23452141597044901</v>
      </c>
      <c r="AK452" s="17">
        <v>0.177565482589773</v>
      </c>
      <c r="AL452" s="17">
        <v>0.183469081944512</v>
      </c>
      <c r="AM452" s="17">
        <v>0.14364604406676601</v>
      </c>
      <c r="AN452" s="17">
        <v>0.19531417943801799</v>
      </c>
      <c r="AO452" s="17">
        <v>0.21675251042722499</v>
      </c>
      <c r="AP452" s="17"/>
      <c r="AQ452" s="17">
        <v>0.17125992568111501</v>
      </c>
      <c r="AR452" s="17">
        <v>0.21470158564983</v>
      </c>
      <c r="AS452" s="17"/>
      <c r="AT452" s="17">
        <v>0.20111733146541999</v>
      </c>
      <c r="AU452" s="17">
        <v>0.199786696809164</v>
      </c>
      <c r="AV452" s="17"/>
      <c r="AW452" s="17">
        <v>0.176139941191542</v>
      </c>
      <c r="AX452" s="17" t="s">
        <v>87</v>
      </c>
      <c r="AY452" s="17">
        <v>0.23452141597044901</v>
      </c>
      <c r="AZ452" s="17"/>
      <c r="BA452" s="17">
        <v>0.23931446707221801</v>
      </c>
      <c r="BB452" s="17">
        <v>0.18128645404852001</v>
      </c>
      <c r="BC452" s="17"/>
      <c r="BD452" s="17">
        <v>0.188139823582196</v>
      </c>
      <c r="BE452" s="17">
        <v>0.21100176467093801</v>
      </c>
      <c r="BF452" s="17"/>
      <c r="BG452" s="17">
        <v>0.18784252340919899</v>
      </c>
      <c r="BH452" s="17">
        <v>0.173819120700135</v>
      </c>
      <c r="BI452" s="17">
        <v>0.23496820180212699</v>
      </c>
      <c r="BJ452" s="17">
        <v>0.19792479054081</v>
      </c>
    </row>
    <row r="453" spans="2:62">
      <c r="B453" t="s">
        <v>248</v>
      </c>
      <c r="C453" s="17">
        <v>0.184927076832368</v>
      </c>
      <c r="D453" s="17">
        <v>0.17053606872715399</v>
      </c>
      <c r="E453" s="17">
        <v>0.197616299227724</v>
      </c>
      <c r="F453" s="17"/>
      <c r="G453" s="17">
        <v>0.220682811848261</v>
      </c>
      <c r="H453" s="17">
        <v>0.14500438717679301</v>
      </c>
      <c r="I453" s="17">
        <v>0.15907848713056499</v>
      </c>
      <c r="J453" s="17">
        <v>0.16263626596177699</v>
      </c>
      <c r="K453" s="17">
        <v>0.17879673687439299</v>
      </c>
      <c r="L453" s="17">
        <v>0.233623238165168</v>
      </c>
      <c r="M453" s="17"/>
      <c r="N453" s="17">
        <v>0.20420448172318101</v>
      </c>
      <c r="O453" s="17">
        <v>0.20529050982177999</v>
      </c>
      <c r="P453" s="17">
        <v>0.16837988274670801</v>
      </c>
      <c r="Q453" s="17">
        <v>0.15666086506520099</v>
      </c>
      <c r="R453" s="17"/>
      <c r="S453" s="17">
        <v>0.22886679805551699</v>
      </c>
      <c r="T453" s="17">
        <v>0.170774427687819</v>
      </c>
      <c r="U453" s="17">
        <v>0.150668307360594</v>
      </c>
      <c r="V453" s="17">
        <v>0.18431125129789899</v>
      </c>
      <c r="W453" s="17">
        <v>0.16834145748505999</v>
      </c>
      <c r="X453" s="17">
        <v>0.205046500849799</v>
      </c>
      <c r="Y453" s="17">
        <v>0.17916955506583501</v>
      </c>
      <c r="Z453" s="17">
        <v>0.16958482395448099</v>
      </c>
      <c r="AA453" s="17">
        <v>0.18180009263709099</v>
      </c>
      <c r="AB453" s="17"/>
      <c r="AC453" s="17">
        <v>0.21476182642573499</v>
      </c>
      <c r="AD453" s="17">
        <v>0.204071329760253</v>
      </c>
      <c r="AE453" s="17">
        <v>0.180434561492577</v>
      </c>
      <c r="AF453" s="17">
        <v>0.15358813327726001</v>
      </c>
      <c r="AG453" s="17">
        <v>0.13009727770993901</v>
      </c>
      <c r="AH453" s="17">
        <v>0.157764772745976</v>
      </c>
      <c r="AI453" s="17"/>
      <c r="AJ453" s="17">
        <v>0.20010911075635299</v>
      </c>
      <c r="AK453" s="17">
        <v>0.139131192431588</v>
      </c>
      <c r="AL453" s="17">
        <v>0.178610462383338</v>
      </c>
      <c r="AM453" s="17">
        <v>0.17498558151830901</v>
      </c>
      <c r="AN453" s="17">
        <v>0.20747148185374201</v>
      </c>
      <c r="AO453" s="17">
        <v>0.180496963357691</v>
      </c>
      <c r="AP453" s="17"/>
      <c r="AQ453" s="17">
        <v>0.19890068847619399</v>
      </c>
      <c r="AR453" s="17">
        <v>0.18146108844812101</v>
      </c>
      <c r="AS453" s="17"/>
      <c r="AT453" s="17">
        <v>0.17311110323474899</v>
      </c>
      <c r="AU453" s="17">
        <v>0.228036272129749</v>
      </c>
      <c r="AV453" s="17"/>
      <c r="AW453" s="17">
        <v>0.1534532146043</v>
      </c>
      <c r="AX453" s="17" t="s">
        <v>87</v>
      </c>
      <c r="AY453" s="17">
        <v>0.20010911075635299</v>
      </c>
      <c r="AZ453" s="17"/>
      <c r="BA453" s="17">
        <v>0.186271856673108</v>
      </c>
      <c r="BB453" s="17">
        <v>0.184181022121711</v>
      </c>
      <c r="BC453" s="17"/>
      <c r="BD453" s="17">
        <v>0.221708992411354</v>
      </c>
      <c r="BE453" s="17">
        <v>0.17455562027089</v>
      </c>
      <c r="BF453" s="17"/>
      <c r="BG453" s="17">
        <v>0.21443278777608399</v>
      </c>
      <c r="BH453" s="17">
        <v>0.17432306265115399</v>
      </c>
      <c r="BI453" s="17">
        <v>0.157283531974484</v>
      </c>
      <c r="BJ453" s="17">
        <v>0.17723018687292</v>
      </c>
    </row>
    <row r="454" spans="2:62">
      <c r="B454" t="s">
        <v>249</v>
      </c>
      <c r="C454" s="17">
        <v>0.145050776547056</v>
      </c>
      <c r="D454" s="17">
        <v>0.15419759862124699</v>
      </c>
      <c r="E454" s="17">
        <v>0.13636945110245</v>
      </c>
      <c r="F454" s="17"/>
      <c r="G454" s="17">
        <v>0.172248663749037</v>
      </c>
      <c r="H454" s="17">
        <v>0.14984167233767501</v>
      </c>
      <c r="I454" s="17">
        <v>0.173270614708604</v>
      </c>
      <c r="J454" s="17">
        <v>9.6922090252376095E-2</v>
      </c>
      <c r="K454" s="17">
        <v>0.129487659112341</v>
      </c>
      <c r="L454" s="17">
        <v>0.150480747931382</v>
      </c>
      <c r="M454" s="17"/>
      <c r="N454" s="17">
        <v>0.177784382704055</v>
      </c>
      <c r="O454" s="17">
        <v>0.152754690772619</v>
      </c>
      <c r="P454" s="17">
        <v>0.136665181489105</v>
      </c>
      <c r="Q454" s="17">
        <v>0.109889229928639</v>
      </c>
      <c r="R454" s="17"/>
      <c r="S454" s="17">
        <v>0.21473621232036999</v>
      </c>
      <c r="T454" s="17">
        <v>0.15521217180315899</v>
      </c>
      <c r="U454" s="17">
        <v>0.15578213241646399</v>
      </c>
      <c r="V454" s="17">
        <v>0.148493967302541</v>
      </c>
      <c r="W454" s="17">
        <v>0.11509333319427401</v>
      </c>
      <c r="X454" s="17">
        <v>0.15579856573203599</v>
      </c>
      <c r="Y454" s="17">
        <v>0.134270780621566</v>
      </c>
      <c r="Z454" s="17">
        <v>8.4590725076837903E-2</v>
      </c>
      <c r="AA454" s="17">
        <v>7.8873251868825406E-2</v>
      </c>
      <c r="AB454" s="17"/>
      <c r="AC454" s="17">
        <v>0.18536359430278401</v>
      </c>
      <c r="AD454" s="17">
        <v>0.13680677890314699</v>
      </c>
      <c r="AE454" s="17">
        <v>0.14151448500856001</v>
      </c>
      <c r="AF454" s="17">
        <v>0.13115727384039</v>
      </c>
      <c r="AG454" s="17">
        <v>8.8568473388417404E-2</v>
      </c>
      <c r="AH454" s="17">
        <v>0.17655156415945999</v>
      </c>
      <c r="AI454" s="17"/>
      <c r="AJ454" s="17">
        <v>0.143396935881445</v>
      </c>
      <c r="AK454" s="17">
        <v>0.114730545689518</v>
      </c>
      <c r="AL454" s="17">
        <v>0.14628586157873</v>
      </c>
      <c r="AM454" s="17">
        <v>0.20236858105641001</v>
      </c>
      <c r="AN454" s="17">
        <v>0.16213832855093599</v>
      </c>
      <c r="AO454" s="17">
        <v>0.146358920605974</v>
      </c>
      <c r="AP454" s="17"/>
      <c r="AQ454" s="17">
        <v>0.168945829152333</v>
      </c>
      <c r="AR454" s="17">
        <v>0.13035980421864499</v>
      </c>
      <c r="AS454" s="17"/>
      <c r="AT454" s="17">
        <v>0.137523972958847</v>
      </c>
      <c r="AU454" s="17">
        <v>0.17151006471796701</v>
      </c>
      <c r="AV454" s="17"/>
      <c r="AW454" s="17">
        <v>0.14829923681312601</v>
      </c>
      <c r="AX454" s="17" t="s">
        <v>87</v>
      </c>
      <c r="AY454" s="17">
        <v>0.143396935881445</v>
      </c>
      <c r="AZ454" s="17"/>
      <c r="BA454" s="17">
        <v>0.144849133950813</v>
      </c>
      <c r="BB454" s="17">
        <v>0.14516264348931501</v>
      </c>
      <c r="BC454" s="17"/>
      <c r="BD454" s="17">
        <v>0.18110943771070701</v>
      </c>
      <c r="BE454" s="17">
        <v>0.13724948439021101</v>
      </c>
      <c r="BF454" s="17"/>
      <c r="BG454" s="17">
        <v>0.18642382668983701</v>
      </c>
      <c r="BH454" s="17">
        <v>0.14148509349990801</v>
      </c>
      <c r="BI454" s="17">
        <v>0.119237597199168</v>
      </c>
      <c r="BJ454" s="17">
        <v>0.13230497929571799</v>
      </c>
    </row>
    <row r="455" spans="2:62">
      <c r="B455" t="s">
        <v>101</v>
      </c>
      <c r="C455" s="17">
        <v>3.4836642200429799E-2</v>
      </c>
      <c r="D455" s="17">
        <v>3.3688216008108902E-2</v>
      </c>
      <c r="E455" s="17">
        <v>3.6234734064940502E-2</v>
      </c>
      <c r="F455" s="17"/>
      <c r="G455" s="17">
        <v>6.2821606689584295E-2</v>
      </c>
      <c r="H455" s="17">
        <v>3.5439604601119903E-2</v>
      </c>
      <c r="I455" s="17">
        <v>2.5277292338199399E-2</v>
      </c>
      <c r="J455" s="17">
        <v>5.2445858192626503E-2</v>
      </c>
      <c r="K455" s="17">
        <v>1.90839058079612E-2</v>
      </c>
      <c r="L455" s="17">
        <v>2.0577041078608201E-2</v>
      </c>
      <c r="M455" s="17"/>
      <c r="N455" s="17">
        <v>1.2311435457518401E-2</v>
      </c>
      <c r="O455" s="17">
        <v>3.2027275827650803E-2</v>
      </c>
      <c r="P455" s="17">
        <v>2.92258318521504E-2</v>
      </c>
      <c r="Q455" s="17">
        <v>6.7268272403205695E-2</v>
      </c>
      <c r="R455" s="17"/>
      <c r="S455" s="17">
        <v>3.0327334690002199E-2</v>
      </c>
      <c r="T455" s="17">
        <v>3.8538604523493003E-2</v>
      </c>
      <c r="U455" s="17">
        <v>2.6800677284159601E-2</v>
      </c>
      <c r="V455" s="17">
        <v>1.9823971284325798E-2</v>
      </c>
      <c r="W455" s="17">
        <v>3.5644654493055102E-2</v>
      </c>
      <c r="X455" s="17">
        <v>4.6173025498274102E-2</v>
      </c>
      <c r="Y455" s="17">
        <v>2.6158491277145299E-2</v>
      </c>
      <c r="Z455" s="17">
        <v>6.9987312127518797E-2</v>
      </c>
      <c r="AA455" s="17">
        <v>3.8478712178717199E-2</v>
      </c>
      <c r="AB455" s="17"/>
      <c r="AC455" s="17">
        <v>3.6958932698485603E-2</v>
      </c>
      <c r="AD455" s="17">
        <v>3.7214978431056298E-2</v>
      </c>
      <c r="AE455" s="17">
        <v>3.8670063704555301E-2</v>
      </c>
      <c r="AF455" s="17">
        <v>3.3927349667051E-2</v>
      </c>
      <c r="AG455" s="17">
        <v>2.8203188286324898E-2</v>
      </c>
      <c r="AH455" s="17">
        <v>1.28486572910647E-2</v>
      </c>
      <c r="AI455" s="17"/>
      <c r="AJ455" s="17">
        <v>1.9449567375663501E-2</v>
      </c>
      <c r="AK455" s="17">
        <v>2.7463278176108202E-2</v>
      </c>
      <c r="AL455" s="17">
        <v>7.6434405195126398E-2</v>
      </c>
      <c r="AM455" s="17">
        <v>5.0142679222725202E-2</v>
      </c>
      <c r="AN455" s="17">
        <v>4.32725487163136E-2</v>
      </c>
      <c r="AO455" s="17">
        <v>5.3495698462867898E-2</v>
      </c>
      <c r="AP455" s="17"/>
      <c r="AQ455" s="17">
        <v>2.8538955556856399E-2</v>
      </c>
      <c r="AR455" s="17">
        <v>2.8944516586220399E-2</v>
      </c>
      <c r="AS455" s="17"/>
      <c r="AT455" s="17">
        <v>3.2602779909320798E-2</v>
      </c>
      <c r="AU455" s="17">
        <v>4.1605049622001899E-2</v>
      </c>
      <c r="AV455" s="17"/>
      <c r="AW455" s="17">
        <v>4.3019731030220699E-2</v>
      </c>
      <c r="AX455" s="17" t="s">
        <v>87</v>
      </c>
      <c r="AY455" s="17">
        <v>1.9449567375663501E-2</v>
      </c>
      <c r="AZ455" s="17"/>
      <c r="BA455" s="17">
        <v>2.1081031099387401E-2</v>
      </c>
      <c r="BB455" s="17">
        <v>4.2467957118314303E-2</v>
      </c>
      <c r="BC455" s="17"/>
      <c r="BD455" s="17">
        <v>2.3803773785141102E-2</v>
      </c>
      <c r="BE455" s="17">
        <v>3.13345545958153E-2</v>
      </c>
      <c r="BF455" s="17"/>
      <c r="BG455" s="17">
        <v>2.38822577363367E-2</v>
      </c>
      <c r="BH455" s="17">
        <v>5.4715717701932398E-2</v>
      </c>
      <c r="BI455" s="17">
        <v>2.4726151348510101E-2</v>
      </c>
      <c r="BJ455" s="17">
        <v>1.52264128999113E-2</v>
      </c>
    </row>
    <row r="456" spans="2:62">
      <c r="B456" t="s">
        <v>250</v>
      </c>
      <c r="C456" s="17">
        <v>3.3942268371195697E-2</v>
      </c>
      <c r="D456" s="17">
        <v>4.4001277643438197E-2</v>
      </c>
      <c r="E456" s="17">
        <v>2.4367919318266502E-2</v>
      </c>
      <c r="F456" s="17"/>
      <c r="G456" s="17">
        <v>4.5972823682755098E-2</v>
      </c>
      <c r="H456" s="17">
        <v>4.0335514201340503E-2</v>
      </c>
      <c r="I456" s="17">
        <v>4.6798106101166699E-2</v>
      </c>
      <c r="J456" s="17">
        <v>3.8351853395155101E-2</v>
      </c>
      <c r="K456" s="17">
        <v>9.3968540078105001E-3</v>
      </c>
      <c r="L456" s="17">
        <v>2.3921440983877201E-2</v>
      </c>
      <c r="M456" s="17"/>
      <c r="N456" s="17">
        <v>4.1808945743068801E-2</v>
      </c>
      <c r="O456" s="17">
        <v>2.32904911542158E-2</v>
      </c>
      <c r="P456" s="17">
        <v>3.7107375330461503E-2</v>
      </c>
      <c r="Q456" s="17">
        <v>3.3924557469287797E-2</v>
      </c>
      <c r="R456" s="17"/>
      <c r="S456" s="17">
        <v>5.72083782030854E-2</v>
      </c>
      <c r="T456" s="17">
        <v>1.9557599642883498E-2</v>
      </c>
      <c r="U456" s="17">
        <v>1.63525998823707E-2</v>
      </c>
      <c r="V456" s="17">
        <v>4.3328290354074102E-2</v>
      </c>
      <c r="W456" s="17">
        <v>5.6052288299403303E-3</v>
      </c>
      <c r="X456" s="17">
        <v>3.5290971128357801E-2</v>
      </c>
      <c r="Y456" s="17">
        <v>1.69724006014462E-2</v>
      </c>
      <c r="Z456" s="17">
        <v>3.8681885732222199E-2</v>
      </c>
      <c r="AA456" s="17">
        <v>5.8362923416088897E-2</v>
      </c>
      <c r="AB456" s="17"/>
      <c r="AC456" s="17">
        <v>5.1881765806516197E-2</v>
      </c>
      <c r="AD456" s="17">
        <v>2.7920523876076599E-2</v>
      </c>
      <c r="AE456" s="17">
        <v>3.7537260897579298E-2</v>
      </c>
      <c r="AF456" s="17">
        <v>2.8758800955705599E-2</v>
      </c>
      <c r="AG456" s="17">
        <v>1.5849652753981501E-2</v>
      </c>
      <c r="AH456" s="17">
        <v>2.5427915748171399E-2</v>
      </c>
      <c r="AI456" s="17"/>
      <c r="AJ456" s="17">
        <v>3.1089244068827199E-2</v>
      </c>
      <c r="AK456" s="17">
        <v>2.8663898469995199E-2</v>
      </c>
      <c r="AL456" s="17">
        <v>2.7377651334658502E-2</v>
      </c>
      <c r="AM456" s="17">
        <v>2.98479713898171E-2</v>
      </c>
      <c r="AN456" s="17">
        <v>4.4672651282490497E-2</v>
      </c>
      <c r="AO456" s="17">
        <v>5.9606215563090099E-2</v>
      </c>
      <c r="AP456" s="17"/>
      <c r="AQ456" s="17">
        <v>3.8758063008462303E-2</v>
      </c>
      <c r="AR456" s="17">
        <v>3.5973055232156798E-2</v>
      </c>
      <c r="AS456" s="17"/>
      <c r="AT456" s="17">
        <v>3.0458130904651898E-2</v>
      </c>
      <c r="AU456" s="17">
        <v>4.8125465217781299E-2</v>
      </c>
      <c r="AV456" s="17"/>
      <c r="AW456" s="17">
        <v>3.2813970850486103E-2</v>
      </c>
      <c r="AX456" s="17" t="s">
        <v>87</v>
      </c>
      <c r="AY456" s="17">
        <v>3.1089244068827199E-2</v>
      </c>
      <c r="AZ456" s="17"/>
      <c r="BA456" s="17">
        <v>9.7997896024896204E-3</v>
      </c>
      <c r="BB456" s="17">
        <v>4.7335992359828598E-2</v>
      </c>
      <c r="BC456" s="17"/>
      <c r="BD456" s="17">
        <v>3.6930309978755203E-2</v>
      </c>
      <c r="BE456" s="17">
        <v>3.3318950267141399E-2</v>
      </c>
      <c r="BF456" s="17"/>
      <c r="BG456" s="17">
        <v>4.7061269122253203E-2</v>
      </c>
      <c r="BH456" s="17">
        <v>2.32422978931737E-2</v>
      </c>
      <c r="BI456" s="17">
        <v>3.4110418884538897E-2</v>
      </c>
      <c r="BJ456" s="17">
        <v>3.7503657649595998E-2</v>
      </c>
    </row>
    <row r="457" spans="2:62">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c r="BH457" s="17"/>
      <c r="BI457" s="17"/>
      <c r="BJ457" s="17"/>
    </row>
    <row r="458" spans="2:62">
      <c r="B458" s="6" t="s">
        <v>251</v>
      </c>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c r="BE458" s="17"/>
      <c r="BF458" s="17"/>
      <c r="BG458" s="17"/>
      <c r="BH458" s="17"/>
      <c r="BI458" s="17"/>
      <c r="BJ458" s="17"/>
    </row>
    <row r="459" spans="2:62">
      <c r="B459" s="24" t="s">
        <v>15</v>
      </c>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c r="AK459" s="17"/>
      <c r="AL459" s="17"/>
      <c r="AM459" s="17"/>
      <c r="AN459" s="17"/>
      <c r="AO459" s="17"/>
      <c r="AP459" s="17"/>
      <c r="AQ459" s="17"/>
      <c r="AR459" s="17"/>
      <c r="AS459" s="17"/>
      <c r="AT459" s="17"/>
      <c r="AU459" s="17"/>
      <c r="AV459" s="17"/>
      <c r="AW459" s="17"/>
      <c r="AX459" s="17"/>
      <c r="AY459" s="17"/>
      <c r="AZ459" s="17"/>
      <c r="BA459" s="17"/>
      <c r="BB459" s="17"/>
      <c r="BC459" s="17"/>
      <c r="BD459" s="17"/>
      <c r="BE459" s="17"/>
      <c r="BF459" s="17"/>
      <c r="BG459" s="17"/>
      <c r="BH459" s="17"/>
      <c r="BI459" s="17"/>
      <c r="BJ459" s="17"/>
    </row>
    <row r="460" spans="2:62">
      <c r="B460" t="s">
        <v>252</v>
      </c>
      <c r="C460" s="17">
        <v>0.32568929310484201</v>
      </c>
      <c r="D460" s="17">
        <v>0.326123017978178</v>
      </c>
      <c r="E460" s="17">
        <v>0.32380288755209802</v>
      </c>
      <c r="F460" s="17"/>
      <c r="G460" s="17">
        <v>0.32894377100106598</v>
      </c>
      <c r="H460" s="17">
        <v>0.31226424586039703</v>
      </c>
      <c r="I460" s="17">
        <v>0.33413648104902799</v>
      </c>
      <c r="J460" s="17">
        <v>0.31858096102560501</v>
      </c>
      <c r="K460" s="17">
        <v>0.32297699797365698</v>
      </c>
      <c r="L460" s="17">
        <v>0.33165613009271599</v>
      </c>
      <c r="M460" s="17"/>
      <c r="N460" s="17">
        <v>0.35368088126920699</v>
      </c>
      <c r="O460" s="17">
        <v>0.32250441614340197</v>
      </c>
      <c r="P460" s="17">
        <v>0.35377768045250602</v>
      </c>
      <c r="Q460" s="17">
        <v>0.275932193649012</v>
      </c>
      <c r="R460" s="17"/>
      <c r="S460" s="17">
        <v>0.35687557899728301</v>
      </c>
      <c r="T460" s="17">
        <v>0.28226267358600599</v>
      </c>
      <c r="U460" s="17">
        <v>0.35006864424277701</v>
      </c>
      <c r="V460" s="17">
        <v>0.28702119981332802</v>
      </c>
      <c r="W460" s="17">
        <v>0.29813305725188299</v>
      </c>
      <c r="X460" s="17">
        <v>0.34516439676854199</v>
      </c>
      <c r="Y460" s="17">
        <v>0.34770093736915703</v>
      </c>
      <c r="Z460" s="17">
        <v>0.30081769417857301</v>
      </c>
      <c r="AA460" s="17">
        <v>0.35155167059168402</v>
      </c>
      <c r="AB460" s="17"/>
      <c r="AC460" s="17">
        <v>0.36466944480452101</v>
      </c>
      <c r="AD460" s="17">
        <v>0.27638168236302402</v>
      </c>
      <c r="AE460" s="17">
        <v>0.34347927477747597</v>
      </c>
      <c r="AF460" s="17">
        <v>0.32882900981379598</v>
      </c>
      <c r="AG460" s="17">
        <v>0.33143933949718302</v>
      </c>
      <c r="AH460" s="17">
        <v>0.35789311191339601</v>
      </c>
      <c r="AI460" s="17"/>
      <c r="AJ460" s="17">
        <v>0.31977268856547097</v>
      </c>
      <c r="AK460" s="17">
        <v>0.299550190278705</v>
      </c>
      <c r="AL460" s="17">
        <v>0.23954966760347501</v>
      </c>
      <c r="AM460" s="17">
        <v>0.32512671348280198</v>
      </c>
      <c r="AN460" s="17">
        <v>0.39646517298902101</v>
      </c>
      <c r="AO460" s="17">
        <v>0.306422754967283</v>
      </c>
      <c r="AP460" s="17"/>
      <c r="AQ460" s="17">
        <v>0.35544230467275101</v>
      </c>
      <c r="AR460" s="17">
        <v>0.33294526324969898</v>
      </c>
      <c r="AS460" s="17"/>
      <c r="AT460" s="17">
        <v>0.317505609730516</v>
      </c>
      <c r="AU460" s="17">
        <v>0.35729194942450199</v>
      </c>
      <c r="AV460" s="17"/>
      <c r="AW460" s="17">
        <v>0.32343309579585</v>
      </c>
      <c r="AX460" s="17" t="s">
        <v>87</v>
      </c>
      <c r="AY460" s="17">
        <v>0.31977268856547097</v>
      </c>
      <c r="AZ460" s="17"/>
      <c r="BA460" s="17">
        <v>0.33584453602348402</v>
      </c>
      <c r="BB460" s="17">
        <v>0.32005538442492099</v>
      </c>
      <c r="BC460" s="17"/>
      <c r="BD460" s="17">
        <v>0.39429442517555702</v>
      </c>
      <c r="BE460" s="17">
        <v>0.30722185508693001</v>
      </c>
      <c r="BF460" s="17"/>
      <c r="BG460" s="17">
        <v>0.36327475904524298</v>
      </c>
      <c r="BH460" s="17">
        <v>0.32896573638110499</v>
      </c>
      <c r="BI460" s="17">
        <v>0.32272867713536002</v>
      </c>
      <c r="BJ460" s="17">
        <v>0.31636928991643898</v>
      </c>
    </row>
    <row r="461" spans="2:62">
      <c r="B461" t="s">
        <v>253</v>
      </c>
      <c r="C461" s="17">
        <v>0.24217802512196601</v>
      </c>
      <c r="D461" s="17">
        <v>0.23243416608050099</v>
      </c>
      <c r="E461" s="17">
        <v>0.25171139745857601</v>
      </c>
      <c r="F461" s="17"/>
      <c r="G461" s="17">
        <v>0.22387208311835199</v>
      </c>
      <c r="H461" s="17">
        <v>0.25865200761379697</v>
      </c>
      <c r="I461" s="17">
        <v>0.220552441704671</v>
      </c>
      <c r="J461" s="17">
        <v>0.23834383562015499</v>
      </c>
      <c r="K461" s="17">
        <v>0.26193454777540098</v>
      </c>
      <c r="L461" s="17">
        <v>0.24828877185999201</v>
      </c>
      <c r="M461" s="17"/>
      <c r="N461" s="17">
        <v>0.23561723242659199</v>
      </c>
      <c r="O461" s="17">
        <v>0.26606188144574899</v>
      </c>
      <c r="P461" s="17">
        <v>0.22148752770137001</v>
      </c>
      <c r="Q461" s="17">
        <v>0.238142714588437</v>
      </c>
      <c r="R461" s="17"/>
      <c r="S461" s="17">
        <v>0.249335109690724</v>
      </c>
      <c r="T461" s="17">
        <v>0.233581974163699</v>
      </c>
      <c r="U461" s="17">
        <v>0.234957384253034</v>
      </c>
      <c r="V461" s="17">
        <v>0.26135058274469702</v>
      </c>
      <c r="W461" s="17">
        <v>0.20321968248925701</v>
      </c>
      <c r="X461" s="17">
        <v>0.25102479858399701</v>
      </c>
      <c r="Y461" s="17">
        <v>0.298874396684284</v>
      </c>
      <c r="Z461" s="17">
        <v>0.25635748039283701</v>
      </c>
      <c r="AA461" s="17">
        <v>0.204650991942326</v>
      </c>
      <c r="AB461" s="17"/>
      <c r="AC461" s="17">
        <v>0.25508286295708299</v>
      </c>
      <c r="AD461" s="17">
        <v>0.255413666122214</v>
      </c>
      <c r="AE461" s="17">
        <v>0.19930098476441699</v>
      </c>
      <c r="AF461" s="17">
        <v>0.22139918890572799</v>
      </c>
      <c r="AG461" s="17">
        <v>0.27434616183497801</v>
      </c>
      <c r="AH461" s="17">
        <v>0.22037659037377599</v>
      </c>
      <c r="AI461" s="17"/>
      <c r="AJ461" s="17">
        <v>0.25580879230646297</v>
      </c>
      <c r="AK461" s="17">
        <v>0.246026714434981</v>
      </c>
      <c r="AL461" s="17">
        <v>0.20720802816516901</v>
      </c>
      <c r="AM461" s="17">
        <v>0.277589760062185</v>
      </c>
      <c r="AN461" s="17">
        <v>0.218181911679493</v>
      </c>
      <c r="AO461" s="17">
        <v>0.240639661624306</v>
      </c>
      <c r="AP461" s="17"/>
      <c r="AQ461" s="17">
        <v>0.231312834709654</v>
      </c>
      <c r="AR461" s="17">
        <v>0.244191539782914</v>
      </c>
      <c r="AS461" s="17"/>
      <c r="AT461" s="17">
        <v>0.24442720430079901</v>
      </c>
      <c r="AU461" s="17">
        <v>0.229375174508266</v>
      </c>
      <c r="AV461" s="17"/>
      <c r="AW461" s="17">
        <v>0.237335058513929</v>
      </c>
      <c r="AX461" s="17" t="s">
        <v>87</v>
      </c>
      <c r="AY461" s="17">
        <v>0.25580879230646297</v>
      </c>
      <c r="AZ461" s="17"/>
      <c r="BA461" s="17">
        <v>0.27444177253993401</v>
      </c>
      <c r="BB461" s="17">
        <v>0.224278797296389</v>
      </c>
      <c r="BC461" s="17"/>
      <c r="BD461" s="17">
        <v>0.21316781905350801</v>
      </c>
      <c r="BE461" s="17">
        <v>0.25419068491422397</v>
      </c>
      <c r="BF461" s="17"/>
      <c r="BG461" s="17">
        <v>0.24446275718395399</v>
      </c>
      <c r="BH461" s="17">
        <v>0.220409798609872</v>
      </c>
      <c r="BI461" s="17">
        <v>0.25750389021889503</v>
      </c>
      <c r="BJ461" s="17">
        <v>0.23710718020614299</v>
      </c>
    </row>
    <row r="462" spans="2:62">
      <c r="B462" t="s">
        <v>254</v>
      </c>
      <c r="C462" s="17">
        <v>0.257467851466672</v>
      </c>
      <c r="D462" s="17">
        <v>0.25147725126007497</v>
      </c>
      <c r="E462" s="17">
        <v>0.26448273436591802</v>
      </c>
      <c r="F462" s="17"/>
      <c r="G462" s="17">
        <v>0.24481787894984</v>
      </c>
      <c r="H462" s="17">
        <v>0.261849826427485</v>
      </c>
      <c r="I462" s="17">
        <v>0.25739952507470298</v>
      </c>
      <c r="J462" s="17">
        <v>0.267652251676123</v>
      </c>
      <c r="K462" s="17">
        <v>0.255928085816577</v>
      </c>
      <c r="L462" s="17">
        <v>0.25785975390596899</v>
      </c>
      <c r="M462" s="17"/>
      <c r="N462" s="17">
        <v>0.26396326192341502</v>
      </c>
      <c r="O462" s="17">
        <v>0.25835442284611998</v>
      </c>
      <c r="P462" s="17">
        <v>0.24388885480537001</v>
      </c>
      <c r="Q462" s="17">
        <v>0.26301600048344698</v>
      </c>
      <c r="R462" s="17"/>
      <c r="S462" s="17">
        <v>0.239481900662812</v>
      </c>
      <c r="T462" s="17">
        <v>0.29626305439077999</v>
      </c>
      <c r="U462" s="17">
        <v>0.25613862314465102</v>
      </c>
      <c r="V462" s="17">
        <v>0.30288495984281699</v>
      </c>
      <c r="W462" s="17">
        <v>0.30802048570283902</v>
      </c>
      <c r="X462" s="17">
        <v>0.19241860145502701</v>
      </c>
      <c r="Y462" s="17">
        <v>0.183309395212231</v>
      </c>
      <c r="Z462" s="17">
        <v>0.26159283632005798</v>
      </c>
      <c r="AA462" s="17">
        <v>0.26608605756947901</v>
      </c>
      <c r="AB462" s="17"/>
      <c r="AC462" s="17">
        <v>0.22442844890952701</v>
      </c>
      <c r="AD462" s="17">
        <v>0.27262107269599201</v>
      </c>
      <c r="AE462" s="17">
        <v>0.26662320891004698</v>
      </c>
      <c r="AF462" s="17">
        <v>0.28392153041520102</v>
      </c>
      <c r="AG462" s="17">
        <v>0.23784332472146699</v>
      </c>
      <c r="AH462" s="17">
        <v>0.25149313073933399</v>
      </c>
      <c r="AI462" s="17"/>
      <c r="AJ462" s="17">
        <v>0.25842931976054601</v>
      </c>
      <c r="AK462" s="17">
        <v>0.30010418648748699</v>
      </c>
      <c r="AL462" s="17">
        <v>0.27751840561392399</v>
      </c>
      <c r="AM462" s="17">
        <v>0.22884903913166599</v>
      </c>
      <c r="AN462" s="17">
        <v>0.225172077578603</v>
      </c>
      <c r="AO462" s="17">
        <v>0.20511425940247499</v>
      </c>
      <c r="AP462" s="17"/>
      <c r="AQ462" s="17">
        <v>0.24669822529093799</v>
      </c>
      <c r="AR462" s="17">
        <v>0.25547255063511598</v>
      </c>
      <c r="AS462" s="17"/>
      <c r="AT462" s="17">
        <v>0.25859817743469599</v>
      </c>
      <c r="AU462" s="17">
        <v>0.25408096012442699</v>
      </c>
      <c r="AV462" s="17"/>
      <c r="AW462" s="17">
        <v>0.26028964819162898</v>
      </c>
      <c r="AX462" s="17" t="s">
        <v>87</v>
      </c>
      <c r="AY462" s="17">
        <v>0.25842931976054601</v>
      </c>
      <c r="AZ462" s="17"/>
      <c r="BA462" s="17">
        <v>0.24959407382815399</v>
      </c>
      <c r="BB462" s="17">
        <v>0.26183605265464999</v>
      </c>
      <c r="BC462" s="17"/>
      <c r="BD462" s="17">
        <v>0.23798571473868699</v>
      </c>
      <c r="BE462" s="17">
        <v>0.262845112249532</v>
      </c>
      <c r="BF462" s="17"/>
      <c r="BG462" s="17">
        <v>0.23900178783975001</v>
      </c>
      <c r="BH462" s="17">
        <v>0.23316902721180699</v>
      </c>
      <c r="BI462" s="17">
        <v>0.28131393787530001</v>
      </c>
      <c r="BJ462" s="17">
        <v>0.274318850171972</v>
      </c>
    </row>
    <row r="463" spans="2:62">
      <c r="B463" t="s">
        <v>255</v>
      </c>
      <c r="C463" s="17">
        <v>0.112906082018008</v>
      </c>
      <c r="D463" s="17">
        <v>0.108598618126808</v>
      </c>
      <c r="E463" s="17">
        <v>0.118010073596856</v>
      </c>
      <c r="F463" s="17"/>
      <c r="G463" s="17">
        <v>0.13082274636366101</v>
      </c>
      <c r="H463" s="17">
        <v>9.0895587036885703E-2</v>
      </c>
      <c r="I463" s="17">
        <v>0.12589417998451299</v>
      </c>
      <c r="J463" s="17">
        <v>0.123376337699334</v>
      </c>
      <c r="K463" s="17">
        <v>9.7143250845819096E-2</v>
      </c>
      <c r="L463" s="17">
        <v>0.112635850572014</v>
      </c>
      <c r="M463" s="17"/>
      <c r="N463" s="17">
        <v>0.10961074848714</v>
      </c>
      <c r="O463" s="17">
        <v>9.8580239625666796E-2</v>
      </c>
      <c r="P463" s="17">
        <v>0.109241182028932</v>
      </c>
      <c r="Q463" s="17">
        <v>0.13526661075200799</v>
      </c>
      <c r="R463" s="17"/>
      <c r="S463" s="17">
        <v>7.6936796022887805E-2</v>
      </c>
      <c r="T463" s="17">
        <v>0.13691855723308999</v>
      </c>
      <c r="U463" s="17">
        <v>0.10856891615138201</v>
      </c>
      <c r="V463" s="17">
        <v>0.100163502860682</v>
      </c>
      <c r="W463" s="17">
        <v>0.11653711647911399</v>
      </c>
      <c r="X463" s="17">
        <v>0.145878004124468</v>
      </c>
      <c r="Y463" s="17">
        <v>0.104435167749325</v>
      </c>
      <c r="Z463" s="17">
        <v>0.131603712678554</v>
      </c>
      <c r="AA463" s="17">
        <v>0.110730918370516</v>
      </c>
      <c r="AB463" s="17"/>
      <c r="AC463" s="17">
        <v>8.0534729364014096E-2</v>
      </c>
      <c r="AD463" s="17">
        <v>0.127132117514488</v>
      </c>
      <c r="AE463" s="17">
        <v>0.141556838871151</v>
      </c>
      <c r="AF463" s="17">
        <v>0.112471807426176</v>
      </c>
      <c r="AG463" s="17">
        <v>0.114589242041162</v>
      </c>
      <c r="AH463" s="17">
        <v>0.10896714919804799</v>
      </c>
      <c r="AI463" s="17"/>
      <c r="AJ463" s="17">
        <v>0.10760395905303401</v>
      </c>
      <c r="AK463" s="17">
        <v>0.11135412333667601</v>
      </c>
      <c r="AL463" s="17">
        <v>0.163412095367854</v>
      </c>
      <c r="AM463" s="17">
        <v>0.106632684420327</v>
      </c>
      <c r="AN463" s="17">
        <v>0.10606202097937301</v>
      </c>
      <c r="AO463" s="17">
        <v>0.115277064265812</v>
      </c>
      <c r="AP463" s="17"/>
      <c r="AQ463" s="17">
        <v>0.10205357175989301</v>
      </c>
      <c r="AR463" s="17">
        <v>0.108865552316583</v>
      </c>
      <c r="AS463" s="17"/>
      <c r="AT463" s="17">
        <v>0.120119839713906</v>
      </c>
      <c r="AU463" s="17">
        <v>8.6516700998024901E-2</v>
      </c>
      <c r="AV463" s="17"/>
      <c r="AW463" s="17">
        <v>0.11728024782988899</v>
      </c>
      <c r="AX463" s="17" t="s">
        <v>87</v>
      </c>
      <c r="AY463" s="17">
        <v>0.10760395905303401</v>
      </c>
      <c r="AZ463" s="17"/>
      <c r="BA463" s="17">
        <v>8.8313148533324101E-2</v>
      </c>
      <c r="BB463" s="17">
        <v>0.12654970852050401</v>
      </c>
      <c r="BC463" s="17"/>
      <c r="BD463" s="17">
        <v>9.5824415637297405E-2</v>
      </c>
      <c r="BE463" s="17">
        <v>0.11590340411436401</v>
      </c>
      <c r="BF463" s="17"/>
      <c r="BG463" s="17">
        <v>0.100420485244912</v>
      </c>
      <c r="BH463" s="17">
        <v>0.13953724966516501</v>
      </c>
      <c r="BI463" s="17">
        <v>9.7076415799607005E-2</v>
      </c>
      <c r="BJ463" s="17">
        <v>0.114130505114622</v>
      </c>
    </row>
    <row r="464" spans="2:62">
      <c r="B464" t="s">
        <v>256</v>
      </c>
      <c r="C464" s="17">
        <v>1.91085266789719E-2</v>
      </c>
      <c r="D464" s="17">
        <v>2.2715133226398499E-2</v>
      </c>
      <c r="E464" s="17">
        <v>1.57303605487428E-2</v>
      </c>
      <c r="F464" s="17"/>
      <c r="G464" s="17">
        <v>1.55925774482925E-2</v>
      </c>
      <c r="H464" s="17">
        <v>3.5994987322884697E-2</v>
      </c>
      <c r="I464" s="17">
        <v>1.9560899044080201E-2</v>
      </c>
      <c r="J464" s="17">
        <v>1.19327340448304E-2</v>
      </c>
      <c r="K464" s="17">
        <v>1.9596443777741099E-2</v>
      </c>
      <c r="L464" s="17">
        <v>1.3210541637726E-2</v>
      </c>
      <c r="M464" s="17"/>
      <c r="N464" s="17">
        <v>5.5158872368846201E-3</v>
      </c>
      <c r="O464" s="17">
        <v>2.0479771026212401E-2</v>
      </c>
      <c r="P464" s="17">
        <v>2.0342716151790199E-2</v>
      </c>
      <c r="Q464" s="17">
        <v>3.1410345180894798E-2</v>
      </c>
      <c r="R464" s="17"/>
      <c r="S464" s="17">
        <v>8.7655973109049407E-3</v>
      </c>
      <c r="T464" s="17">
        <v>1.8467925827950701E-2</v>
      </c>
      <c r="U464" s="17">
        <v>2.2029464590620201E-2</v>
      </c>
      <c r="V464" s="17">
        <v>1.2564389038454299E-2</v>
      </c>
      <c r="W464" s="17">
        <v>1.1096149793275899E-2</v>
      </c>
      <c r="X464" s="17">
        <v>4.0113089484983599E-2</v>
      </c>
      <c r="Y464" s="17">
        <v>2.51707313609245E-2</v>
      </c>
      <c r="Z464" s="17">
        <v>0</v>
      </c>
      <c r="AA464" s="17">
        <v>2.64833012633638E-2</v>
      </c>
      <c r="AB464" s="17"/>
      <c r="AC464" s="17">
        <v>3.5854384360698502E-2</v>
      </c>
      <c r="AD464" s="17">
        <v>1.6805955088853498E-2</v>
      </c>
      <c r="AE464" s="17">
        <v>2.2507598997294501E-2</v>
      </c>
      <c r="AF464" s="17">
        <v>7.22385839762767E-3</v>
      </c>
      <c r="AG464" s="17">
        <v>9.31156998608677E-3</v>
      </c>
      <c r="AH464" s="17">
        <v>0</v>
      </c>
      <c r="AI464" s="17"/>
      <c r="AJ464" s="17">
        <v>1.5035202840389301E-2</v>
      </c>
      <c r="AK464" s="17">
        <v>1.5658387065847702E-2</v>
      </c>
      <c r="AL464" s="17">
        <v>2.0246500896686101E-2</v>
      </c>
      <c r="AM464" s="17">
        <v>1.8685834401923E-2</v>
      </c>
      <c r="AN464" s="17">
        <v>2.2074185345244898E-2</v>
      </c>
      <c r="AO464" s="17">
        <v>3.6862756223650602E-2</v>
      </c>
      <c r="AP464" s="17"/>
      <c r="AQ464" s="17">
        <v>2.3462614923907998E-2</v>
      </c>
      <c r="AR464" s="17">
        <v>1.7534999551888999E-2</v>
      </c>
      <c r="AS464" s="17"/>
      <c r="AT464" s="17">
        <v>1.6778588308726201E-2</v>
      </c>
      <c r="AU464" s="17">
        <v>2.8483747655515101E-2</v>
      </c>
      <c r="AV464" s="17"/>
      <c r="AW464" s="17">
        <v>2.1193651071487199E-2</v>
      </c>
      <c r="AX464" s="17" t="s">
        <v>87</v>
      </c>
      <c r="AY464" s="17">
        <v>1.5035202840389301E-2</v>
      </c>
      <c r="AZ464" s="17"/>
      <c r="BA464" s="17">
        <v>1.33256335493989E-2</v>
      </c>
      <c r="BB464" s="17">
        <v>2.2316750456460002E-2</v>
      </c>
      <c r="BC464" s="17"/>
      <c r="BD464" s="17">
        <v>2.32597724627897E-2</v>
      </c>
      <c r="BE464" s="17">
        <v>1.81828651846653E-2</v>
      </c>
      <c r="BF464" s="17"/>
      <c r="BG464" s="17">
        <v>2.3637665353225899E-2</v>
      </c>
      <c r="BH464" s="17">
        <v>1.4749922161393101E-2</v>
      </c>
      <c r="BI464" s="17">
        <v>1.10238620485453E-2</v>
      </c>
      <c r="BJ464" s="17">
        <v>1.9430892796108701E-2</v>
      </c>
    </row>
    <row r="465" spans="2:62">
      <c r="B465" t="s">
        <v>257</v>
      </c>
      <c r="C465" s="17">
        <v>1.4575539530557201E-2</v>
      </c>
      <c r="D465" s="17">
        <v>2.0036773407304101E-2</v>
      </c>
      <c r="E465" s="17">
        <v>9.3470854080273495E-3</v>
      </c>
      <c r="F465" s="17"/>
      <c r="G465" s="17">
        <v>1.8016888006345801E-2</v>
      </c>
      <c r="H465" s="17">
        <v>2.2975569115127499E-2</v>
      </c>
      <c r="I465" s="17">
        <v>9.0905131363685603E-3</v>
      </c>
      <c r="J465" s="17">
        <v>1.43358586901261E-2</v>
      </c>
      <c r="K465" s="17">
        <v>1.3546274979165201E-2</v>
      </c>
      <c r="L465" s="17">
        <v>1.10992166405587E-2</v>
      </c>
      <c r="M465" s="17"/>
      <c r="N465" s="17">
        <v>1.50450582358572E-2</v>
      </c>
      <c r="O465" s="17">
        <v>1.10921537164911E-2</v>
      </c>
      <c r="P465" s="17">
        <v>1.8860576685977501E-2</v>
      </c>
      <c r="Q465" s="17">
        <v>1.40026722617974E-2</v>
      </c>
      <c r="R465" s="17"/>
      <c r="S465" s="17">
        <v>1.8157036119911801E-2</v>
      </c>
      <c r="T465" s="17">
        <v>5.7690744567103396E-3</v>
      </c>
      <c r="U465" s="17">
        <v>5.4318312891247396E-3</v>
      </c>
      <c r="V465" s="17">
        <v>2.5609440071017699E-2</v>
      </c>
      <c r="W465" s="17">
        <v>2.03158391137442E-2</v>
      </c>
      <c r="X465" s="17">
        <v>1.5194117728481501E-2</v>
      </c>
      <c r="Y465" s="17">
        <v>2.9200886006454801E-2</v>
      </c>
      <c r="Z465" s="17">
        <v>9.8861624273010405E-3</v>
      </c>
      <c r="AA465" s="17">
        <v>5.5400786930519096E-3</v>
      </c>
      <c r="AB465" s="17"/>
      <c r="AC465" s="17">
        <v>1.30716360212499E-2</v>
      </c>
      <c r="AD465" s="17">
        <v>1.45734910679566E-2</v>
      </c>
      <c r="AE465" s="17">
        <v>9.1023611026415704E-3</v>
      </c>
      <c r="AF465" s="17">
        <v>1.8571483455867802E-2</v>
      </c>
      <c r="AG465" s="17">
        <v>1.4208182078217399E-2</v>
      </c>
      <c r="AH465" s="17">
        <v>2.5277605185219799E-2</v>
      </c>
      <c r="AI465" s="17"/>
      <c r="AJ465" s="17">
        <v>1.4410964678746E-2</v>
      </c>
      <c r="AK465" s="17">
        <v>1.5752612734447301E-2</v>
      </c>
      <c r="AL465" s="17">
        <v>2.74408567101555E-2</v>
      </c>
      <c r="AM465" s="17">
        <v>1.12677858735729E-2</v>
      </c>
      <c r="AN465" s="17">
        <v>1.3349608714484601E-2</v>
      </c>
      <c r="AO465" s="17">
        <v>0</v>
      </c>
      <c r="AP465" s="17"/>
      <c r="AQ465" s="17">
        <v>1.3679136092755499E-2</v>
      </c>
      <c r="AR465" s="17">
        <v>1.54227596524354E-2</v>
      </c>
      <c r="AS465" s="17"/>
      <c r="AT465" s="17">
        <v>1.6727839585574601E-2</v>
      </c>
      <c r="AU465" s="17">
        <v>6.8979344204965704E-3</v>
      </c>
      <c r="AV465" s="17"/>
      <c r="AW465" s="17">
        <v>1.0866356034424599E-2</v>
      </c>
      <c r="AX465" s="17" t="s">
        <v>87</v>
      </c>
      <c r="AY465" s="17">
        <v>1.4410964678746E-2</v>
      </c>
      <c r="AZ465" s="17"/>
      <c r="BA465" s="17">
        <v>1.9172046681396999E-2</v>
      </c>
      <c r="BB465" s="17">
        <v>1.20254969819052E-2</v>
      </c>
      <c r="BC465" s="17"/>
      <c r="BD465" s="17">
        <v>1.6080145927314399E-2</v>
      </c>
      <c r="BE465" s="17">
        <v>1.4874198619499601E-2</v>
      </c>
      <c r="BF465" s="17"/>
      <c r="BG465" s="17">
        <v>1.03188162122463E-2</v>
      </c>
      <c r="BH465" s="17">
        <v>2.08787452402085E-2</v>
      </c>
      <c r="BI465" s="17">
        <v>1.1920222247388699E-2</v>
      </c>
      <c r="BJ465" s="17">
        <v>2.3799692691069001E-2</v>
      </c>
    </row>
    <row r="466" spans="2:62">
      <c r="B466" t="s">
        <v>258</v>
      </c>
      <c r="C466" s="17">
        <v>1.4185974176502501E-2</v>
      </c>
      <c r="D466" s="17">
        <v>2.10890984462755E-2</v>
      </c>
      <c r="E466" s="17">
        <v>7.5437001344774201E-3</v>
      </c>
      <c r="F466" s="17"/>
      <c r="G466" s="17">
        <v>4.9509903336930096E-3</v>
      </c>
      <c r="H466" s="17">
        <v>5.6198702381564398E-3</v>
      </c>
      <c r="I466" s="17">
        <v>1.97256467894458E-2</v>
      </c>
      <c r="J466" s="17">
        <v>1.77796967616057E-2</v>
      </c>
      <c r="K466" s="17">
        <v>1.93167016099146E-2</v>
      </c>
      <c r="L466" s="17">
        <v>1.6643057902644899E-2</v>
      </c>
      <c r="M466" s="17"/>
      <c r="N466" s="17">
        <v>7.4089367042332903E-3</v>
      </c>
      <c r="O466" s="17">
        <v>1.3452837430294601E-2</v>
      </c>
      <c r="P466" s="17">
        <v>1.23292725434061E-2</v>
      </c>
      <c r="Q466" s="17">
        <v>2.3997536103286501E-2</v>
      </c>
      <c r="R466" s="17"/>
      <c r="S466" s="17">
        <v>2.4715815763129499E-2</v>
      </c>
      <c r="T466" s="17">
        <v>1.44067354782241E-2</v>
      </c>
      <c r="U466" s="17">
        <v>1.20025711358735E-2</v>
      </c>
      <c r="V466" s="17">
        <v>4.2956268364322302E-3</v>
      </c>
      <c r="W466" s="17">
        <v>1.06061314277907E-2</v>
      </c>
      <c r="X466" s="17">
        <v>5.1023027873874603E-3</v>
      </c>
      <c r="Y466" s="17">
        <v>0</v>
      </c>
      <c r="Z466" s="17">
        <v>3.9742114002677097E-2</v>
      </c>
      <c r="AA466" s="17">
        <v>2.2238447857370999E-2</v>
      </c>
      <c r="AB466" s="17"/>
      <c r="AC466" s="17">
        <v>1.04435015450982E-2</v>
      </c>
      <c r="AD466" s="17">
        <v>1.6222092519699E-2</v>
      </c>
      <c r="AE466" s="17">
        <v>1.2435481511556001E-2</v>
      </c>
      <c r="AF466" s="17">
        <v>1.8186334784312599E-2</v>
      </c>
      <c r="AG466" s="17">
        <v>1.3827500386073201E-2</v>
      </c>
      <c r="AH466" s="17">
        <v>1.1300563625721601E-2</v>
      </c>
      <c r="AI466" s="17"/>
      <c r="AJ466" s="17">
        <v>1.5836492050370601E-2</v>
      </c>
      <c r="AK466" s="17">
        <v>6.8861334245176797E-3</v>
      </c>
      <c r="AL466" s="17">
        <v>3.7394414979632397E-2</v>
      </c>
      <c r="AM466" s="17">
        <v>6.41261071319845E-3</v>
      </c>
      <c r="AN466" s="17">
        <v>1.2374516465825E-2</v>
      </c>
      <c r="AO466" s="17">
        <v>3.2414523261278597E-2</v>
      </c>
      <c r="AP466" s="17"/>
      <c r="AQ466" s="17">
        <v>1.1470630780191299E-2</v>
      </c>
      <c r="AR466" s="17">
        <v>1.50502782034978E-2</v>
      </c>
      <c r="AS466" s="17"/>
      <c r="AT466" s="17">
        <v>1.2422302812337801E-2</v>
      </c>
      <c r="AU466" s="17">
        <v>2.1274155169053899E-2</v>
      </c>
      <c r="AV466" s="17"/>
      <c r="AW466" s="17">
        <v>1.5891912420011499E-2</v>
      </c>
      <c r="AX466" s="17" t="s">
        <v>87</v>
      </c>
      <c r="AY466" s="17">
        <v>1.5836492050370601E-2</v>
      </c>
      <c r="AZ466" s="17"/>
      <c r="BA466" s="17">
        <v>7.7423447176133801E-3</v>
      </c>
      <c r="BB466" s="17">
        <v>1.77607601495673E-2</v>
      </c>
      <c r="BC466" s="17"/>
      <c r="BD466" s="17">
        <v>4.7170929811132696E-3</v>
      </c>
      <c r="BE466" s="17">
        <v>1.7681543251508201E-2</v>
      </c>
      <c r="BF466" s="17"/>
      <c r="BG466" s="17">
        <v>7.4727217552438196E-3</v>
      </c>
      <c r="BH466" s="17">
        <v>2.7251847744162502E-2</v>
      </c>
      <c r="BI466" s="17">
        <v>5.1337778533474101E-3</v>
      </c>
      <c r="BJ466" s="17">
        <v>9.3503968176224094E-3</v>
      </c>
    </row>
    <row r="467" spans="2:62">
      <c r="B467" t="s">
        <v>101</v>
      </c>
      <c r="C467" s="17">
        <v>1.38887079024797E-2</v>
      </c>
      <c r="D467" s="17">
        <v>1.7525941474459902E-2</v>
      </c>
      <c r="E467" s="17">
        <v>9.3717609353052306E-3</v>
      </c>
      <c r="F467" s="17"/>
      <c r="G467" s="17">
        <v>3.2983064778750203E-2</v>
      </c>
      <c r="H467" s="17">
        <v>1.17479063852671E-2</v>
      </c>
      <c r="I467" s="17">
        <v>1.36403132171898E-2</v>
      </c>
      <c r="J467" s="17">
        <v>7.9983244822213594E-3</v>
      </c>
      <c r="K467" s="17">
        <v>9.5576972217251994E-3</v>
      </c>
      <c r="L467" s="17">
        <v>8.6066773883786106E-3</v>
      </c>
      <c r="M467" s="17"/>
      <c r="N467" s="17">
        <v>9.1579937166695706E-3</v>
      </c>
      <c r="O467" s="17">
        <v>9.4742777660638405E-3</v>
      </c>
      <c r="P467" s="17">
        <v>2.0072189630648302E-2</v>
      </c>
      <c r="Q467" s="17">
        <v>1.8231926981117998E-2</v>
      </c>
      <c r="R467" s="17"/>
      <c r="S467" s="17">
        <v>2.57321654323464E-2</v>
      </c>
      <c r="T467" s="17">
        <v>1.2330004863538401E-2</v>
      </c>
      <c r="U467" s="17">
        <v>1.0802565192537601E-2</v>
      </c>
      <c r="V467" s="17">
        <v>6.1102987925714704E-3</v>
      </c>
      <c r="W467" s="17">
        <v>3.2071537742096597E-2</v>
      </c>
      <c r="X467" s="17">
        <v>5.1046890671141197E-3</v>
      </c>
      <c r="Y467" s="17">
        <v>1.1308485617623199E-2</v>
      </c>
      <c r="Z467" s="17">
        <v>0</v>
      </c>
      <c r="AA467" s="17">
        <v>1.27185337122078E-2</v>
      </c>
      <c r="AB467" s="17"/>
      <c r="AC467" s="17">
        <v>1.5914992037807999E-2</v>
      </c>
      <c r="AD467" s="17">
        <v>2.0849922627773101E-2</v>
      </c>
      <c r="AE467" s="17">
        <v>4.9942510654172999E-3</v>
      </c>
      <c r="AF467" s="17">
        <v>9.39678680128995E-3</v>
      </c>
      <c r="AG467" s="17">
        <v>4.4346794548318297E-3</v>
      </c>
      <c r="AH467" s="17">
        <v>2.4691848964504201E-2</v>
      </c>
      <c r="AI467" s="17"/>
      <c r="AJ467" s="17">
        <v>1.3102580744980901E-2</v>
      </c>
      <c r="AK467" s="17">
        <v>4.66765223733797E-3</v>
      </c>
      <c r="AL467" s="17">
        <v>2.7230030663104698E-2</v>
      </c>
      <c r="AM467" s="17">
        <v>2.54355719143258E-2</v>
      </c>
      <c r="AN467" s="17">
        <v>6.3205062479566101E-3</v>
      </c>
      <c r="AO467" s="17">
        <v>6.3268980255194798E-2</v>
      </c>
      <c r="AP467" s="17"/>
      <c r="AQ467" s="17">
        <v>1.58806817699093E-2</v>
      </c>
      <c r="AR467" s="17">
        <v>1.0517056607865101E-2</v>
      </c>
      <c r="AS467" s="17"/>
      <c r="AT467" s="17">
        <v>1.3420438113445701E-2</v>
      </c>
      <c r="AU467" s="17">
        <v>1.6079377699715101E-2</v>
      </c>
      <c r="AV467" s="17"/>
      <c r="AW467" s="17">
        <v>1.3710030142779101E-2</v>
      </c>
      <c r="AX467" s="17" t="s">
        <v>87</v>
      </c>
      <c r="AY467" s="17">
        <v>1.3102580744980901E-2</v>
      </c>
      <c r="AZ467" s="17"/>
      <c r="BA467" s="17">
        <v>1.15664441266949E-2</v>
      </c>
      <c r="BB467" s="17">
        <v>1.51770495156028E-2</v>
      </c>
      <c r="BC467" s="17"/>
      <c r="BD467" s="17">
        <v>1.46706140237341E-2</v>
      </c>
      <c r="BE467" s="17">
        <v>9.10033657927691E-3</v>
      </c>
      <c r="BF467" s="17"/>
      <c r="BG467" s="17">
        <v>1.14110073654241E-2</v>
      </c>
      <c r="BH467" s="17">
        <v>1.5037672986287399E-2</v>
      </c>
      <c r="BI467" s="17">
        <v>1.32992168215569E-2</v>
      </c>
      <c r="BJ467" s="17">
        <v>5.4931922860238401E-3</v>
      </c>
    </row>
    <row r="468" spans="2:62">
      <c r="B468" t="s">
        <v>259</v>
      </c>
      <c r="C468" s="17">
        <v>0.82533516969347998</v>
      </c>
      <c r="D468" s="17">
        <v>0.81003443531875396</v>
      </c>
      <c r="E468" s="17">
        <v>0.83999701937659099</v>
      </c>
      <c r="F468" s="17"/>
      <c r="G468" s="17">
        <v>0.797633733069258</v>
      </c>
      <c r="H468" s="17">
        <v>0.83276607990167895</v>
      </c>
      <c r="I468" s="17">
        <v>0.81208844782840295</v>
      </c>
      <c r="J468" s="17">
        <v>0.82457704832188194</v>
      </c>
      <c r="K468" s="17">
        <v>0.84083963156563502</v>
      </c>
      <c r="L468" s="17">
        <v>0.83780465585867703</v>
      </c>
      <c r="M468" s="17"/>
      <c r="N468" s="17">
        <v>0.853261375619215</v>
      </c>
      <c r="O468" s="17">
        <v>0.846920720435271</v>
      </c>
      <c r="P468" s="17">
        <v>0.81915406295924598</v>
      </c>
      <c r="Q468" s="17">
        <v>0.77709090872089603</v>
      </c>
      <c r="R468" s="17"/>
      <c r="S468" s="17">
        <v>0.84569258935081904</v>
      </c>
      <c r="T468" s="17">
        <v>0.812107702140486</v>
      </c>
      <c r="U468" s="17">
        <v>0.84116465164046195</v>
      </c>
      <c r="V468" s="17">
        <v>0.85125674240084204</v>
      </c>
      <c r="W468" s="17">
        <v>0.80937322544397905</v>
      </c>
      <c r="X468" s="17">
        <v>0.78860779680756599</v>
      </c>
      <c r="Y468" s="17">
        <v>0.82988472926567303</v>
      </c>
      <c r="Z468" s="17">
        <v>0.818768010891468</v>
      </c>
      <c r="AA468" s="17">
        <v>0.82228872010348897</v>
      </c>
      <c r="AB468" s="17"/>
      <c r="AC468" s="17">
        <v>0.84418075667113102</v>
      </c>
      <c r="AD468" s="17">
        <v>0.80441642118122902</v>
      </c>
      <c r="AE468" s="17">
        <v>0.80940346845194</v>
      </c>
      <c r="AF468" s="17">
        <v>0.83414972913472596</v>
      </c>
      <c r="AG468" s="17">
        <v>0.84362882605362799</v>
      </c>
      <c r="AH468" s="17">
        <v>0.829762833026506</v>
      </c>
      <c r="AI468" s="17"/>
      <c r="AJ468" s="17">
        <v>0.83401080063247901</v>
      </c>
      <c r="AK468" s="17">
        <v>0.84568109120117396</v>
      </c>
      <c r="AL468" s="17">
        <v>0.72427610138256704</v>
      </c>
      <c r="AM468" s="17">
        <v>0.83156551267665302</v>
      </c>
      <c r="AN468" s="17">
        <v>0.83981916224711595</v>
      </c>
      <c r="AO468" s="17">
        <v>0.75217667599406401</v>
      </c>
      <c r="AP468" s="17"/>
      <c r="AQ468" s="17">
        <v>0.83345336467334297</v>
      </c>
      <c r="AR468" s="17">
        <v>0.83260935366772904</v>
      </c>
      <c r="AS468" s="17"/>
      <c r="AT468" s="17">
        <v>0.82053099146601005</v>
      </c>
      <c r="AU468" s="17">
        <v>0.84074808405719403</v>
      </c>
      <c r="AV468" s="17"/>
      <c r="AW468" s="17">
        <v>0.82105780250140803</v>
      </c>
      <c r="AX468" s="17" t="s">
        <v>87</v>
      </c>
      <c r="AY468" s="17">
        <v>0.83401080063247901</v>
      </c>
      <c r="AZ468" s="17"/>
      <c r="BA468" s="17">
        <v>0.85988038239157205</v>
      </c>
      <c r="BB468" s="17">
        <v>0.80617023437596003</v>
      </c>
      <c r="BC468" s="17"/>
      <c r="BD468" s="17">
        <v>0.84544795896775105</v>
      </c>
      <c r="BE468" s="17">
        <v>0.82425765225068603</v>
      </c>
      <c r="BF468" s="17"/>
      <c r="BG468" s="17">
        <v>0.84673930406894804</v>
      </c>
      <c r="BH468" s="17">
        <v>0.78254456220278301</v>
      </c>
      <c r="BI468" s="17">
        <v>0.861546505229555</v>
      </c>
      <c r="BJ468" s="17">
        <v>0.82779532029455405</v>
      </c>
    </row>
    <row r="469" spans="2:62">
      <c r="B469" t="s">
        <v>260</v>
      </c>
      <c r="C469" s="17">
        <v>4.7870040386031598E-2</v>
      </c>
      <c r="D469" s="17">
        <v>6.38410050799781E-2</v>
      </c>
      <c r="E469" s="17">
        <v>3.2621146091247603E-2</v>
      </c>
      <c r="F469" s="17"/>
      <c r="G469" s="17">
        <v>3.8560455788331303E-2</v>
      </c>
      <c r="H469" s="17">
        <v>6.45904266761686E-2</v>
      </c>
      <c r="I469" s="17">
        <v>4.8377058969894603E-2</v>
      </c>
      <c r="J469" s="17">
        <v>4.4048289496562101E-2</v>
      </c>
      <c r="K469" s="17">
        <v>5.2459420366820997E-2</v>
      </c>
      <c r="L469" s="17">
        <v>4.0952816180929497E-2</v>
      </c>
      <c r="M469" s="17"/>
      <c r="N469" s="17">
        <v>2.79698821769752E-2</v>
      </c>
      <c r="O469" s="17">
        <v>4.5024762172998098E-2</v>
      </c>
      <c r="P469" s="17">
        <v>5.1532565381173699E-2</v>
      </c>
      <c r="Q469" s="17">
        <v>6.9410553545978707E-2</v>
      </c>
      <c r="R469" s="17"/>
      <c r="S469" s="17">
        <v>5.1638449193946299E-2</v>
      </c>
      <c r="T469" s="17">
        <v>3.8643735762885101E-2</v>
      </c>
      <c r="U469" s="17">
        <v>3.9463867015618499E-2</v>
      </c>
      <c r="V469" s="17">
        <v>4.2469455945904198E-2</v>
      </c>
      <c r="W469" s="17">
        <v>4.2018120334810699E-2</v>
      </c>
      <c r="X469" s="17">
        <v>6.0409510000852602E-2</v>
      </c>
      <c r="Y469" s="17">
        <v>5.4371617367379298E-2</v>
      </c>
      <c r="Z469" s="17">
        <v>4.9628276429978198E-2</v>
      </c>
      <c r="AA469" s="17">
        <v>5.4261827813786703E-2</v>
      </c>
      <c r="AB469" s="17"/>
      <c r="AC469" s="17">
        <v>5.9369521927046601E-2</v>
      </c>
      <c r="AD469" s="17">
        <v>4.7601538676509098E-2</v>
      </c>
      <c r="AE469" s="17">
        <v>4.4045441611492098E-2</v>
      </c>
      <c r="AF469" s="17">
        <v>4.3981676637808102E-2</v>
      </c>
      <c r="AG469" s="17">
        <v>3.7347252450377399E-2</v>
      </c>
      <c r="AH469" s="17">
        <v>3.6578168810941503E-2</v>
      </c>
      <c r="AI469" s="17"/>
      <c r="AJ469" s="17">
        <v>4.5282659569505897E-2</v>
      </c>
      <c r="AK469" s="17">
        <v>3.82971332248127E-2</v>
      </c>
      <c r="AL469" s="17">
        <v>8.5081772586473994E-2</v>
      </c>
      <c r="AM469" s="17">
        <v>3.6366230988694299E-2</v>
      </c>
      <c r="AN469" s="17">
        <v>4.7798310525554499E-2</v>
      </c>
      <c r="AO469" s="17">
        <v>6.9277279484929205E-2</v>
      </c>
      <c r="AP469" s="17"/>
      <c r="AQ469" s="17">
        <v>4.8612381796854703E-2</v>
      </c>
      <c r="AR469" s="17">
        <v>4.8008037407822203E-2</v>
      </c>
      <c r="AS469" s="17"/>
      <c r="AT469" s="17">
        <v>4.5928730706638603E-2</v>
      </c>
      <c r="AU469" s="17">
        <v>5.6655837245065503E-2</v>
      </c>
      <c r="AV469" s="17"/>
      <c r="AW469" s="17">
        <v>4.7951919525923301E-2</v>
      </c>
      <c r="AX469" s="17" t="s">
        <v>87</v>
      </c>
      <c r="AY469" s="17">
        <v>4.5282659569505897E-2</v>
      </c>
      <c r="AZ469" s="17"/>
      <c r="BA469" s="17">
        <v>4.0240024948409302E-2</v>
      </c>
      <c r="BB469" s="17">
        <v>5.2103007587932501E-2</v>
      </c>
      <c r="BC469" s="17"/>
      <c r="BD469" s="17">
        <v>4.40570113712173E-2</v>
      </c>
      <c r="BE469" s="17">
        <v>5.0738607055672999E-2</v>
      </c>
      <c r="BF469" s="17"/>
      <c r="BG469" s="17">
        <v>4.1429203320716097E-2</v>
      </c>
      <c r="BH469" s="17">
        <v>6.2880515145764204E-2</v>
      </c>
      <c r="BI469" s="17">
        <v>2.8077862149281398E-2</v>
      </c>
      <c r="BJ469" s="17">
        <v>5.25809823048001E-2</v>
      </c>
    </row>
    <row r="470" spans="2:62">
      <c r="B470" t="s">
        <v>261</v>
      </c>
      <c r="C470" s="17">
        <v>0.77746512930744904</v>
      </c>
      <c r="D470" s="17">
        <v>0.74619343023877605</v>
      </c>
      <c r="E470" s="17">
        <v>0.80737587328534399</v>
      </c>
      <c r="F470" s="17"/>
      <c r="G470" s="17">
        <v>0.75907327728092699</v>
      </c>
      <c r="H470" s="17">
        <v>0.76817565322550996</v>
      </c>
      <c r="I470" s="17">
        <v>0.76371138885850798</v>
      </c>
      <c r="J470" s="17">
        <v>0.78052875882532002</v>
      </c>
      <c r="K470" s="17">
        <v>0.78838021119881396</v>
      </c>
      <c r="L470" s="17">
        <v>0.79685183967774798</v>
      </c>
      <c r="M470" s="17"/>
      <c r="N470" s="17">
        <v>0.82529149344223995</v>
      </c>
      <c r="O470" s="17">
        <v>0.801895958262273</v>
      </c>
      <c r="P470" s="17">
        <v>0.76762149757807197</v>
      </c>
      <c r="Q470" s="17">
        <v>0.70768035517491701</v>
      </c>
      <c r="R470" s="17"/>
      <c r="S470" s="17">
        <v>0.79405414015687303</v>
      </c>
      <c r="T470" s="17">
        <v>0.77346396637760095</v>
      </c>
      <c r="U470" s="17">
        <v>0.80170078462484395</v>
      </c>
      <c r="V470" s="17">
        <v>0.80878728645493803</v>
      </c>
      <c r="W470" s="17">
        <v>0.76735510510916805</v>
      </c>
      <c r="X470" s="17">
        <v>0.72819828680671295</v>
      </c>
      <c r="Y470" s="17">
        <v>0.77551311189829297</v>
      </c>
      <c r="Z470" s="17">
        <v>0.76913973446148998</v>
      </c>
      <c r="AA470" s="17">
        <v>0.768026892289702</v>
      </c>
      <c r="AB470" s="17"/>
      <c r="AC470" s="17">
        <v>0.78481123474408498</v>
      </c>
      <c r="AD470" s="17">
        <v>0.75681488250471995</v>
      </c>
      <c r="AE470" s="17">
        <v>0.76535802684044796</v>
      </c>
      <c r="AF470" s="17">
        <v>0.79016805249691802</v>
      </c>
      <c r="AG470" s="17">
        <v>0.80628157360325103</v>
      </c>
      <c r="AH470" s="17">
        <v>0.79318466421556499</v>
      </c>
      <c r="AI470" s="17"/>
      <c r="AJ470" s="17">
        <v>0.78872814106297295</v>
      </c>
      <c r="AK470" s="17">
        <v>0.80738395797636098</v>
      </c>
      <c r="AL470" s="17">
        <v>0.63919432879609295</v>
      </c>
      <c r="AM470" s="17">
        <v>0.79519928168795795</v>
      </c>
      <c r="AN470" s="17">
        <v>0.792020851721562</v>
      </c>
      <c r="AO470" s="17">
        <v>0.682899396509135</v>
      </c>
      <c r="AP470" s="17"/>
      <c r="AQ470" s="17">
        <v>0.78484098287648796</v>
      </c>
      <c r="AR470" s="17">
        <v>0.78460131625990703</v>
      </c>
      <c r="AS470" s="17"/>
      <c r="AT470" s="17">
        <v>0.774602260759372</v>
      </c>
      <c r="AU470" s="17">
        <v>0.78409224681212897</v>
      </c>
      <c r="AV470" s="17"/>
      <c r="AW470" s="17">
        <v>0.77310588297548499</v>
      </c>
      <c r="AX470" s="17" t="s">
        <v>87</v>
      </c>
      <c r="AY470" s="17">
        <v>0.78872814106297295</v>
      </c>
      <c r="AZ470" s="17"/>
      <c r="BA470" s="17">
        <v>0.81964035744316299</v>
      </c>
      <c r="BB470" s="17">
        <v>0.75406722678802796</v>
      </c>
      <c r="BC470" s="17"/>
      <c r="BD470" s="17">
        <v>0.80139094759653395</v>
      </c>
      <c r="BE470" s="17">
        <v>0.77351904519501302</v>
      </c>
      <c r="BF470" s="17"/>
      <c r="BG470" s="17">
        <v>0.80531010074823195</v>
      </c>
      <c r="BH470" s="17">
        <v>0.71966404705701903</v>
      </c>
      <c r="BI470" s="17">
        <v>0.83346864308027302</v>
      </c>
      <c r="BJ470" s="17">
        <v>0.77521433798975403</v>
      </c>
    </row>
    <row r="471" spans="2:62">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c r="AK471" s="17"/>
      <c r="AL471" s="17"/>
      <c r="AM471" s="17"/>
      <c r="AN471" s="17"/>
      <c r="AO471" s="17"/>
      <c r="AP471" s="17"/>
      <c r="AQ471" s="17"/>
      <c r="AR471" s="17"/>
      <c r="AS471" s="17"/>
      <c r="AT471" s="17"/>
      <c r="AU471" s="17"/>
      <c r="AV471" s="17"/>
      <c r="AW471" s="17"/>
      <c r="AX471" s="17"/>
      <c r="AY471" s="17"/>
      <c r="AZ471" s="17"/>
      <c r="BA471" s="17"/>
      <c r="BB471" s="17"/>
      <c r="BC471" s="17"/>
      <c r="BD471" s="17"/>
      <c r="BE471" s="17"/>
      <c r="BF471" s="17"/>
      <c r="BG471" s="17"/>
      <c r="BH471" s="17"/>
      <c r="BI471" s="17"/>
      <c r="BJ471" s="17"/>
    </row>
    <row r="472" spans="2:62">
      <c r="B472" s="6" t="s">
        <v>262</v>
      </c>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c r="AJ472" s="17"/>
      <c r="AK472" s="17"/>
      <c r="AL472" s="17"/>
      <c r="AM472" s="17"/>
      <c r="AN472" s="17"/>
      <c r="AO472" s="17"/>
      <c r="AP472" s="17"/>
      <c r="AQ472" s="17"/>
      <c r="AR472" s="17"/>
      <c r="AS472" s="17"/>
      <c r="AT472" s="17"/>
      <c r="AU472" s="17"/>
      <c r="AV472" s="17"/>
      <c r="AW472" s="17"/>
      <c r="AX472" s="17"/>
      <c r="AY472" s="17"/>
      <c r="AZ472" s="17"/>
      <c r="BA472" s="17"/>
      <c r="BB472" s="17"/>
      <c r="BC472" s="17"/>
      <c r="BD472" s="17"/>
      <c r="BE472" s="17"/>
      <c r="BF472" s="17"/>
      <c r="BG472" s="17"/>
      <c r="BH472" s="17"/>
      <c r="BI472" s="17"/>
      <c r="BJ472" s="17"/>
    </row>
    <row r="473" spans="2:62">
      <c r="B473" s="24" t="s">
        <v>15</v>
      </c>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c r="AK473" s="17"/>
      <c r="AL473" s="17"/>
      <c r="AM473" s="17"/>
      <c r="AN473" s="17"/>
      <c r="AO473" s="17"/>
      <c r="AP473" s="17"/>
      <c r="AQ473" s="17"/>
      <c r="AR473" s="17"/>
      <c r="AS473" s="17"/>
      <c r="AT473" s="17"/>
      <c r="AU473" s="17"/>
      <c r="AV473" s="17"/>
      <c r="AW473" s="17"/>
      <c r="AX473" s="17"/>
      <c r="AY473" s="17"/>
      <c r="AZ473" s="17"/>
      <c r="BA473" s="17"/>
      <c r="BB473" s="17"/>
      <c r="BC473" s="17"/>
      <c r="BD473" s="17"/>
      <c r="BE473" s="17"/>
      <c r="BF473" s="17"/>
      <c r="BG473" s="17"/>
      <c r="BH473" s="17"/>
      <c r="BI473" s="17"/>
      <c r="BJ473" s="17"/>
    </row>
    <row r="474" spans="2:62">
      <c r="B474" t="s">
        <v>252</v>
      </c>
      <c r="C474" s="17">
        <v>7.8562172725928303E-2</v>
      </c>
      <c r="D474" s="17">
        <v>8.5769660611270601E-2</v>
      </c>
      <c r="E474" s="17">
        <v>7.0036710479259398E-2</v>
      </c>
      <c r="F474" s="17"/>
      <c r="G474" s="17">
        <v>0.110295438866195</v>
      </c>
      <c r="H474" s="17">
        <v>0.120178629138631</v>
      </c>
      <c r="I474" s="17">
        <v>7.8099108423419702E-2</v>
      </c>
      <c r="J474" s="17">
        <v>5.2127105803009201E-2</v>
      </c>
      <c r="K474" s="17">
        <v>4.4354848238042199E-2</v>
      </c>
      <c r="L474" s="17">
        <v>6.5095521916864393E-2</v>
      </c>
      <c r="M474" s="17"/>
      <c r="N474" s="17">
        <v>6.4982640238347794E-2</v>
      </c>
      <c r="O474" s="17">
        <v>8.1486518581311201E-2</v>
      </c>
      <c r="P474" s="17">
        <v>8.6878237021917604E-2</v>
      </c>
      <c r="Q474" s="17">
        <v>8.3352436793389703E-2</v>
      </c>
      <c r="R474" s="17"/>
      <c r="S474" s="17">
        <v>9.2500921140733994E-2</v>
      </c>
      <c r="T474" s="17">
        <v>7.6789541893361402E-2</v>
      </c>
      <c r="U474" s="17">
        <v>6.9398456291912394E-2</v>
      </c>
      <c r="V474" s="17">
        <v>8.1622003413302405E-2</v>
      </c>
      <c r="W474" s="17">
        <v>0.13068098649300799</v>
      </c>
      <c r="X474" s="17">
        <v>6.02162387214479E-2</v>
      </c>
      <c r="Y474" s="17">
        <v>7.9811937381083095E-2</v>
      </c>
      <c r="Z474" s="17">
        <v>6.2393254531751402E-2</v>
      </c>
      <c r="AA474" s="17">
        <v>5.3919276393575702E-2</v>
      </c>
      <c r="AB474" s="17"/>
      <c r="AC474" s="17">
        <v>0.102846767582669</v>
      </c>
      <c r="AD474" s="17">
        <v>7.4816037717956502E-2</v>
      </c>
      <c r="AE474" s="17">
        <v>5.9798818029774603E-2</v>
      </c>
      <c r="AF474" s="17">
        <v>6.0923864035347802E-2</v>
      </c>
      <c r="AG474" s="17">
        <v>8.4742037560802994E-2</v>
      </c>
      <c r="AH474" s="17">
        <v>8.2556350656043095E-2</v>
      </c>
      <c r="AI474" s="17"/>
      <c r="AJ474" s="17">
        <v>6.8876848131364604E-2</v>
      </c>
      <c r="AK474" s="17">
        <v>8.0373422662219293E-2</v>
      </c>
      <c r="AL474" s="17">
        <v>9.35971322868661E-2</v>
      </c>
      <c r="AM474" s="17">
        <v>5.7823080425504797E-2</v>
      </c>
      <c r="AN474" s="17">
        <v>8.0305728717631905E-2</v>
      </c>
      <c r="AO474" s="17">
        <v>0.16681578006623199</v>
      </c>
      <c r="AP474" s="17"/>
      <c r="AQ474" s="17">
        <v>9.6121387476025805E-2</v>
      </c>
      <c r="AR474" s="17">
        <v>7.0542258623799495E-2</v>
      </c>
      <c r="AS474" s="17"/>
      <c r="AT474" s="17">
        <v>7.6480715869007093E-2</v>
      </c>
      <c r="AU474" s="17">
        <v>8.8812860402078905E-2</v>
      </c>
      <c r="AV474" s="17"/>
      <c r="AW474" s="17">
        <v>8.8916855880137202E-2</v>
      </c>
      <c r="AX474" s="17" t="s">
        <v>87</v>
      </c>
      <c r="AY474" s="17">
        <v>6.8876848131364604E-2</v>
      </c>
      <c r="AZ474" s="17"/>
      <c r="BA474" s="17">
        <v>0.101873903619897</v>
      </c>
      <c r="BB474" s="17">
        <v>6.5629329653665996E-2</v>
      </c>
      <c r="BC474" s="17"/>
      <c r="BD474" s="17">
        <v>9.6075103527401298E-2</v>
      </c>
      <c r="BE474" s="17">
        <v>7.2446253618080506E-2</v>
      </c>
      <c r="BF474" s="17"/>
      <c r="BG474" s="17">
        <v>9.1624945689583098E-2</v>
      </c>
      <c r="BH474" s="17">
        <v>5.8479790528196497E-2</v>
      </c>
      <c r="BI474" s="17">
        <v>7.9253570701964093E-2</v>
      </c>
      <c r="BJ474" s="17">
        <v>7.26367855070367E-2</v>
      </c>
    </row>
    <row r="475" spans="2:62">
      <c r="B475" t="s">
        <v>253</v>
      </c>
      <c r="C475" s="17">
        <v>0.125346737787598</v>
      </c>
      <c r="D475" s="17">
        <v>0.133661535256832</v>
      </c>
      <c r="E475" s="17">
        <v>0.116395843941507</v>
      </c>
      <c r="F475" s="17"/>
      <c r="G475" s="17">
        <v>0.196923766044935</v>
      </c>
      <c r="H475" s="17">
        <v>0.145338413345828</v>
      </c>
      <c r="I475" s="17">
        <v>0.11803089915066101</v>
      </c>
      <c r="J475" s="17">
        <v>0.119572517429419</v>
      </c>
      <c r="K475" s="17">
        <v>8.1796385901828E-2</v>
      </c>
      <c r="L475" s="17">
        <v>9.9782838969439E-2</v>
      </c>
      <c r="M475" s="17"/>
      <c r="N475" s="17">
        <v>0.13798042347468201</v>
      </c>
      <c r="O475" s="17">
        <v>0.13945972519199401</v>
      </c>
      <c r="P475" s="17">
        <v>0.106701190985815</v>
      </c>
      <c r="Q475" s="17">
        <v>0.11225745549140401</v>
      </c>
      <c r="R475" s="17"/>
      <c r="S475" s="17">
        <v>0.160669573194342</v>
      </c>
      <c r="T475" s="17">
        <v>0.117190490758769</v>
      </c>
      <c r="U475" s="17">
        <v>0.11790531180090601</v>
      </c>
      <c r="V475" s="17">
        <v>0.13405448256585401</v>
      </c>
      <c r="W475" s="17">
        <v>0.141868640817538</v>
      </c>
      <c r="X475" s="17">
        <v>0.13164008795212201</v>
      </c>
      <c r="Y475" s="17">
        <v>9.4293730093256894E-2</v>
      </c>
      <c r="Z475" s="17">
        <v>7.77552112255568E-2</v>
      </c>
      <c r="AA475" s="17">
        <v>0.11634472442736001</v>
      </c>
      <c r="AB475" s="17"/>
      <c r="AC475" s="17">
        <v>0.13891378193863901</v>
      </c>
      <c r="AD475" s="17">
        <v>0.116551115153329</v>
      </c>
      <c r="AE475" s="17">
        <v>0.12623376392175301</v>
      </c>
      <c r="AF475" s="17">
        <v>0.13180319634329299</v>
      </c>
      <c r="AG475" s="17">
        <v>9.6769859055146901E-2</v>
      </c>
      <c r="AH475" s="17">
        <v>0.14789911250767501</v>
      </c>
      <c r="AI475" s="17"/>
      <c r="AJ475" s="17">
        <v>0.107184778264294</v>
      </c>
      <c r="AK475" s="17">
        <v>0.100626042664593</v>
      </c>
      <c r="AL475" s="17">
        <v>0.13871989218422201</v>
      </c>
      <c r="AM475" s="17">
        <v>0.168779214255872</v>
      </c>
      <c r="AN475" s="17">
        <v>0.148337681403096</v>
      </c>
      <c r="AO475" s="17">
        <v>0.25346133689550998</v>
      </c>
      <c r="AP475" s="17"/>
      <c r="AQ475" s="17">
        <v>0.14012078646104201</v>
      </c>
      <c r="AR475" s="17">
        <v>0.12218427822154999</v>
      </c>
      <c r="AS475" s="17"/>
      <c r="AT475" s="17">
        <v>0.124172275428304</v>
      </c>
      <c r="AU475" s="17">
        <v>0.12672206373762401</v>
      </c>
      <c r="AV475" s="17"/>
      <c r="AW475" s="17">
        <v>0.135405478463312</v>
      </c>
      <c r="AX475" s="17" t="s">
        <v>87</v>
      </c>
      <c r="AY475" s="17">
        <v>0.107184778264294</v>
      </c>
      <c r="AZ475" s="17"/>
      <c r="BA475" s="17">
        <v>0.12913919321661699</v>
      </c>
      <c r="BB475" s="17">
        <v>0.123242765708256</v>
      </c>
      <c r="BC475" s="17"/>
      <c r="BD475" s="17">
        <v>0.15072146211392101</v>
      </c>
      <c r="BE475" s="17">
        <v>0.115295679120197</v>
      </c>
      <c r="BF475" s="17"/>
      <c r="BG475" s="17">
        <v>0.188670401818718</v>
      </c>
      <c r="BH475" s="17">
        <v>0.12482024037464599</v>
      </c>
      <c r="BI475" s="17">
        <v>9.49998536490608E-2</v>
      </c>
      <c r="BJ475" s="17">
        <v>0.11794803171940101</v>
      </c>
    </row>
    <row r="476" spans="2:62">
      <c r="B476" t="s">
        <v>254</v>
      </c>
      <c r="C476" s="17">
        <v>0.24657378947543801</v>
      </c>
      <c r="D476" s="17">
        <v>0.233526495358053</v>
      </c>
      <c r="E476" s="17">
        <v>0.25836681057544902</v>
      </c>
      <c r="F476" s="17"/>
      <c r="G476" s="17">
        <v>0.30886805004963303</v>
      </c>
      <c r="H476" s="17">
        <v>0.28547949675928502</v>
      </c>
      <c r="I476" s="17">
        <v>0.227756070089741</v>
      </c>
      <c r="J476" s="17">
        <v>0.222341864306971</v>
      </c>
      <c r="K476" s="17">
        <v>0.25506995543656802</v>
      </c>
      <c r="L476" s="17">
        <v>0.20075151545175801</v>
      </c>
      <c r="M476" s="17"/>
      <c r="N476" s="17">
        <v>0.25512598869131597</v>
      </c>
      <c r="O476" s="17">
        <v>0.24800060320012099</v>
      </c>
      <c r="P476" s="17">
        <v>0.23892770665278901</v>
      </c>
      <c r="Q476" s="17">
        <v>0.24180167749003301</v>
      </c>
      <c r="R476" s="17"/>
      <c r="S476" s="17">
        <v>0.24706365465605301</v>
      </c>
      <c r="T476" s="17">
        <v>0.232531057798988</v>
      </c>
      <c r="U476" s="17">
        <v>0.19017702494577801</v>
      </c>
      <c r="V476" s="17">
        <v>0.24059395580916401</v>
      </c>
      <c r="W476" s="17">
        <v>0.295298666142429</v>
      </c>
      <c r="X476" s="17">
        <v>0.27050751444351701</v>
      </c>
      <c r="Y476" s="17">
        <v>0.24819478531152001</v>
      </c>
      <c r="Z476" s="17">
        <v>0.30854211752555599</v>
      </c>
      <c r="AA476" s="17">
        <v>0.23698595703923001</v>
      </c>
      <c r="AB476" s="17"/>
      <c r="AC476" s="17">
        <v>0.22768157175484899</v>
      </c>
      <c r="AD476" s="17">
        <v>0.26619793891306098</v>
      </c>
      <c r="AE476" s="17">
        <v>0.25298921236433802</v>
      </c>
      <c r="AF476" s="17">
        <v>0.23797510364687299</v>
      </c>
      <c r="AG476" s="17">
        <v>0.265696006583719</v>
      </c>
      <c r="AH476" s="17">
        <v>0.187211027864121</v>
      </c>
      <c r="AI476" s="17"/>
      <c r="AJ476" s="17">
        <v>0.228181587779444</v>
      </c>
      <c r="AK476" s="17">
        <v>0.254851249522559</v>
      </c>
      <c r="AL476" s="17">
        <v>0.306882200072853</v>
      </c>
      <c r="AM476" s="17">
        <v>0.25196723080193301</v>
      </c>
      <c r="AN476" s="17">
        <v>0.25152236257704302</v>
      </c>
      <c r="AO476" s="17">
        <v>0.21767488422668901</v>
      </c>
      <c r="AP476" s="17"/>
      <c r="AQ476" s="17">
        <v>0.232417086396116</v>
      </c>
      <c r="AR476" s="17">
        <v>0.25380072011063298</v>
      </c>
      <c r="AS476" s="17"/>
      <c r="AT476" s="17">
        <v>0.24731181345516901</v>
      </c>
      <c r="AU476" s="17">
        <v>0.24445528588087001</v>
      </c>
      <c r="AV476" s="17"/>
      <c r="AW476" s="17">
        <v>0.27208706974945801</v>
      </c>
      <c r="AX476" s="17" t="s">
        <v>87</v>
      </c>
      <c r="AY476" s="17">
        <v>0.228181587779444</v>
      </c>
      <c r="AZ476" s="17"/>
      <c r="BA476" s="17">
        <v>0.27754228208456599</v>
      </c>
      <c r="BB476" s="17">
        <v>0.22939314094616101</v>
      </c>
      <c r="BC476" s="17"/>
      <c r="BD476" s="17">
        <v>0.24576228871688699</v>
      </c>
      <c r="BE476" s="17">
        <v>0.25191290074360001</v>
      </c>
      <c r="BF476" s="17"/>
      <c r="BG476" s="17">
        <v>0.25620632499474599</v>
      </c>
      <c r="BH476" s="17">
        <v>0.286986498413771</v>
      </c>
      <c r="BI476" s="17">
        <v>0.27157113245206499</v>
      </c>
      <c r="BJ476" s="17">
        <v>0.22969269535697001</v>
      </c>
    </row>
    <row r="477" spans="2:62">
      <c r="B477" t="s">
        <v>255</v>
      </c>
      <c r="C477" s="17">
        <v>0.21598246456089201</v>
      </c>
      <c r="D477" s="17">
        <v>0.200899091791789</v>
      </c>
      <c r="E477" s="17">
        <v>0.232441751819082</v>
      </c>
      <c r="F477" s="17"/>
      <c r="G477" s="17">
        <v>0.14517537959233401</v>
      </c>
      <c r="H477" s="17">
        <v>0.16778046737302099</v>
      </c>
      <c r="I477" s="17">
        <v>0.234513281194412</v>
      </c>
      <c r="J477" s="17">
        <v>0.24685075937495399</v>
      </c>
      <c r="K477" s="17">
        <v>0.243042312379673</v>
      </c>
      <c r="L477" s="17">
        <v>0.247675827444578</v>
      </c>
      <c r="M477" s="17"/>
      <c r="N477" s="17">
        <v>0.198094503867081</v>
      </c>
      <c r="O477" s="17">
        <v>0.182219191787971</v>
      </c>
      <c r="P477" s="17">
        <v>0.23010615741468399</v>
      </c>
      <c r="Q477" s="17">
        <v>0.25928344614562898</v>
      </c>
      <c r="R477" s="17"/>
      <c r="S477" s="17">
        <v>0.19364486560805999</v>
      </c>
      <c r="T477" s="17">
        <v>0.21008102282046401</v>
      </c>
      <c r="U477" s="17">
        <v>0.25396587942432303</v>
      </c>
      <c r="V477" s="17">
        <v>0.24619186845511001</v>
      </c>
      <c r="W477" s="17">
        <v>0.137372903874694</v>
      </c>
      <c r="X477" s="17">
        <v>0.21468898340533199</v>
      </c>
      <c r="Y477" s="17">
        <v>0.18508072771505901</v>
      </c>
      <c r="Z477" s="17">
        <v>0.23696807894621399</v>
      </c>
      <c r="AA477" s="17">
        <v>0.26343187478907099</v>
      </c>
      <c r="AB477" s="17"/>
      <c r="AC477" s="17">
        <v>0.18181364022413299</v>
      </c>
      <c r="AD477" s="17">
        <v>0.25116635205325999</v>
      </c>
      <c r="AE477" s="17">
        <v>0.232684579923534</v>
      </c>
      <c r="AF477" s="17">
        <v>0.197997798920928</v>
      </c>
      <c r="AG477" s="17">
        <v>0.18019234791519501</v>
      </c>
      <c r="AH477" s="17">
        <v>0.28393166727640201</v>
      </c>
      <c r="AI477" s="17"/>
      <c r="AJ477" s="17">
        <v>0.226121416252033</v>
      </c>
      <c r="AK477" s="17">
        <v>0.22973420514825199</v>
      </c>
      <c r="AL477" s="17">
        <v>0.18408800230318201</v>
      </c>
      <c r="AM477" s="17">
        <v>0.20532290710212001</v>
      </c>
      <c r="AN477" s="17">
        <v>0.20319934122821001</v>
      </c>
      <c r="AO477" s="17">
        <v>0.18157972835654501</v>
      </c>
      <c r="AP477" s="17"/>
      <c r="AQ477" s="17">
        <v>0.19872982384257901</v>
      </c>
      <c r="AR477" s="17">
        <v>0.21611293426894601</v>
      </c>
      <c r="AS477" s="17"/>
      <c r="AT477" s="17">
        <v>0.225624835695106</v>
      </c>
      <c r="AU477" s="17">
        <v>0.186181956055363</v>
      </c>
      <c r="AV477" s="17"/>
      <c r="AW477" s="17">
        <v>0.215433710911833</v>
      </c>
      <c r="AX477" s="17" t="s">
        <v>87</v>
      </c>
      <c r="AY477" s="17">
        <v>0.226121416252033</v>
      </c>
      <c r="AZ477" s="17"/>
      <c r="BA477" s="17">
        <v>0.18271139126070901</v>
      </c>
      <c r="BB477" s="17">
        <v>0.23444053495446901</v>
      </c>
      <c r="BC477" s="17"/>
      <c r="BD477" s="17">
        <v>0.162920121129979</v>
      </c>
      <c r="BE477" s="17">
        <v>0.22911563959532799</v>
      </c>
      <c r="BF477" s="17"/>
      <c r="BG477" s="17">
        <v>0.171164330135294</v>
      </c>
      <c r="BH477" s="17">
        <v>0.21696548550808101</v>
      </c>
      <c r="BI477" s="17">
        <v>0.189718113377738</v>
      </c>
      <c r="BJ477" s="17">
        <v>0.221117835892231</v>
      </c>
    </row>
    <row r="478" spans="2:62">
      <c r="B478" t="s">
        <v>256</v>
      </c>
      <c r="C478" s="17">
        <v>0.154248964598169</v>
      </c>
      <c r="D478" s="17">
        <v>0.13988763402835699</v>
      </c>
      <c r="E478" s="17">
        <v>0.169515423189144</v>
      </c>
      <c r="F478" s="17"/>
      <c r="G478" s="17">
        <v>8.9753584125850799E-2</v>
      </c>
      <c r="H478" s="17">
        <v>0.111843067047577</v>
      </c>
      <c r="I478" s="17">
        <v>0.18146156461876201</v>
      </c>
      <c r="J478" s="17">
        <v>0.176971591565388</v>
      </c>
      <c r="K478" s="17">
        <v>0.18203366757480299</v>
      </c>
      <c r="L478" s="17">
        <v>0.174970344534673</v>
      </c>
      <c r="M478" s="17"/>
      <c r="N478" s="17">
        <v>0.14825502382362901</v>
      </c>
      <c r="O478" s="17">
        <v>0.163949251017351</v>
      </c>
      <c r="P478" s="17">
        <v>0.14641065645783499</v>
      </c>
      <c r="Q478" s="17">
        <v>0.15666918097077001</v>
      </c>
      <c r="R478" s="17"/>
      <c r="S478" s="17">
        <v>0.119805444556707</v>
      </c>
      <c r="T478" s="17">
        <v>0.15553163059706901</v>
      </c>
      <c r="U478" s="17">
        <v>0.232018275908074</v>
      </c>
      <c r="V478" s="17">
        <v>0.14648683636284399</v>
      </c>
      <c r="W478" s="17">
        <v>0.16232657751884699</v>
      </c>
      <c r="X478" s="17">
        <v>0.16036180415197099</v>
      </c>
      <c r="Y478" s="17">
        <v>0.167210697665341</v>
      </c>
      <c r="Z478" s="17">
        <v>0.129382656879553</v>
      </c>
      <c r="AA478" s="17">
        <v>0.129174392284193</v>
      </c>
      <c r="AB478" s="17"/>
      <c r="AC478" s="17">
        <v>0.15365929016377899</v>
      </c>
      <c r="AD478" s="17">
        <v>0.13598575794558301</v>
      </c>
      <c r="AE478" s="17">
        <v>0.164614324750636</v>
      </c>
      <c r="AF478" s="17">
        <v>0.158730602409587</v>
      </c>
      <c r="AG478" s="17">
        <v>0.20210510378167201</v>
      </c>
      <c r="AH478" s="17">
        <v>0.113842345784579</v>
      </c>
      <c r="AI478" s="17"/>
      <c r="AJ478" s="17">
        <v>0.17180385747794699</v>
      </c>
      <c r="AK478" s="17">
        <v>0.16464794473693301</v>
      </c>
      <c r="AL478" s="17">
        <v>0.138072396411347</v>
      </c>
      <c r="AM478" s="17">
        <v>0.163508990841959</v>
      </c>
      <c r="AN478" s="17">
        <v>0.13515353854054199</v>
      </c>
      <c r="AO478" s="17">
        <v>3.3790406432773298E-2</v>
      </c>
      <c r="AP478" s="17"/>
      <c r="AQ478" s="17">
        <v>0.15205288387779201</v>
      </c>
      <c r="AR478" s="17">
        <v>0.155088598537654</v>
      </c>
      <c r="AS478" s="17"/>
      <c r="AT478" s="17">
        <v>0.15169146998782099</v>
      </c>
      <c r="AU478" s="17">
        <v>0.158741641456313</v>
      </c>
      <c r="AV478" s="17"/>
      <c r="AW478" s="17">
        <v>0.13411253563374301</v>
      </c>
      <c r="AX478" s="17" t="s">
        <v>87</v>
      </c>
      <c r="AY478" s="17">
        <v>0.17180385747794699</v>
      </c>
      <c r="AZ478" s="17"/>
      <c r="BA478" s="17">
        <v>0.14391067186398199</v>
      </c>
      <c r="BB478" s="17">
        <v>0.15998442534857399</v>
      </c>
      <c r="BC478" s="17"/>
      <c r="BD478" s="17">
        <v>0.15309038960938701</v>
      </c>
      <c r="BE478" s="17">
        <v>0.156531660454507</v>
      </c>
      <c r="BF478" s="17"/>
      <c r="BG478" s="17">
        <v>0.13169098312365701</v>
      </c>
      <c r="BH478" s="17">
        <v>0.16211948909969801</v>
      </c>
      <c r="BI478" s="17">
        <v>0.18738495239396</v>
      </c>
      <c r="BJ478" s="17">
        <v>0.16208509275903199</v>
      </c>
    </row>
    <row r="479" spans="2:62">
      <c r="B479" t="s">
        <v>257</v>
      </c>
      <c r="C479" s="17">
        <v>8.4786490814149101E-2</v>
      </c>
      <c r="D479" s="17">
        <v>8.8609411675582006E-2</v>
      </c>
      <c r="E479" s="17">
        <v>8.0646449460369404E-2</v>
      </c>
      <c r="F479" s="17"/>
      <c r="G479" s="17">
        <v>6.6029637204627706E-2</v>
      </c>
      <c r="H479" s="17">
        <v>9.3870966141295004E-2</v>
      </c>
      <c r="I479" s="17">
        <v>6.8724936466071598E-2</v>
      </c>
      <c r="J479" s="17">
        <v>7.5226198309139597E-2</v>
      </c>
      <c r="K479" s="17">
        <v>0.108165401343241</v>
      </c>
      <c r="L479" s="17">
        <v>9.3930801846675405E-2</v>
      </c>
      <c r="M479" s="17"/>
      <c r="N479" s="17">
        <v>0.10660699938249101</v>
      </c>
      <c r="O479" s="17">
        <v>9.7939807139906299E-2</v>
      </c>
      <c r="P479" s="17">
        <v>7.2551129436210199E-2</v>
      </c>
      <c r="Q479" s="17">
        <v>5.8792620959914901E-2</v>
      </c>
      <c r="R479" s="17"/>
      <c r="S479" s="17">
        <v>8.1176375187294106E-2</v>
      </c>
      <c r="T479" s="17">
        <v>9.3787262218546996E-2</v>
      </c>
      <c r="U479" s="17">
        <v>6.1868646986777201E-2</v>
      </c>
      <c r="V479" s="17">
        <v>8.3401881217179397E-2</v>
      </c>
      <c r="W479" s="17">
        <v>4.69910894634386E-2</v>
      </c>
      <c r="X479" s="17">
        <v>7.9427952475334601E-2</v>
      </c>
      <c r="Y479" s="17">
        <v>0.13271913792600301</v>
      </c>
      <c r="Z479" s="17">
        <v>5.7444429948264597E-2</v>
      </c>
      <c r="AA479" s="17">
        <v>0.100405722379415</v>
      </c>
      <c r="AB479" s="17"/>
      <c r="AC479" s="17">
        <v>9.8144217789962795E-2</v>
      </c>
      <c r="AD479" s="17">
        <v>6.9872215145576302E-2</v>
      </c>
      <c r="AE479" s="17">
        <v>8.6460231892377504E-2</v>
      </c>
      <c r="AF479" s="17">
        <v>9.7728194009609706E-2</v>
      </c>
      <c r="AG479" s="17">
        <v>6.8561427171863601E-2</v>
      </c>
      <c r="AH479" s="17">
        <v>9.0213525582980306E-2</v>
      </c>
      <c r="AI479" s="17"/>
      <c r="AJ479" s="17">
        <v>9.0608203457073794E-2</v>
      </c>
      <c r="AK479" s="17">
        <v>8.6232383798150902E-2</v>
      </c>
      <c r="AL479" s="17">
        <v>5.6011681533136001E-2</v>
      </c>
      <c r="AM479" s="17">
        <v>8.8949394219972902E-2</v>
      </c>
      <c r="AN479" s="17">
        <v>7.7711231883165102E-2</v>
      </c>
      <c r="AO479" s="17">
        <v>0.1155553748478</v>
      </c>
      <c r="AP479" s="17"/>
      <c r="AQ479" s="17">
        <v>9.2769579440805994E-2</v>
      </c>
      <c r="AR479" s="17">
        <v>7.9774980373093898E-2</v>
      </c>
      <c r="AS479" s="17"/>
      <c r="AT479" s="17">
        <v>8.36494583158396E-2</v>
      </c>
      <c r="AU479" s="17">
        <v>8.4761295312730495E-2</v>
      </c>
      <c r="AV479" s="17"/>
      <c r="AW479" s="17">
        <v>7.2271122836475493E-2</v>
      </c>
      <c r="AX479" s="17" t="s">
        <v>87</v>
      </c>
      <c r="AY479" s="17">
        <v>9.0608203457073794E-2</v>
      </c>
      <c r="AZ479" s="17"/>
      <c r="BA479" s="17">
        <v>7.9910558715060406E-2</v>
      </c>
      <c r="BB479" s="17">
        <v>8.7491552268201697E-2</v>
      </c>
      <c r="BC479" s="17"/>
      <c r="BD479" s="17">
        <v>8.8538435084376504E-2</v>
      </c>
      <c r="BE479" s="17">
        <v>8.5306857530139502E-2</v>
      </c>
      <c r="BF479" s="17"/>
      <c r="BG479" s="17">
        <v>8.4816964136235795E-2</v>
      </c>
      <c r="BH479" s="17">
        <v>7.4312518712215198E-2</v>
      </c>
      <c r="BI479" s="17">
        <v>8.7968147652071199E-2</v>
      </c>
      <c r="BJ479" s="17">
        <v>8.1201193906266206E-2</v>
      </c>
    </row>
    <row r="480" spans="2:62">
      <c r="B480" t="s">
        <v>258</v>
      </c>
      <c r="C480" s="17">
        <v>7.4867151466028597E-2</v>
      </c>
      <c r="D480" s="17">
        <v>9.5932097751030204E-2</v>
      </c>
      <c r="E480" s="17">
        <v>5.4846989878250298E-2</v>
      </c>
      <c r="F480" s="17"/>
      <c r="G480" s="17">
        <v>5.0004747529903901E-2</v>
      </c>
      <c r="H480" s="17">
        <v>6.4090253188264598E-2</v>
      </c>
      <c r="I480" s="17">
        <v>8.13562284486673E-2</v>
      </c>
      <c r="J480" s="17">
        <v>8.7279246683528502E-2</v>
      </c>
      <c r="K480" s="17">
        <v>6.9675964156627496E-2</v>
      </c>
      <c r="L480" s="17">
        <v>8.9595637935556999E-2</v>
      </c>
      <c r="M480" s="17"/>
      <c r="N480" s="17">
        <v>7.3912607570253502E-2</v>
      </c>
      <c r="O480" s="17">
        <v>7.0647266612577503E-2</v>
      </c>
      <c r="P480" s="17">
        <v>9.0378208819256095E-2</v>
      </c>
      <c r="Q480" s="17">
        <v>6.7072866584467802E-2</v>
      </c>
      <c r="R480" s="17"/>
      <c r="S480" s="17">
        <v>8.1702848049169302E-2</v>
      </c>
      <c r="T480" s="17">
        <v>8.5864075960963598E-2</v>
      </c>
      <c r="U480" s="17">
        <v>7.4666404642229497E-2</v>
      </c>
      <c r="V480" s="17">
        <v>5.3487245057798401E-2</v>
      </c>
      <c r="W480" s="17">
        <v>6.2733149917691799E-2</v>
      </c>
      <c r="X480" s="17">
        <v>6.7525632519957995E-2</v>
      </c>
      <c r="Y480" s="17">
        <v>8.2553692449687105E-2</v>
      </c>
      <c r="Z480" s="17">
        <v>0.11345828889116601</v>
      </c>
      <c r="AA480" s="17">
        <v>6.5136883986221403E-2</v>
      </c>
      <c r="AB480" s="17"/>
      <c r="AC480" s="17">
        <v>8.1055440413653798E-2</v>
      </c>
      <c r="AD480" s="17">
        <v>6.5714800570449095E-2</v>
      </c>
      <c r="AE480" s="17">
        <v>5.7946298822033802E-2</v>
      </c>
      <c r="AF480" s="17">
        <v>9.2696727242434898E-2</v>
      </c>
      <c r="AG480" s="17">
        <v>7.4755330633923797E-2</v>
      </c>
      <c r="AH480" s="17">
        <v>8.1497313037135394E-2</v>
      </c>
      <c r="AI480" s="17"/>
      <c r="AJ480" s="17">
        <v>8.3238503953820306E-2</v>
      </c>
      <c r="AK480" s="17">
        <v>7.2577959381689303E-2</v>
      </c>
      <c r="AL480" s="17">
        <v>5.6717299629102602E-2</v>
      </c>
      <c r="AM480" s="17">
        <v>4.5529870305704101E-2</v>
      </c>
      <c r="AN480" s="17">
        <v>8.70317821840524E-2</v>
      </c>
      <c r="AO480" s="17">
        <v>3.11224891744518E-2</v>
      </c>
      <c r="AP480" s="17"/>
      <c r="AQ480" s="17">
        <v>7.02088429228125E-2</v>
      </c>
      <c r="AR480" s="17">
        <v>8.4654853971457694E-2</v>
      </c>
      <c r="AS480" s="17"/>
      <c r="AT480" s="17">
        <v>7.1761815439238902E-2</v>
      </c>
      <c r="AU480" s="17">
        <v>8.8868955756729498E-2</v>
      </c>
      <c r="AV480" s="17"/>
      <c r="AW480" s="17">
        <v>7.0433919436230702E-2</v>
      </c>
      <c r="AX480" s="17" t="s">
        <v>87</v>
      </c>
      <c r="AY480" s="17">
        <v>8.3238503953820306E-2</v>
      </c>
      <c r="AZ480" s="17"/>
      <c r="BA480" s="17">
        <v>7.1564129031378307E-2</v>
      </c>
      <c r="BB480" s="17">
        <v>7.6699596727420494E-2</v>
      </c>
      <c r="BC480" s="17"/>
      <c r="BD480" s="17">
        <v>9.0978214886054204E-2</v>
      </c>
      <c r="BE480" s="17">
        <v>7.2972665204753706E-2</v>
      </c>
      <c r="BF480" s="17"/>
      <c r="BG480" s="17">
        <v>6.7661480539494501E-2</v>
      </c>
      <c r="BH480" s="17">
        <v>6.0090529169125301E-2</v>
      </c>
      <c r="BI480" s="17">
        <v>7.66504198878976E-2</v>
      </c>
      <c r="BJ480" s="17">
        <v>9.8538209197144594E-2</v>
      </c>
    </row>
    <row r="481" spans="2:62">
      <c r="B481" t="s">
        <v>101</v>
      </c>
      <c r="C481" s="17">
        <v>1.9632228571796799E-2</v>
      </c>
      <c r="D481" s="17">
        <v>2.1714073527086E-2</v>
      </c>
      <c r="E481" s="17">
        <v>1.7750020656939501E-2</v>
      </c>
      <c r="F481" s="17"/>
      <c r="G481" s="17">
        <v>3.2949396586521101E-2</v>
      </c>
      <c r="H481" s="17">
        <v>1.14187070060987E-2</v>
      </c>
      <c r="I481" s="17">
        <v>1.00579116082647E-2</v>
      </c>
      <c r="J481" s="17">
        <v>1.9630716527590901E-2</v>
      </c>
      <c r="K481" s="17">
        <v>1.58614649692174E-2</v>
      </c>
      <c r="L481" s="17">
        <v>2.8197511900455999E-2</v>
      </c>
      <c r="M481" s="17"/>
      <c r="N481" s="17">
        <v>1.50418129521996E-2</v>
      </c>
      <c r="O481" s="17">
        <v>1.6297636468767598E-2</v>
      </c>
      <c r="P481" s="17">
        <v>2.8046713211492501E-2</v>
      </c>
      <c r="Q481" s="17">
        <v>2.0770315564391899E-2</v>
      </c>
      <c r="R481" s="17"/>
      <c r="S481" s="17">
        <v>2.34363176076396E-2</v>
      </c>
      <c r="T481" s="17">
        <v>2.8224917951837299E-2</v>
      </c>
      <c r="U481" s="17">
        <v>0</v>
      </c>
      <c r="V481" s="17">
        <v>1.41617271187477E-2</v>
      </c>
      <c r="W481" s="17">
        <v>2.2727985772353299E-2</v>
      </c>
      <c r="X481" s="17">
        <v>1.5631786330317501E-2</v>
      </c>
      <c r="Y481" s="17">
        <v>1.0135291458049801E-2</v>
      </c>
      <c r="Z481" s="17">
        <v>1.4055962051937701E-2</v>
      </c>
      <c r="AA481" s="17">
        <v>3.46011687009345E-2</v>
      </c>
      <c r="AB481" s="17"/>
      <c r="AC481" s="17">
        <v>1.5885290132314399E-2</v>
      </c>
      <c r="AD481" s="17">
        <v>1.9695782500785599E-2</v>
      </c>
      <c r="AE481" s="17">
        <v>1.9272770295553399E-2</v>
      </c>
      <c r="AF481" s="17">
        <v>2.2144513391925701E-2</v>
      </c>
      <c r="AG481" s="17">
        <v>2.71778872976761E-2</v>
      </c>
      <c r="AH481" s="17">
        <v>1.28486572910647E-2</v>
      </c>
      <c r="AI481" s="17"/>
      <c r="AJ481" s="17">
        <v>2.3984804684023101E-2</v>
      </c>
      <c r="AK481" s="17">
        <v>1.0956792085603699E-2</v>
      </c>
      <c r="AL481" s="17">
        <v>2.5911395579291702E-2</v>
      </c>
      <c r="AM481" s="17">
        <v>1.8119312046934101E-2</v>
      </c>
      <c r="AN481" s="17">
        <v>1.6738333466258502E-2</v>
      </c>
      <c r="AO481" s="17">
        <v>0</v>
      </c>
      <c r="AP481" s="17"/>
      <c r="AQ481" s="17">
        <v>1.7579609582827699E-2</v>
      </c>
      <c r="AR481" s="17">
        <v>1.78413758928661E-2</v>
      </c>
      <c r="AS481" s="17"/>
      <c r="AT481" s="17">
        <v>1.9307615809513901E-2</v>
      </c>
      <c r="AU481" s="17">
        <v>2.1455941398291399E-2</v>
      </c>
      <c r="AV481" s="17"/>
      <c r="AW481" s="17">
        <v>1.1339307088809999E-2</v>
      </c>
      <c r="AX481" s="17" t="s">
        <v>87</v>
      </c>
      <c r="AY481" s="17">
        <v>2.3984804684023101E-2</v>
      </c>
      <c r="AZ481" s="17"/>
      <c r="BA481" s="17">
        <v>1.3347870207791599E-2</v>
      </c>
      <c r="BB481" s="17">
        <v>2.31186543932516E-2</v>
      </c>
      <c r="BC481" s="17"/>
      <c r="BD481" s="17">
        <v>1.19139849319943E-2</v>
      </c>
      <c r="BE481" s="17">
        <v>1.6418343733394899E-2</v>
      </c>
      <c r="BF481" s="17"/>
      <c r="BG481" s="17">
        <v>8.1645695622720796E-3</v>
      </c>
      <c r="BH481" s="17">
        <v>1.62254481942667E-2</v>
      </c>
      <c r="BI481" s="17">
        <v>1.2453809885243699E-2</v>
      </c>
      <c r="BJ481" s="17">
        <v>1.6780155661918601E-2</v>
      </c>
    </row>
    <row r="482" spans="2:62">
      <c r="B482" t="s">
        <v>259</v>
      </c>
      <c r="C482" s="17">
        <v>0.45048269998896501</v>
      </c>
      <c r="D482" s="17">
        <v>0.45295769122615498</v>
      </c>
      <c r="E482" s="17">
        <v>0.44479936499621497</v>
      </c>
      <c r="F482" s="17"/>
      <c r="G482" s="17">
        <v>0.616087254960763</v>
      </c>
      <c r="H482" s="17">
        <v>0.55099653924374403</v>
      </c>
      <c r="I482" s="17">
        <v>0.42388607766382302</v>
      </c>
      <c r="J482" s="17">
        <v>0.39404148753939999</v>
      </c>
      <c r="K482" s="17">
        <v>0.38122118957643802</v>
      </c>
      <c r="L482" s="17">
        <v>0.36562987633806099</v>
      </c>
      <c r="M482" s="17"/>
      <c r="N482" s="17">
        <v>0.458089052404345</v>
      </c>
      <c r="O482" s="17">
        <v>0.46894684697342598</v>
      </c>
      <c r="P482" s="17">
        <v>0.43250713466052199</v>
      </c>
      <c r="Q482" s="17">
        <v>0.43741156977482698</v>
      </c>
      <c r="R482" s="17"/>
      <c r="S482" s="17">
        <v>0.50023414899112995</v>
      </c>
      <c r="T482" s="17">
        <v>0.42651109045111801</v>
      </c>
      <c r="U482" s="17">
        <v>0.377480793038596</v>
      </c>
      <c r="V482" s="17">
        <v>0.45627044178831999</v>
      </c>
      <c r="W482" s="17">
        <v>0.56784829345297505</v>
      </c>
      <c r="X482" s="17">
        <v>0.462363841117087</v>
      </c>
      <c r="Y482" s="17">
        <v>0.42230045278585998</v>
      </c>
      <c r="Z482" s="17">
        <v>0.44869058328286499</v>
      </c>
      <c r="AA482" s="17">
        <v>0.40724995786016499</v>
      </c>
      <c r="AB482" s="17"/>
      <c r="AC482" s="17">
        <v>0.46944212127615698</v>
      </c>
      <c r="AD482" s="17">
        <v>0.45756509178434601</v>
      </c>
      <c r="AE482" s="17">
        <v>0.43902179431586502</v>
      </c>
      <c r="AF482" s="17">
        <v>0.43070216402551498</v>
      </c>
      <c r="AG482" s="17">
        <v>0.44720790319966902</v>
      </c>
      <c r="AH482" s="17">
        <v>0.41766649102783898</v>
      </c>
      <c r="AI482" s="17"/>
      <c r="AJ482" s="17">
        <v>0.40424321417510301</v>
      </c>
      <c r="AK482" s="17">
        <v>0.43585071484937099</v>
      </c>
      <c r="AL482" s="17">
        <v>0.53919922454394098</v>
      </c>
      <c r="AM482" s="17">
        <v>0.47856952548331</v>
      </c>
      <c r="AN482" s="17">
        <v>0.480165772697771</v>
      </c>
      <c r="AO482" s="17">
        <v>0.63795200118842998</v>
      </c>
      <c r="AP482" s="17"/>
      <c r="AQ482" s="17">
        <v>0.468659260333183</v>
      </c>
      <c r="AR482" s="17">
        <v>0.446527256955982</v>
      </c>
      <c r="AS482" s="17"/>
      <c r="AT482" s="17">
        <v>0.44796480475248002</v>
      </c>
      <c r="AU482" s="17">
        <v>0.459990210020573</v>
      </c>
      <c r="AV482" s="17"/>
      <c r="AW482" s="17">
        <v>0.49640940409290701</v>
      </c>
      <c r="AX482" s="17" t="s">
        <v>87</v>
      </c>
      <c r="AY482" s="17">
        <v>0.40424321417510301</v>
      </c>
      <c r="AZ482" s="17"/>
      <c r="BA482" s="17">
        <v>0.50855537892107905</v>
      </c>
      <c r="BB482" s="17">
        <v>0.41826523630808299</v>
      </c>
      <c r="BC482" s="17"/>
      <c r="BD482" s="17">
        <v>0.49255885435821001</v>
      </c>
      <c r="BE482" s="17">
        <v>0.43965483348187701</v>
      </c>
      <c r="BF482" s="17"/>
      <c r="BG482" s="17">
        <v>0.53650167250304703</v>
      </c>
      <c r="BH482" s="17">
        <v>0.47028652931661302</v>
      </c>
      <c r="BI482" s="17">
        <v>0.44582455680309002</v>
      </c>
      <c r="BJ482" s="17">
        <v>0.42027751258340801</v>
      </c>
    </row>
    <row r="483" spans="2:62">
      <c r="B483" t="s">
        <v>260</v>
      </c>
      <c r="C483" s="17">
        <v>0.31390260687834698</v>
      </c>
      <c r="D483" s="17">
        <v>0.32442914345496898</v>
      </c>
      <c r="E483" s="17">
        <v>0.30500886252776299</v>
      </c>
      <c r="F483" s="17"/>
      <c r="G483" s="17">
        <v>0.205787968860382</v>
      </c>
      <c r="H483" s="17">
        <v>0.26980428637713699</v>
      </c>
      <c r="I483" s="17">
        <v>0.331542729533501</v>
      </c>
      <c r="J483" s="17">
        <v>0.339477036558056</v>
      </c>
      <c r="K483" s="17">
        <v>0.359875033074672</v>
      </c>
      <c r="L483" s="17">
        <v>0.35849678431690502</v>
      </c>
      <c r="M483" s="17"/>
      <c r="N483" s="17">
        <v>0.32877463077637398</v>
      </c>
      <c r="O483" s="17">
        <v>0.33253632476983402</v>
      </c>
      <c r="P483" s="17">
        <v>0.30933999471330198</v>
      </c>
      <c r="Q483" s="17">
        <v>0.28253466851515302</v>
      </c>
      <c r="R483" s="17"/>
      <c r="S483" s="17">
        <v>0.28268466779317097</v>
      </c>
      <c r="T483" s="17">
        <v>0.33518296877657999</v>
      </c>
      <c r="U483" s="17">
        <v>0.36855332753708098</v>
      </c>
      <c r="V483" s="17">
        <v>0.283375962637822</v>
      </c>
      <c r="W483" s="17">
        <v>0.27205081689997801</v>
      </c>
      <c r="X483" s="17">
        <v>0.30731538914726297</v>
      </c>
      <c r="Y483" s="17">
        <v>0.38248352804103097</v>
      </c>
      <c r="Z483" s="17">
        <v>0.300285375718984</v>
      </c>
      <c r="AA483" s="17">
        <v>0.29471699864982998</v>
      </c>
      <c r="AB483" s="17"/>
      <c r="AC483" s="17">
        <v>0.33285894836739499</v>
      </c>
      <c r="AD483" s="17">
        <v>0.27157277366160798</v>
      </c>
      <c r="AE483" s="17">
        <v>0.30902085546504698</v>
      </c>
      <c r="AF483" s="17">
        <v>0.34915552366163199</v>
      </c>
      <c r="AG483" s="17">
        <v>0.34542186158746002</v>
      </c>
      <c r="AH483" s="17">
        <v>0.28555318440469402</v>
      </c>
      <c r="AI483" s="17"/>
      <c r="AJ483" s="17">
        <v>0.34565056488884099</v>
      </c>
      <c r="AK483" s="17">
        <v>0.323458287916773</v>
      </c>
      <c r="AL483" s="17">
        <v>0.250801377573586</v>
      </c>
      <c r="AM483" s="17">
        <v>0.29798825536763601</v>
      </c>
      <c r="AN483" s="17">
        <v>0.29989655260775999</v>
      </c>
      <c r="AO483" s="17">
        <v>0.180468270455025</v>
      </c>
      <c r="AP483" s="17"/>
      <c r="AQ483" s="17">
        <v>0.31503130624141001</v>
      </c>
      <c r="AR483" s="17">
        <v>0.31951843288220499</v>
      </c>
      <c r="AS483" s="17"/>
      <c r="AT483" s="17">
        <v>0.30710274374289898</v>
      </c>
      <c r="AU483" s="17">
        <v>0.33237189252577198</v>
      </c>
      <c r="AV483" s="17"/>
      <c r="AW483" s="17">
        <v>0.27681757790644901</v>
      </c>
      <c r="AX483" s="17" t="s">
        <v>87</v>
      </c>
      <c r="AY483" s="17">
        <v>0.34565056488884099</v>
      </c>
      <c r="AZ483" s="17"/>
      <c r="BA483" s="17">
        <v>0.29538535961042101</v>
      </c>
      <c r="BB483" s="17">
        <v>0.32417557434419603</v>
      </c>
      <c r="BC483" s="17"/>
      <c r="BD483" s="17">
        <v>0.33260703957981702</v>
      </c>
      <c r="BE483" s="17">
        <v>0.31481118318939999</v>
      </c>
      <c r="BF483" s="17"/>
      <c r="BG483" s="17">
        <v>0.28416942779938698</v>
      </c>
      <c r="BH483" s="17">
        <v>0.29652253698103898</v>
      </c>
      <c r="BI483" s="17">
        <v>0.35200351993392898</v>
      </c>
      <c r="BJ483" s="17">
        <v>0.34182449586244301</v>
      </c>
    </row>
    <row r="484" spans="2:62">
      <c r="B484" t="s">
        <v>261</v>
      </c>
      <c r="C484" s="17">
        <v>0.136580093110618</v>
      </c>
      <c r="D484" s="17">
        <v>0.128528547771186</v>
      </c>
      <c r="E484" s="17">
        <v>0.13979050246845201</v>
      </c>
      <c r="F484" s="17"/>
      <c r="G484" s="17">
        <v>0.41029928610038102</v>
      </c>
      <c r="H484" s="17">
        <v>0.28119225286660698</v>
      </c>
      <c r="I484" s="17">
        <v>9.2343348130321898E-2</v>
      </c>
      <c r="J484" s="17">
        <v>5.4564450981344201E-2</v>
      </c>
      <c r="K484" s="17">
        <v>2.1346156501765901E-2</v>
      </c>
      <c r="L484" s="17">
        <v>7.1330920211561998E-3</v>
      </c>
      <c r="M484" s="17"/>
      <c r="N484" s="17">
        <v>0.12931442162797199</v>
      </c>
      <c r="O484" s="17">
        <v>0.13641052220359201</v>
      </c>
      <c r="P484" s="17">
        <v>0.12316713994722001</v>
      </c>
      <c r="Q484" s="17">
        <v>0.15487690125967399</v>
      </c>
      <c r="R484" s="17"/>
      <c r="S484" s="17">
        <v>0.217549481197959</v>
      </c>
      <c r="T484" s="17">
        <v>9.1328121674538104E-2</v>
      </c>
      <c r="U484" s="17">
        <v>8.9274655015155208E-3</v>
      </c>
      <c r="V484" s="17">
        <v>0.17289447915049799</v>
      </c>
      <c r="W484" s="17">
        <v>0.29579747655299699</v>
      </c>
      <c r="X484" s="17">
        <v>0.155048451969823</v>
      </c>
      <c r="Y484" s="17">
        <v>3.9816924744828203E-2</v>
      </c>
      <c r="Z484" s="17">
        <v>0.14840520756388101</v>
      </c>
      <c r="AA484" s="17">
        <v>0.112532959210335</v>
      </c>
      <c r="AB484" s="17"/>
      <c r="AC484" s="17">
        <v>0.13658317290876201</v>
      </c>
      <c r="AD484" s="17">
        <v>0.185992318122738</v>
      </c>
      <c r="AE484" s="17">
        <v>0.13000093885081901</v>
      </c>
      <c r="AF484" s="17">
        <v>8.1546640363883094E-2</v>
      </c>
      <c r="AG484" s="17">
        <v>0.101786041612209</v>
      </c>
      <c r="AH484" s="17">
        <v>0.13211330662314499</v>
      </c>
      <c r="AI484" s="17"/>
      <c r="AJ484" s="17">
        <v>5.8592649286262198E-2</v>
      </c>
      <c r="AK484" s="17">
        <v>0.112392426932599</v>
      </c>
      <c r="AL484" s="17">
        <v>0.28839784697035498</v>
      </c>
      <c r="AM484" s="17">
        <v>0.18058127011567399</v>
      </c>
      <c r="AN484" s="17">
        <v>0.18026922009001101</v>
      </c>
      <c r="AO484" s="17">
        <v>0.45748373073340498</v>
      </c>
      <c r="AP484" s="17"/>
      <c r="AQ484" s="17">
        <v>0.15362795409177299</v>
      </c>
      <c r="AR484" s="17">
        <v>0.127008824073777</v>
      </c>
      <c r="AS484" s="17"/>
      <c r="AT484" s="17">
        <v>0.14086206100958101</v>
      </c>
      <c r="AU484" s="17">
        <v>0.12761831749479999</v>
      </c>
      <c r="AV484" s="17"/>
      <c r="AW484" s="17">
        <v>0.21959182618645801</v>
      </c>
      <c r="AX484" s="17" t="s">
        <v>87</v>
      </c>
      <c r="AY484" s="17">
        <v>5.8592649286262198E-2</v>
      </c>
      <c r="AZ484" s="17"/>
      <c r="BA484" s="17">
        <v>0.21317001931065799</v>
      </c>
      <c r="BB484" s="17">
        <v>9.4089661963886906E-2</v>
      </c>
      <c r="BC484" s="17"/>
      <c r="BD484" s="17">
        <v>0.15995181477839199</v>
      </c>
      <c r="BE484" s="17">
        <v>0.124843650292477</v>
      </c>
      <c r="BF484" s="17"/>
      <c r="BG484" s="17">
        <v>0.25233224470366</v>
      </c>
      <c r="BH484" s="17">
        <v>0.17376399233557499</v>
      </c>
      <c r="BI484" s="17">
        <v>9.3821036869160795E-2</v>
      </c>
      <c r="BJ484" s="17">
        <v>7.8453016720965094E-2</v>
      </c>
    </row>
    <row r="485" spans="2:62">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7"/>
      <c r="AL485" s="17"/>
      <c r="AM485" s="17"/>
      <c r="AN485" s="17"/>
      <c r="AO485" s="17"/>
      <c r="AP485" s="17"/>
      <c r="AQ485" s="17"/>
      <c r="AR485" s="17"/>
      <c r="AS485" s="17"/>
      <c r="AT485" s="17"/>
      <c r="AU485" s="17"/>
      <c r="AV485" s="17"/>
      <c r="AW485" s="17"/>
      <c r="AX485" s="17"/>
      <c r="AY485" s="17"/>
      <c r="AZ485" s="17"/>
      <c r="BA485" s="17"/>
      <c r="BB485" s="17"/>
      <c r="BC485" s="17"/>
      <c r="BD485" s="17"/>
      <c r="BE485" s="17"/>
      <c r="BF485" s="17"/>
      <c r="BG485" s="17"/>
      <c r="BH485" s="17"/>
      <c r="BI485" s="17"/>
      <c r="BJ485" s="17"/>
    </row>
    <row r="486" spans="2:62">
      <c r="B486" s="6" t="s">
        <v>263</v>
      </c>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c r="AK486" s="17"/>
      <c r="AL486" s="17"/>
      <c r="AM486" s="17"/>
      <c r="AN486" s="17"/>
      <c r="AO486" s="17"/>
      <c r="AP486" s="17"/>
      <c r="AQ486" s="17"/>
      <c r="AR486" s="17"/>
      <c r="AS486" s="17"/>
      <c r="AT486" s="17"/>
      <c r="AU486" s="17"/>
      <c r="AV486" s="17"/>
      <c r="AW486" s="17"/>
      <c r="AX486" s="17"/>
      <c r="AY486" s="17"/>
      <c r="AZ486" s="17"/>
      <c r="BA486" s="17"/>
      <c r="BB486" s="17"/>
      <c r="BC486" s="17"/>
      <c r="BD486" s="17"/>
      <c r="BE486" s="17"/>
      <c r="BF486" s="17"/>
      <c r="BG486" s="17"/>
      <c r="BH486" s="17"/>
      <c r="BI486" s="17"/>
      <c r="BJ486" s="17"/>
    </row>
    <row r="487" spans="2:62">
      <c r="B487" s="24" t="s">
        <v>15</v>
      </c>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c r="BD487" s="17"/>
      <c r="BE487" s="17"/>
      <c r="BF487" s="17"/>
      <c r="BG487" s="17"/>
      <c r="BH487" s="17"/>
      <c r="BI487" s="17"/>
      <c r="BJ487" s="17"/>
    </row>
    <row r="488" spans="2:62">
      <c r="B488" t="s">
        <v>252</v>
      </c>
      <c r="C488" s="17">
        <v>0.114851712034892</v>
      </c>
      <c r="D488" s="17">
        <v>0.128178430547119</v>
      </c>
      <c r="E488" s="17">
        <v>0.10078222775666799</v>
      </c>
      <c r="F488" s="17"/>
      <c r="G488" s="17">
        <v>0.13317349663825001</v>
      </c>
      <c r="H488" s="17">
        <v>0.13676492796057299</v>
      </c>
      <c r="I488" s="17">
        <v>0.150090146575485</v>
      </c>
      <c r="J488" s="17">
        <v>9.2031363466416397E-2</v>
      </c>
      <c r="K488" s="17">
        <v>7.5428499984707506E-2</v>
      </c>
      <c r="L488" s="17">
        <v>9.8878905674853704E-2</v>
      </c>
      <c r="M488" s="17"/>
      <c r="N488" s="17">
        <v>0.107819044141019</v>
      </c>
      <c r="O488" s="17">
        <v>0.109496390062284</v>
      </c>
      <c r="P488" s="17">
        <v>0.12360264117608399</v>
      </c>
      <c r="Q488" s="17">
        <v>0.121003796035882</v>
      </c>
      <c r="R488" s="17"/>
      <c r="S488" s="17">
        <v>0.13249517990288701</v>
      </c>
      <c r="T488" s="17">
        <v>0.10854168438869</v>
      </c>
      <c r="U488" s="17">
        <v>8.4356131905134704E-2</v>
      </c>
      <c r="V488" s="17">
        <v>9.2087700076606799E-2</v>
      </c>
      <c r="W488" s="17">
        <v>0.13537533483095901</v>
      </c>
      <c r="X488" s="17">
        <v>0.115472600937041</v>
      </c>
      <c r="Y488" s="17">
        <v>0.115082489637799</v>
      </c>
      <c r="Z488" s="17">
        <v>0.146354060239099</v>
      </c>
      <c r="AA488" s="17">
        <v>0.118752207878943</v>
      </c>
      <c r="AB488" s="17"/>
      <c r="AC488" s="17">
        <v>0.16905135020915499</v>
      </c>
      <c r="AD488" s="17">
        <v>0.10075987799330299</v>
      </c>
      <c r="AE488" s="17">
        <v>0.10531908670771201</v>
      </c>
      <c r="AF488" s="17">
        <v>9.633604243452E-2</v>
      </c>
      <c r="AG488" s="17">
        <v>7.4427179345892297E-2</v>
      </c>
      <c r="AH488" s="17">
        <v>0.103682968804529</v>
      </c>
      <c r="AI488" s="17"/>
      <c r="AJ488" s="17">
        <v>9.59750534360055E-2</v>
      </c>
      <c r="AK488" s="17">
        <v>8.6283550325807604E-2</v>
      </c>
      <c r="AL488" s="17">
        <v>0.103943038838907</v>
      </c>
      <c r="AM488" s="17">
        <v>0.156477399306341</v>
      </c>
      <c r="AN488" s="17">
        <v>0.15931003032358099</v>
      </c>
      <c r="AO488" s="17">
        <v>0.17169267871955701</v>
      </c>
      <c r="AP488" s="17"/>
      <c r="AQ488" s="17">
        <v>0.14619452365256999</v>
      </c>
      <c r="AR488" s="17">
        <v>0.104860348062268</v>
      </c>
      <c r="AS488" s="17"/>
      <c r="AT488" s="17">
        <v>0.10758776903870799</v>
      </c>
      <c r="AU488" s="17">
        <v>0.14576622468736899</v>
      </c>
      <c r="AV488" s="17"/>
      <c r="AW488" s="17">
        <v>0.12554248602486201</v>
      </c>
      <c r="AX488" s="17" t="s">
        <v>87</v>
      </c>
      <c r="AY488" s="17">
        <v>9.59750534360055E-2</v>
      </c>
      <c r="AZ488" s="17"/>
      <c r="BA488" s="17">
        <v>0.12756330044925099</v>
      </c>
      <c r="BB488" s="17">
        <v>0.107799598276809</v>
      </c>
      <c r="BC488" s="17"/>
      <c r="BD488" s="17">
        <v>0.18702182193343</v>
      </c>
      <c r="BE488" s="17">
        <v>9.4475304196734305E-2</v>
      </c>
      <c r="BF488" s="17"/>
      <c r="BG488" s="17">
        <v>0.191572635633979</v>
      </c>
      <c r="BH488" s="17">
        <v>0.101496685601491</v>
      </c>
      <c r="BI488" s="17">
        <v>0.11503531135872801</v>
      </c>
      <c r="BJ488" s="17">
        <v>9.2708304042453907E-2</v>
      </c>
    </row>
    <row r="489" spans="2:62">
      <c r="B489" t="s">
        <v>253</v>
      </c>
      <c r="C489" s="17">
        <v>0.19430120176502899</v>
      </c>
      <c r="D489" s="17">
        <v>0.21021776522833199</v>
      </c>
      <c r="E489" s="17">
        <v>0.17919983696695699</v>
      </c>
      <c r="F489" s="17"/>
      <c r="G489" s="17">
        <v>0.20346612628026001</v>
      </c>
      <c r="H489" s="17">
        <v>0.21744191028916601</v>
      </c>
      <c r="I489" s="17">
        <v>0.18777745669222601</v>
      </c>
      <c r="J489" s="17">
        <v>0.185077467330961</v>
      </c>
      <c r="K489" s="17">
        <v>0.19561080792352301</v>
      </c>
      <c r="L489" s="17">
        <v>0.18250148189715501</v>
      </c>
      <c r="M489" s="17"/>
      <c r="N489" s="17">
        <v>0.23848045979529001</v>
      </c>
      <c r="O489" s="17">
        <v>0.17625205251307099</v>
      </c>
      <c r="P489" s="17">
        <v>0.20581030785913901</v>
      </c>
      <c r="Q489" s="17">
        <v>0.15631026398355199</v>
      </c>
      <c r="R489" s="17"/>
      <c r="S489" s="17">
        <v>0.234797520934414</v>
      </c>
      <c r="T489" s="17">
        <v>0.15451977021187899</v>
      </c>
      <c r="U489" s="17">
        <v>0.18707839349967501</v>
      </c>
      <c r="V489" s="17">
        <v>0.252509295837828</v>
      </c>
      <c r="W489" s="17">
        <v>0.181775417709337</v>
      </c>
      <c r="X489" s="17">
        <v>0.167626748554773</v>
      </c>
      <c r="Y489" s="17">
        <v>0.203934865767782</v>
      </c>
      <c r="Z489" s="17">
        <v>0.16702840553530299</v>
      </c>
      <c r="AA489" s="17">
        <v>0.184326275722178</v>
      </c>
      <c r="AB489" s="17"/>
      <c r="AC489" s="17">
        <v>0.22380938976398199</v>
      </c>
      <c r="AD489" s="17">
        <v>0.17188679409837501</v>
      </c>
      <c r="AE489" s="17">
        <v>0.18339652222147601</v>
      </c>
      <c r="AF489" s="17">
        <v>0.18657356917884901</v>
      </c>
      <c r="AG489" s="17">
        <v>0.19756444478284499</v>
      </c>
      <c r="AH489" s="17">
        <v>0.23924062772507801</v>
      </c>
      <c r="AI489" s="17"/>
      <c r="AJ489" s="17">
        <v>0.19717728553962799</v>
      </c>
      <c r="AK489" s="17">
        <v>0.19620726482713199</v>
      </c>
      <c r="AL489" s="17">
        <v>0.13389873238418601</v>
      </c>
      <c r="AM489" s="17">
        <v>0.181361098884119</v>
      </c>
      <c r="AN489" s="17">
        <v>0.22123450090195801</v>
      </c>
      <c r="AO489" s="17">
        <v>0.163125268372942</v>
      </c>
      <c r="AP489" s="17"/>
      <c r="AQ489" s="17">
        <v>0.22218411452862899</v>
      </c>
      <c r="AR489" s="17">
        <v>0.19079298742126299</v>
      </c>
      <c r="AS489" s="17"/>
      <c r="AT489" s="17">
        <v>0.19879528730253901</v>
      </c>
      <c r="AU489" s="17">
        <v>0.17663596893647601</v>
      </c>
      <c r="AV489" s="17"/>
      <c r="AW489" s="17">
        <v>0.181983113823633</v>
      </c>
      <c r="AX489" s="17" t="s">
        <v>87</v>
      </c>
      <c r="AY489" s="17">
        <v>0.19717728553962799</v>
      </c>
      <c r="AZ489" s="17"/>
      <c r="BA489" s="17">
        <v>0.21655374714391701</v>
      </c>
      <c r="BB489" s="17">
        <v>0.18195597186114401</v>
      </c>
      <c r="BC489" s="17"/>
      <c r="BD489" s="17">
        <v>0.22400052464813999</v>
      </c>
      <c r="BE489" s="17">
        <v>0.18959366583342399</v>
      </c>
      <c r="BF489" s="17"/>
      <c r="BG489" s="17">
        <v>0.19966135139664601</v>
      </c>
      <c r="BH489" s="17">
        <v>0.17965966542068201</v>
      </c>
      <c r="BI489" s="17">
        <v>0.19001636973942601</v>
      </c>
      <c r="BJ489" s="17">
        <v>0.209622733550587</v>
      </c>
    </row>
    <row r="490" spans="2:62">
      <c r="B490" t="s">
        <v>254</v>
      </c>
      <c r="C490" s="17">
        <v>0.24841543286644699</v>
      </c>
      <c r="D490" s="17">
        <v>0.234725613184014</v>
      </c>
      <c r="E490" s="17">
        <v>0.25995062092837801</v>
      </c>
      <c r="F490" s="17"/>
      <c r="G490" s="17">
        <v>0.25788004237943002</v>
      </c>
      <c r="H490" s="17">
        <v>0.255362096386822</v>
      </c>
      <c r="I490" s="17">
        <v>0.238030449777895</v>
      </c>
      <c r="J490" s="17">
        <v>0.269953154888606</v>
      </c>
      <c r="K490" s="17">
        <v>0.20351347974029799</v>
      </c>
      <c r="L490" s="17">
        <v>0.25316343653988799</v>
      </c>
      <c r="M490" s="17"/>
      <c r="N490" s="17">
        <v>0.26348601568441399</v>
      </c>
      <c r="O490" s="17">
        <v>0.25077100959863202</v>
      </c>
      <c r="P490" s="17">
        <v>0.23865526279232499</v>
      </c>
      <c r="Q490" s="17">
        <v>0.239744732980817</v>
      </c>
      <c r="R490" s="17"/>
      <c r="S490" s="17">
        <v>0.26462373938394801</v>
      </c>
      <c r="T490" s="17">
        <v>0.24681211346559701</v>
      </c>
      <c r="U490" s="17">
        <v>0.23235084959518501</v>
      </c>
      <c r="V490" s="17">
        <v>0.25139475030846498</v>
      </c>
      <c r="W490" s="17">
        <v>0.25545593950421702</v>
      </c>
      <c r="X490" s="17">
        <v>0.26089949321014599</v>
      </c>
      <c r="Y490" s="17">
        <v>0.212106354817895</v>
      </c>
      <c r="Z490" s="17">
        <v>0.199163267730398</v>
      </c>
      <c r="AA490" s="17">
        <v>0.27158821319485499</v>
      </c>
      <c r="AB490" s="17"/>
      <c r="AC490" s="17">
        <v>0.237734039046854</v>
      </c>
      <c r="AD490" s="17">
        <v>0.26943491177005802</v>
      </c>
      <c r="AE490" s="17">
        <v>0.249096442240865</v>
      </c>
      <c r="AF490" s="17">
        <v>0.24750176718712899</v>
      </c>
      <c r="AG490" s="17">
        <v>0.254450176124835</v>
      </c>
      <c r="AH490" s="17">
        <v>0.14755185005806901</v>
      </c>
      <c r="AI490" s="17"/>
      <c r="AJ490" s="17">
        <v>0.24024910146958001</v>
      </c>
      <c r="AK490" s="17">
        <v>0.254562396700663</v>
      </c>
      <c r="AL490" s="17">
        <v>0.27804528150471503</v>
      </c>
      <c r="AM490" s="17">
        <v>0.23993246803711801</v>
      </c>
      <c r="AN490" s="17">
        <v>0.24726125112601399</v>
      </c>
      <c r="AO490" s="17">
        <v>0.273249715463319</v>
      </c>
      <c r="AP490" s="17"/>
      <c r="AQ490" s="17">
        <v>0.23150291824894301</v>
      </c>
      <c r="AR490" s="17">
        <v>0.26737010256599197</v>
      </c>
      <c r="AS490" s="17"/>
      <c r="AT490" s="17">
        <v>0.24898261373875999</v>
      </c>
      <c r="AU490" s="17">
        <v>0.24704608794975599</v>
      </c>
      <c r="AV490" s="17"/>
      <c r="AW490" s="17">
        <v>0.25841696156168498</v>
      </c>
      <c r="AX490" s="17" t="s">
        <v>87</v>
      </c>
      <c r="AY490" s="17">
        <v>0.24024910146958001</v>
      </c>
      <c r="AZ490" s="17"/>
      <c r="BA490" s="17">
        <v>0.27008512959837799</v>
      </c>
      <c r="BB490" s="17">
        <v>0.23639355476000001</v>
      </c>
      <c r="BC490" s="17"/>
      <c r="BD490" s="17">
        <v>0.22465522006306601</v>
      </c>
      <c r="BE490" s="17">
        <v>0.25281179690962702</v>
      </c>
      <c r="BF490" s="17"/>
      <c r="BG490" s="17">
        <v>0.24598678819439701</v>
      </c>
      <c r="BH490" s="17">
        <v>0.27842153487897198</v>
      </c>
      <c r="BI490" s="17">
        <v>0.28861389344885002</v>
      </c>
      <c r="BJ490" s="17">
        <v>0.227454247340965</v>
      </c>
    </row>
    <row r="491" spans="2:62">
      <c r="B491" t="s">
        <v>255</v>
      </c>
      <c r="C491" s="17">
        <v>0.23404928712905099</v>
      </c>
      <c r="D491" s="17">
        <v>0.23094843358737499</v>
      </c>
      <c r="E491" s="17">
        <v>0.238927178452708</v>
      </c>
      <c r="F491" s="17"/>
      <c r="G491" s="17">
        <v>0.201141750974075</v>
      </c>
      <c r="H491" s="17">
        <v>0.18544440599088</v>
      </c>
      <c r="I491" s="17">
        <v>0.220350256675613</v>
      </c>
      <c r="J491" s="17">
        <v>0.22343456658570199</v>
      </c>
      <c r="K491" s="17">
        <v>0.30510936552810702</v>
      </c>
      <c r="L491" s="17">
        <v>0.27169523375417098</v>
      </c>
      <c r="M491" s="17"/>
      <c r="N491" s="17">
        <v>0.19213462166822101</v>
      </c>
      <c r="O491" s="17">
        <v>0.233494687772133</v>
      </c>
      <c r="P491" s="17">
        <v>0.244256694112578</v>
      </c>
      <c r="Q491" s="17">
        <v>0.26831968286923102</v>
      </c>
      <c r="R491" s="17"/>
      <c r="S491" s="17">
        <v>0.16807360024019699</v>
      </c>
      <c r="T491" s="17">
        <v>0.26724284639263002</v>
      </c>
      <c r="U491" s="17">
        <v>0.23208905909583599</v>
      </c>
      <c r="V491" s="17">
        <v>0.24622639195123899</v>
      </c>
      <c r="W491" s="17">
        <v>0.20037705129218999</v>
      </c>
      <c r="X491" s="17">
        <v>0.27337855793502402</v>
      </c>
      <c r="Y491" s="17">
        <v>0.241808855210003</v>
      </c>
      <c r="Z491" s="17">
        <v>0.26788467171935898</v>
      </c>
      <c r="AA491" s="17">
        <v>0.23526694082970501</v>
      </c>
      <c r="AB491" s="17"/>
      <c r="AC491" s="17">
        <v>0.21183391409257099</v>
      </c>
      <c r="AD491" s="17">
        <v>0.22172948022466399</v>
      </c>
      <c r="AE491" s="17">
        <v>0.28846305622670798</v>
      </c>
      <c r="AF491" s="17">
        <v>0.23423116381716699</v>
      </c>
      <c r="AG491" s="17">
        <v>0.23369130394260099</v>
      </c>
      <c r="AH491" s="17">
        <v>0.27723118478483899</v>
      </c>
      <c r="AI491" s="17"/>
      <c r="AJ491" s="17">
        <v>0.25777898572966501</v>
      </c>
      <c r="AK491" s="17">
        <v>0.238963029900844</v>
      </c>
      <c r="AL491" s="17">
        <v>0.27449238131842002</v>
      </c>
      <c r="AM491" s="17">
        <v>0.21870689112295</v>
      </c>
      <c r="AN491" s="17">
        <v>0.18923202576408399</v>
      </c>
      <c r="AO491" s="17">
        <v>0.177341691305718</v>
      </c>
      <c r="AP491" s="17"/>
      <c r="AQ491" s="17">
        <v>0.210120163152406</v>
      </c>
      <c r="AR491" s="17">
        <v>0.22750976946660401</v>
      </c>
      <c r="AS491" s="17"/>
      <c r="AT491" s="17">
        <v>0.23687598742771199</v>
      </c>
      <c r="AU491" s="17">
        <v>0.22071981247227801</v>
      </c>
      <c r="AV491" s="17"/>
      <c r="AW491" s="17">
        <v>0.22007187924208901</v>
      </c>
      <c r="AX491" s="17" t="s">
        <v>87</v>
      </c>
      <c r="AY491" s="17">
        <v>0.25777898572966501</v>
      </c>
      <c r="AZ491" s="17"/>
      <c r="BA491" s="17">
        <v>0.20944210148056999</v>
      </c>
      <c r="BB491" s="17">
        <v>0.24770082042313901</v>
      </c>
      <c r="BC491" s="17"/>
      <c r="BD491" s="17">
        <v>0.19091355298510501</v>
      </c>
      <c r="BE491" s="17">
        <v>0.24734940594971699</v>
      </c>
      <c r="BF491" s="17"/>
      <c r="BG491" s="17">
        <v>0.20920970069671199</v>
      </c>
      <c r="BH491" s="17">
        <v>0.20940604377300701</v>
      </c>
      <c r="BI491" s="17">
        <v>0.21202982900708101</v>
      </c>
      <c r="BJ491" s="17">
        <v>0.24571783538355699</v>
      </c>
    </row>
    <row r="492" spans="2:62">
      <c r="B492" t="s">
        <v>256</v>
      </c>
      <c r="C492" s="17">
        <v>0.105928685261549</v>
      </c>
      <c r="D492" s="17">
        <v>8.9371403044056302E-2</v>
      </c>
      <c r="E492" s="17">
        <v>0.12296296947053</v>
      </c>
      <c r="F492" s="17"/>
      <c r="G492" s="17">
        <v>0.12677458035879399</v>
      </c>
      <c r="H492" s="17">
        <v>0.10100130245777</v>
      </c>
      <c r="I492" s="17">
        <v>0.102766944416414</v>
      </c>
      <c r="J492" s="17">
        <v>0.12138691623831099</v>
      </c>
      <c r="K492" s="17">
        <v>7.8583953334141698E-2</v>
      </c>
      <c r="L492" s="17">
        <v>0.106568655154219</v>
      </c>
      <c r="M492" s="17"/>
      <c r="N492" s="17">
        <v>0.104284573680946</v>
      </c>
      <c r="O492" s="17">
        <v>0.12953196309807399</v>
      </c>
      <c r="P492" s="17">
        <v>8.5630318265885005E-2</v>
      </c>
      <c r="Q492" s="17">
        <v>9.9753210134203102E-2</v>
      </c>
      <c r="R492" s="17"/>
      <c r="S492" s="17">
        <v>8.9033105875138296E-2</v>
      </c>
      <c r="T492" s="17">
        <v>0.13265605162126701</v>
      </c>
      <c r="U492" s="17">
        <v>0.126962342072273</v>
      </c>
      <c r="V492" s="17">
        <v>8.8846887437442304E-2</v>
      </c>
      <c r="W492" s="17">
        <v>0.109805359375061</v>
      </c>
      <c r="X492" s="17">
        <v>0.112714785295952</v>
      </c>
      <c r="Y492" s="17">
        <v>0.115575881831234</v>
      </c>
      <c r="Z492" s="17">
        <v>9.2653263046499498E-2</v>
      </c>
      <c r="AA492" s="17">
        <v>8.0513803080477897E-2</v>
      </c>
      <c r="AB492" s="17"/>
      <c r="AC492" s="17">
        <v>6.4886416442436104E-2</v>
      </c>
      <c r="AD492" s="17">
        <v>0.122927448469431</v>
      </c>
      <c r="AE492" s="17">
        <v>8.7280784396729205E-2</v>
      </c>
      <c r="AF492" s="17">
        <v>0.13563542224151501</v>
      </c>
      <c r="AG492" s="17">
        <v>0.126414315430881</v>
      </c>
      <c r="AH492" s="17">
        <v>0.11132919516533001</v>
      </c>
      <c r="AI492" s="17"/>
      <c r="AJ492" s="17">
        <v>8.9871133141583806E-2</v>
      </c>
      <c r="AK492" s="17">
        <v>0.116190699118481</v>
      </c>
      <c r="AL492" s="17">
        <v>0.1242228372564</v>
      </c>
      <c r="AM492" s="17">
        <v>0.123358655835087</v>
      </c>
      <c r="AN492" s="17">
        <v>0.100929169928186</v>
      </c>
      <c r="AO492" s="17">
        <v>0.123933652943801</v>
      </c>
      <c r="AP492" s="17"/>
      <c r="AQ492" s="17">
        <v>9.2026203858577099E-2</v>
      </c>
      <c r="AR492" s="17">
        <v>0.10452061473379901</v>
      </c>
      <c r="AS492" s="17"/>
      <c r="AT492" s="17">
        <v>0.106321802360598</v>
      </c>
      <c r="AU492" s="17">
        <v>0.102554005575162</v>
      </c>
      <c r="AV492" s="17"/>
      <c r="AW492" s="17">
        <v>0.11868470503299999</v>
      </c>
      <c r="AX492" s="17" t="s">
        <v>87</v>
      </c>
      <c r="AY492" s="17">
        <v>8.9871133141583806E-2</v>
      </c>
      <c r="AZ492" s="17"/>
      <c r="BA492" s="17">
        <v>9.5840270558028004E-2</v>
      </c>
      <c r="BB492" s="17">
        <v>0.111525519096068</v>
      </c>
      <c r="BC492" s="17"/>
      <c r="BD492" s="17">
        <v>8.7324508720794003E-2</v>
      </c>
      <c r="BE492" s="17">
        <v>0.112235695095856</v>
      </c>
      <c r="BF492" s="17"/>
      <c r="BG492" s="17">
        <v>0.10703854708664499</v>
      </c>
      <c r="BH492" s="17">
        <v>0.127088285348744</v>
      </c>
      <c r="BI492" s="17">
        <v>8.8345357170111799E-2</v>
      </c>
      <c r="BJ492" s="17">
        <v>0.119355054695051</v>
      </c>
    </row>
    <row r="493" spans="2:62">
      <c r="B493" t="s">
        <v>257</v>
      </c>
      <c r="C493" s="17">
        <v>3.75582795015761E-2</v>
      </c>
      <c r="D493" s="17">
        <v>3.4937398808766E-2</v>
      </c>
      <c r="E493" s="17">
        <v>4.0418469022962998E-2</v>
      </c>
      <c r="F493" s="17"/>
      <c r="G493" s="17">
        <v>2.6766770372341799E-2</v>
      </c>
      <c r="H493" s="17">
        <v>5.04224646069125E-2</v>
      </c>
      <c r="I493" s="17">
        <v>5.0714840828623403E-2</v>
      </c>
      <c r="J493" s="17">
        <v>3.2684654184411903E-2</v>
      </c>
      <c r="K493" s="17">
        <v>3.97125730047879E-2</v>
      </c>
      <c r="L493" s="17">
        <v>2.67706116157049E-2</v>
      </c>
      <c r="M493" s="17"/>
      <c r="N493" s="17">
        <v>3.90620841328966E-2</v>
      </c>
      <c r="O493" s="17">
        <v>4.2267695631614199E-2</v>
      </c>
      <c r="P493" s="17">
        <v>1.6601088607889902E-2</v>
      </c>
      <c r="Q493" s="17">
        <v>4.9716561905073897E-2</v>
      </c>
      <c r="R493" s="17"/>
      <c r="S493" s="17">
        <v>2.5840398771258499E-2</v>
      </c>
      <c r="T493" s="17">
        <v>3.3714768201761801E-2</v>
      </c>
      <c r="U493" s="17">
        <v>4.0663116088071903E-2</v>
      </c>
      <c r="V493" s="17">
        <v>2.0923347547958E-2</v>
      </c>
      <c r="W493" s="17">
        <v>3.8739678802946202E-2</v>
      </c>
      <c r="X493" s="17">
        <v>5.01222711856339E-2</v>
      </c>
      <c r="Y493" s="17">
        <v>6.0786052770499997E-2</v>
      </c>
      <c r="Z493" s="17">
        <v>4.7127548131538299E-2</v>
      </c>
      <c r="AA493" s="17">
        <v>3.6290295176341802E-2</v>
      </c>
      <c r="AB493" s="17"/>
      <c r="AC493" s="17">
        <v>3.8116324453865098E-2</v>
      </c>
      <c r="AD493" s="17">
        <v>4.2303027439938502E-2</v>
      </c>
      <c r="AE493" s="17">
        <v>2.8688732864487702E-2</v>
      </c>
      <c r="AF493" s="17">
        <v>3.93524815074675E-2</v>
      </c>
      <c r="AG493" s="17">
        <v>4.1582203834057002E-2</v>
      </c>
      <c r="AH493" s="17">
        <v>1.1181483766877101E-2</v>
      </c>
      <c r="AI493" s="17"/>
      <c r="AJ493" s="17">
        <v>3.9322839732869E-2</v>
      </c>
      <c r="AK493" s="17">
        <v>5.2160456839895203E-2</v>
      </c>
      <c r="AL493" s="17">
        <v>2.3596825142616601E-2</v>
      </c>
      <c r="AM493" s="17">
        <v>2.54634360376726E-2</v>
      </c>
      <c r="AN493" s="17">
        <v>3.0012468864436499E-2</v>
      </c>
      <c r="AO493" s="17">
        <v>3.43487152237524E-2</v>
      </c>
      <c r="AP493" s="17"/>
      <c r="AQ493" s="17">
        <v>3.4394315984945002E-2</v>
      </c>
      <c r="AR493" s="17">
        <v>4.0461450940677803E-2</v>
      </c>
      <c r="AS493" s="17"/>
      <c r="AT493" s="17">
        <v>4.0582946114632E-2</v>
      </c>
      <c r="AU493" s="17">
        <v>2.7289537572722102E-2</v>
      </c>
      <c r="AV493" s="17"/>
      <c r="AW493" s="17">
        <v>3.8823106425792397E-2</v>
      </c>
      <c r="AX493" s="17" t="s">
        <v>87</v>
      </c>
      <c r="AY493" s="17">
        <v>3.9322839732869E-2</v>
      </c>
      <c r="AZ493" s="17"/>
      <c r="BA493" s="17">
        <v>2.821985265963E-2</v>
      </c>
      <c r="BB493" s="17">
        <v>4.2739036324740097E-2</v>
      </c>
      <c r="BC493" s="17"/>
      <c r="BD493" s="17">
        <v>2.7771161242545198E-2</v>
      </c>
      <c r="BE493" s="17">
        <v>4.0470898578325802E-2</v>
      </c>
      <c r="BF493" s="17"/>
      <c r="BG493" s="17">
        <v>2.0444711776517199E-2</v>
      </c>
      <c r="BH493" s="17">
        <v>3.9547431373012497E-2</v>
      </c>
      <c r="BI493" s="17">
        <v>4.0170643538929698E-2</v>
      </c>
      <c r="BJ493" s="17">
        <v>4.4887363112497601E-2</v>
      </c>
    </row>
    <row r="494" spans="2:62">
      <c r="B494" t="s">
        <v>258</v>
      </c>
      <c r="C494" s="17">
        <v>4.9418569605473098E-2</v>
      </c>
      <c r="D494" s="17">
        <v>5.7772246725168397E-2</v>
      </c>
      <c r="E494" s="17">
        <v>4.0566966923764998E-2</v>
      </c>
      <c r="F494" s="17"/>
      <c r="G494" s="17">
        <v>1.4924109878003401E-2</v>
      </c>
      <c r="H494" s="17">
        <v>3.8775803550563703E-2</v>
      </c>
      <c r="I494" s="17">
        <v>3.82255233781464E-2</v>
      </c>
      <c r="J494" s="17">
        <v>6.7433552823370893E-2</v>
      </c>
      <c r="K494" s="17">
        <v>8.54869114291157E-2</v>
      </c>
      <c r="L494" s="17">
        <v>4.9419657669104403E-2</v>
      </c>
      <c r="M494" s="17"/>
      <c r="N494" s="17">
        <v>4.2291798113615199E-2</v>
      </c>
      <c r="O494" s="17">
        <v>4.6946513738395201E-2</v>
      </c>
      <c r="P494" s="17">
        <v>6.4051451551988395E-2</v>
      </c>
      <c r="Q494" s="17">
        <v>4.7103933256690801E-2</v>
      </c>
      <c r="R494" s="17"/>
      <c r="S494" s="17">
        <v>5.7236101798257402E-2</v>
      </c>
      <c r="T494" s="17">
        <v>4.4182760854637598E-2</v>
      </c>
      <c r="U494" s="17">
        <v>8.0625797111625597E-2</v>
      </c>
      <c r="V494" s="17">
        <v>4.1901328047889499E-2</v>
      </c>
      <c r="W494" s="17">
        <v>6.70940097310226E-2</v>
      </c>
      <c r="X494" s="17">
        <v>1.4680853814315799E-2</v>
      </c>
      <c r="Y494" s="17">
        <v>3.05216508589287E-2</v>
      </c>
      <c r="Z494" s="17">
        <v>5.5657974495276E-2</v>
      </c>
      <c r="AA494" s="17">
        <v>5.6786064405932798E-2</v>
      </c>
      <c r="AB494" s="17"/>
      <c r="AC494" s="17">
        <v>3.9331348252798298E-2</v>
      </c>
      <c r="AD494" s="17">
        <v>4.9319949257548998E-2</v>
      </c>
      <c r="AE494" s="17">
        <v>5.2761124276603802E-2</v>
      </c>
      <c r="AF494" s="17">
        <v>4.5317628860796898E-2</v>
      </c>
      <c r="AG494" s="17">
        <v>5.7861134003013001E-2</v>
      </c>
      <c r="AH494" s="17">
        <v>9.6934032404212694E-2</v>
      </c>
      <c r="AI494" s="17"/>
      <c r="AJ494" s="17">
        <v>6.5711529094896207E-2</v>
      </c>
      <c r="AK494" s="17">
        <v>4.4256260554509798E-2</v>
      </c>
      <c r="AL494" s="17">
        <v>3.3938535358873201E-2</v>
      </c>
      <c r="AM494" s="17">
        <v>3.6580738729778302E-2</v>
      </c>
      <c r="AN494" s="17">
        <v>4.0203489212379498E-2</v>
      </c>
      <c r="AO494" s="17">
        <v>3.4470543448109299E-2</v>
      </c>
      <c r="AP494" s="17"/>
      <c r="AQ494" s="17">
        <v>4.7383966114519602E-2</v>
      </c>
      <c r="AR494" s="17">
        <v>5.1762212417805098E-2</v>
      </c>
      <c r="AS494" s="17"/>
      <c r="AT494" s="17">
        <v>4.61931709512561E-2</v>
      </c>
      <c r="AU494" s="17">
        <v>6.0958659129573899E-2</v>
      </c>
      <c r="AV494" s="17"/>
      <c r="AW494" s="17">
        <v>4.3600154367946002E-2</v>
      </c>
      <c r="AX494" s="17" t="s">
        <v>87</v>
      </c>
      <c r="AY494" s="17">
        <v>6.5711529094896207E-2</v>
      </c>
      <c r="AZ494" s="17"/>
      <c r="BA494" s="17">
        <v>4.4695689547979499E-2</v>
      </c>
      <c r="BB494" s="17">
        <v>5.2038721103896797E-2</v>
      </c>
      <c r="BC494" s="17"/>
      <c r="BD494" s="17">
        <v>4.4088017431382E-2</v>
      </c>
      <c r="BE494" s="17">
        <v>5.2690972732799997E-2</v>
      </c>
      <c r="BF494" s="17"/>
      <c r="BG494" s="17">
        <v>2.0055042672410098E-2</v>
      </c>
      <c r="BH494" s="17">
        <v>5.8109432940320803E-2</v>
      </c>
      <c r="BI494" s="17">
        <v>5.0422419146379703E-2</v>
      </c>
      <c r="BJ494" s="17">
        <v>5.2566566052789303E-2</v>
      </c>
    </row>
    <row r="495" spans="2:62">
      <c r="B495" t="s">
        <v>101</v>
      </c>
      <c r="C495" s="17">
        <v>1.5476831835981499E-2</v>
      </c>
      <c r="D495" s="17">
        <v>1.38487088751691E-2</v>
      </c>
      <c r="E495" s="17">
        <v>1.7191730478030801E-2</v>
      </c>
      <c r="F495" s="17"/>
      <c r="G495" s="17">
        <v>3.5873123118846599E-2</v>
      </c>
      <c r="H495" s="17">
        <v>1.4787088757314E-2</v>
      </c>
      <c r="I495" s="17">
        <v>1.20443816555972E-2</v>
      </c>
      <c r="J495" s="17">
        <v>7.9983244822213594E-3</v>
      </c>
      <c r="K495" s="17">
        <v>1.6554409055318901E-2</v>
      </c>
      <c r="L495" s="17">
        <v>1.1002017694903801E-2</v>
      </c>
      <c r="M495" s="17"/>
      <c r="N495" s="17">
        <v>1.2441402783599001E-2</v>
      </c>
      <c r="O495" s="17">
        <v>1.1239687585795801E-2</v>
      </c>
      <c r="P495" s="17">
        <v>2.13922356341106E-2</v>
      </c>
      <c r="Q495" s="17">
        <v>1.8047818834549999E-2</v>
      </c>
      <c r="R495" s="17"/>
      <c r="S495" s="17">
        <v>2.7900353093899599E-2</v>
      </c>
      <c r="T495" s="17">
        <v>1.2330004863538401E-2</v>
      </c>
      <c r="U495" s="17">
        <v>1.5874310632199198E-2</v>
      </c>
      <c r="V495" s="17">
        <v>6.1102987925714704E-3</v>
      </c>
      <c r="W495" s="17">
        <v>1.13772087542683E-2</v>
      </c>
      <c r="X495" s="17">
        <v>5.1046890671141197E-3</v>
      </c>
      <c r="Y495" s="17">
        <v>2.0183849105858201E-2</v>
      </c>
      <c r="Z495" s="17">
        <v>2.41308091025275E-2</v>
      </c>
      <c r="AA495" s="17">
        <v>1.64761997115669E-2</v>
      </c>
      <c r="AB495" s="17"/>
      <c r="AC495" s="17">
        <v>1.52372177383384E-2</v>
      </c>
      <c r="AD495" s="17">
        <v>2.1638510746681602E-2</v>
      </c>
      <c r="AE495" s="17">
        <v>4.9942510654172999E-3</v>
      </c>
      <c r="AF495" s="17">
        <v>1.5051924772556E-2</v>
      </c>
      <c r="AG495" s="17">
        <v>1.40092425358771E-2</v>
      </c>
      <c r="AH495" s="17">
        <v>1.28486572910647E-2</v>
      </c>
      <c r="AI495" s="17"/>
      <c r="AJ495" s="17">
        <v>1.3914071855772399E-2</v>
      </c>
      <c r="AK495" s="17">
        <v>1.13763417326681E-2</v>
      </c>
      <c r="AL495" s="17">
        <v>2.7862368195882802E-2</v>
      </c>
      <c r="AM495" s="17">
        <v>1.8119312046934101E-2</v>
      </c>
      <c r="AN495" s="17">
        <v>1.18170638793627E-2</v>
      </c>
      <c r="AO495" s="17">
        <v>2.1837734522802101E-2</v>
      </c>
      <c r="AP495" s="17"/>
      <c r="AQ495" s="17">
        <v>1.6193794459409799E-2</v>
      </c>
      <c r="AR495" s="17">
        <v>1.27225143915908E-2</v>
      </c>
      <c r="AS495" s="17"/>
      <c r="AT495" s="17">
        <v>1.4660423065794599E-2</v>
      </c>
      <c r="AU495" s="17">
        <v>1.9029703676661899E-2</v>
      </c>
      <c r="AV495" s="17"/>
      <c r="AW495" s="17">
        <v>1.2877593520994201E-2</v>
      </c>
      <c r="AX495" s="17" t="s">
        <v>87</v>
      </c>
      <c r="AY495" s="17">
        <v>1.3914071855772399E-2</v>
      </c>
      <c r="AZ495" s="17"/>
      <c r="BA495" s="17">
        <v>7.5999085622452103E-3</v>
      </c>
      <c r="BB495" s="17">
        <v>1.98467781542036E-2</v>
      </c>
      <c r="BC495" s="17"/>
      <c r="BD495" s="17">
        <v>1.42251929755377E-2</v>
      </c>
      <c r="BE495" s="17">
        <v>1.03722607035148E-2</v>
      </c>
      <c r="BF495" s="17"/>
      <c r="BG495" s="17">
        <v>6.0312225426933097E-3</v>
      </c>
      <c r="BH495" s="17">
        <v>6.27092066377106E-3</v>
      </c>
      <c r="BI495" s="17">
        <v>1.5366176590494799E-2</v>
      </c>
      <c r="BJ495" s="17">
        <v>7.68789582210008E-3</v>
      </c>
    </row>
    <row r="496" spans="2:62">
      <c r="B496" t="s">
        <v>259</v>
      </c>
      <c r="C496" s="17">
        <v>0.55756834666636801</v>
      </c>
      <c r="D496" s="17">
        <v>0.57312180895946496</v>
      </c>
      <c r="E496" s="17">
        <v>0.53993268565200303</v>
      </c>
      <c r="F496" s="17"/>
      <c r="G496" s="17">
        <v>0.59451966529793898</v>
      </c>
      <c r="H496" s="17">
        <v>0.60956893463656103</v>
      </c>
      <c r="I496" s="17">
        <v>0.57589805304560604</v>
      </c>
      <c r="J496" s="17">
        <v>0.54706198568598396</v>
      </c>
      <c r="K496" s="17">
        <v>0.47455278764852799</v>
      </c>
      <c r="L496" s="17">
        <v>0.53454382411189705</v>
      </c>
      <c r="M496" s="17"/>
      <c r="N496" s="17">
        <v>0.60978551962072203</v>
      </c>
      <c r="O496" s="17">
        <v>0.536519452173988</v>
      </c>
      <c r="P496" s="17">
        <v>0.56806821182754796</v>
      </c>
      <c r="Q496" s="17">
        <v>0.51705879300025104</v>
      </c>
      <c r="R496" s="17"/>
      <c r="S496" s="17">
        <v>0.63191644022124904</v>
      </c>
      <c r="T496" s="17">
        <v>0.50987356806616502</v>
      </c>
      <c r="U496" s="17">
        <v>0.50378537499999398</v>
      </c>
      <c r="V496" s="17">
        <v>0.59599174622289897</v>
      </c>
      <c r="W496" s="17">
        <v>0.57260669204451198</v>
      </c>
      <c r="X496" s="17">
        <v>0.54399884270196097</v>
      </c>
      <c r="Y496" s="17">
        <v>0.53112371022347604</v>
      </c>
      <c r="Z496" s="17">
        <v>0.51254573350480004</v>
      </c>
      <c r="AA496" s="17">
        <v>0.57466669679597604</v>
      </c>
      <c r="AB496" s="17"/>
      <c r="AC496" s="17">
        <v>0.63059477901999095</v>
      </c>
      <c r="AD496" s="17">
        <v>0.54208158386173599</v>
      </c>
      <c r="AE496" s="17">
        <v>0.53781205117005404</v>
      </c>
      <c r="AF496" s="17">
        <v>0.53041137880049805</v>
      </c>
      <c r="AG496" s="17">
        <v>0.52644180025357201</v>
      </c>
      <c r="AH496" s="17">
        <v>0.490475446587677</v>
      </c>
      <c r="AI496" s="17"/>
      <c r="AJ496" s="17">
        <v>0.53340144044521398</v>
      </c>
      <c r="AK496" s="17">
        <v>0.537053211853602</v>
      </c>
      <c r="AL496" s="17">
        <v>0.51588705272780699</v>
      </c>
      <c r="AM496" s="17">
        <v>0.57777096622757795</v>
      </c>
      <c r="AN496" s="17">
        <v>0.62780578235155204</v>
      </c>
      <c r="AO496" s="17">
        <v>0.60806766255581701</v>
      </c>
      <c r="AP496" s="17"/>
      <c r="AQ496" s="17">
        <v>0.59988155643014296</v>
      </c>
      <c r="AR496" s="17">
        <v>0.56302343804952304</v>
      </c>
      <c r="AS496" s="17"/>
      <c r="AT496" s="17">
        <v>0.55536567008000703</v>
      </c>
      <c r="AU496" s="17">
        <v>0.56944828157360206</v>
      </c>
      <c r="AV496" s="17"/>
      <c r="AW496" s="17">
        <v>0.56594256141017896</v>
      </c>
      <c r="AX496" s="17" t="s">
        <v>87</v>
      </c>
      <c r="AY496" s="17">
        <v>0.53340144044521398</v>
      </c>
      <c r="AZ496" s="17"/>
      <c r="BA496" s="17">
        <v>0.61420217719154702</v>
      </c>
      <c r="BB496" s="17">
        <v>0.52614912489795196</v>
      </c>
      <c r="BC496" s="17"/>
      <c r="BD496" s="17">
        <v>0.63567756664463604</v>
      </c>
      <c r="BE496" s="17">
        <v>0.53688076693978604</v>
      </c>
      <c r="BF496" s="17"/>
      <c r="BG496" s="17">
        <v>0.63722077522502196</v>
      </c>
      <c r="BH496" s="17">
        <v>0.55957788590114499</v>
      </c>
      <c r="BI496" s="17">
        <v>0.59366557454700297</v>
      </c>
      <c r="BJ496" s="17">
        <v>0.52978528493400501</v>
      </c>
    </row>
    <row r="497" spans="2:62">
      <c r="B497" t="s">
        <v>260</v>
      </c>
      <c r="C497" s="17">
        <v>0.192905534368599</v>
      </c>
      <c r="D497" s="17">
        <v>0.18208104857799101</v>
      </c>
      <c r="E497" s="17">
        <v>0.20394840541725801</v>
      </c>
      <c r="F497" s="17"/>
      <c r="G497" s="17">
        <v>0.168465460609139</v>
      </c>
      <c r="H497" s="17">
        <v>0.19019957061524601</v>
      </c>
      <c r="I497" s="17">
        <v>0.191707308623184</v>
      </c>
      <c r="J497" s="17">
        <v>0.221505123246094</v>
      </c>
      <c r="K497" s="17">
        <v>0.203783437768045</v>
      </c>
      <c r="L497" s="17">
        <v>0.182758924439028</v>
      </c>
      <c r="M497" s="17"/>
      <c r="N497" s="17">
        <v>0.18563845592745801</v>
      </c>
      <c r="O497" s="17">
        <v>0.21874617246808301</v>
      </c>
      <c r="P497" s="17">
        <v>0.16628285842576301</v>
      </c>
      <c r="Q497" s="17">
        <v>0.19657370529596799</v>
      </c>
      <c r="R497" s="17"/>
      <c r="S497" s="17">
        <v>0.17210960644465401</v>
      </c>
      <c r="T497" s="17">
        <v>0.210553580677666</v>
      </c>
      <c r="U497" s="17">
        <v>0.24825125527197101</v>
      </c>
      <c r="V497" s="17">
        <v>0.15167156303328999</v>
      </c>
      <c r="W497" s="17">
        <v>0.21563904790902899</v>
      </c>
      <c r="X497" s="17">
        <v>0.177517910295902</v>
      </c>
      <c r="Y497" s="17">
        <v>0.20688358546066299</v>
      </c>
      <c r="Z497" s="17">
        <v>0.19543878567331399</v>
      </c>
      <c r="AA497" s="17">
        <v>0.17359016266275201</v>
      </c>
      <c r="AB497" s="17"/>
      <c r="AC497" s="17">
        <v>0.14233408914909901</v>
      </c>
      <c r="AD497" s="17">
        <v>0.214550425166919</v>
      </c>
      <c r="AE497" s="17">
        <v>0.168730641537821</v>
      </c>
      <c r="AF497" s="17">
        <v>0.220305532609779</v>
      </c>
      <c r="AG497" s="17">
        <v>0.22585765326795099</v>
      </c>
      <c r="AH497" s="17">
        <v>0.21944471133641899</v>
      </c>
      <c r="AI497" s="17"/>
      <c r="AJ497" s="17">
        <v>0.194905501969349</v>
      </c>
      <c r="AK497" s="17">
        <v>0.212607416512886</v>
      </c>
      <c r="AL497" s="17">
        <v>0.18175819775789001</v>
      </c>
      <c r="AM497" s="17">
        <v>0.18540283060253801</v>
      </c>
      <c r="AN497" s="17">
        <v>0.17114512800500201</v>
      </c>
      <c r="AO497" s="17">
        <v>0.19275291161566299</v>
      </c>
      <c r="AP497" s="17"/>
      <c r="AQ497" s="17">
        <v>0.17380448595804199</v>
      </c>
      <c r="AR497" s="17">
        <v>0.19674427809228201</v>
      </c>
      <c r="AS497" s="17"/>
      <c r="AT497" s="17">
        <v>0.19309791942648599</v>
      </c>
      <c r="AU497" s="17">
        <v>0.190802202277459</v>
      </c>
      <c r="AV497" s="17"/>
      <c r="AW497" s="17">
        <v>0.20110796582673801</v>
      </c>
      <c r="AX497" s="17" t="s">
        <v>87</v>
      </c>
      <c r="AY497" s="17">
        <v>0.194905501969349</v>
      </c>
      <c r="AZ497" s="17"/>
      <c r="BA497" s="17">
        <v>0.168755812765637</v>
      </c>
      <c r="BB497" s="17">
        <v>0.20630327652470501</v>
      </c>
      <c r="BC497" s="17"/>
      <c r="BD497" s="17">
        <v>0.159183687394721</v>
      </c>
      <c r="BE497" s="17">
        <v>0.20539756640698201</v>
      </c>
      <c r="BF497" s="17"/>
      <c r="BG497" s="17">
        <v>0.14753830153557301</v>
      </c>
      <c r="BH497" s="17">
        <v>0.22474514966207801</v>
      </c>
      <c r="BI497" s="17">
        <v>0.178938419855421</v>
      </c>
      <c r="BJ497" s="17">
        <v>0.21680898386033801</v>
      </c>
    </row>
    <row r="498" spans="2:62">
      <c r="B498" t="s">
        <v>261</v>
      </c>
      <c r="C498" s="17">
        <v>0.36466281229776998</v>
      </c>
      <c r="D498" s="17">
        <v>0.39104076038147401</v>
      </c>
      <c r="E498" s="17">
        <v>0.33598428023474503</v>
      </c>
      <c r="F498" s="17"/>
      <c r="G498" s="17">
        <v>0.42605420468880001</v>
      </c>
      <c r="H498" s="17">
        <v>0.41936936402131503</v>
      </c>
      <c r="I498" s="17">
        <v>0.38419074442242201</v>
      </c>
      <c r="J498" s="17">
        <v>0.32555686243989002</v>
      </c>
      <c r="K498" s="17">
        <v>0.27076934988048301</v>
      </c>
      <c r="L498" s="17">
        <v>0.35178489967286802</v>
      </c>
      <c r="M498" s="17"/>
      <c r="N498" s="17">
        <v>0.42414706369326399</v>
      </c>
      <c r="O498" s="17">
        <v>0.31777327970590502</v>
      </c>
      <c r="P498" s="17">
        <v>0.40178535340178501</v>
      </c>
      <c r="Q498" s="17">
        <v>0.32048508770428302</v>
      </c>
      <c r="R498" s="17"/>
      <c r="S498" s="17">
        <v>0.45980683377659498</v>
      </c>
      <c r="T498" s="17">
        <v>0.29931998738849902</v>
      </c>
      <c r="U498" s="17">
        <v>0.25553411972802398</v>
      </c>
      <c r="V498" s="17">
        <v>0.44432018318960997</v>
      </c>
      <c r="W498" s="17">
        <v>0.35696764413548299</v>
      </c>
      <c r="X498" s="17">
        <v>0.366480932406059</v>
      </c>
      <c r="Y498" s="17">
        <v>0.324240124762813</v>
      </c>
      <c r="Z498" s="17">
        <v>0.31710694783148602</v>
      </c>
      <c r="AA498" s="17">
        <v>0.40107653413322297</v>
      </c>
      <c r="AB498" s="17"/>
      <c r="AC498" s="17">
        <v>0.488260689870892</v>
      </c>
      <c r="AD498" s="17">
        <v>0.32753115869481803</v>
      </c>
      <c r="AE498" s="17">
        <v>0.36908140963223302</v>
      </c>
      <c r="AF498" s="17">
        <v>0.31010584619071802</v>
      </c>
      <c r="AG498" s="17">
        <v>0.30058414698562103</v>
      </c>
      <c r="AH498" s="17">
        <v>0.27103073525125698</v>
      </c>
      <c r="AI498" s="17"/>
      <c r="AJ498" s="17">
        <v>0.33849593847586401</v>
      </c>
      <c r="AK498" s="17">
        <v>0.32444579534071599</v>
      </c>
      <c r="AL498" s="17">
        <v>0.33412885496991701</v>
      </c>
      <c r="AM498" s="17">
        <v>0.39236813562504003</v>
      </c>
      <c r="AN498" s="17">
        <v>0.45666065434655101</v>
      </c>
      <c r="AO498" s="17">
        <v>0.41531475094015402</v>
      </c>
      <c r="AP498" s="17"/>
      <c r="AQ498" s="17">
        <v>0.42607707047210103</v>
      </c>
      <c r="AR498" s="17">
        <v>0.36627915995724097</v>
      </c>
      <c r="AS498" s="17"/>
      <c r="AT498" s="17">
        <v>0.36226775065352101</v>
      </c>
      <c r="AU498" s="17">
        <v>0.37864607929614302</v>
      </c>
      <c r="AV498" s="17"/>
      <c r="AW498" s="17">
        <v>0.364834595583441</v>
      </c>
      <c r="AX498" s="17" t="s">
        <v>87</v>
      </c>
      <c r="AY498" s="17">
        <v>0.33849593847586401</v>
      </c>
      <c r="AZ498" s="17"/>
      <c r="BA498" s="17">
        <v>0.44544636442590901</v>
      </c>
      <c r="BB498" s="17">
        <v>0.31984584837324798</v>
      </c>
      <c r="BC498" s="17"/>
      <c r="BD498" s="17">
        <v>0.47649387924991399</v>
      </c>
      <c r="BE498" s="17">
        <v>0.331483200532804</v>
      </c>
      <c r="BF498" s="17"/>
      <c r="BG498" s="17">
        <v>0.48968247368945</v>
      </c>
      <c r="BH498" s="17">
        <v>0.33483273623906701</v>
      </c>
      <c r="BI498" s="17">
        <v>0.414727154691582</v>
      </c>
      <c r="BJ498" s="17">
        <v>0.31297630107366697</v>
      </c>
    </row>
    <row r="499" spans="2:62">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c r="AK499" s="17"/>
      <c r="AL499" s="17"/>
      <c r="AM499" s="17"/>
      <c r="AN499" s="17"/>
      <c r="AO499" s="17"/>
      <c r="AP499" s="17"/>
      <c r="AQ499" s="17"/>
      <c r="AR499" s="17"/>
      <c r="AS499" s="17"/>
      <c r="AT499" s="17"/>
      <c r="AU499" s="17"/>
      <c r="AV499" s="17"/>
      <c r="AW499" s="17"/>
      <c r="AX499" s="17"/>
      <c r="AY499" s="17"/>
      <c r="AZ499" s="17"/>
      <c r="BA499" s="17"/>
      <c r="BB499" s="17"/>
      <c r="BC499" s="17"/>
      <c r="BD499" s="17"/>
      <c r="BE499" s="17"/>
      <c r="BF499" s="17"/>
      <c r="BG499" s="17"/>
      <c r="BH499" s="17"/>
      <c r="BI499" s="17"/>
      <c r="BJ499" s="17"/>
    </row>
    <row r="500" spans="2:62">
      <c r="B500" s="6" t="s">
        <v>264</v>
      </c>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c r="AK500" s="17"/>
      <c r="AL500" s="17"/>
      <c r="AM500" s="17"/>
      <c r="AN500" s="17"/>
      <c r="AO500" s="17"/>
      <c r="AP500" s="17"/>
      <c r="AQ500" s="17"/>
      <c r="AR500" s="17"/>
      <c r="AS500" s="17"/>
      <c r="AT500" s="17"/>
      <c r="AU500" s="17"/>
      <c r="AV500" s="17"/>
      <c r="AW500" s="17"/>
      <c r="AX500" s="17"/>
      <c r="AY500" s="17"/>
      <c r="AZ500" s="17"/>
      <c r="BA500" s="17"/>
      <c r="BB500" s="17"/>
      <c r="BC500" s="17"/>
      <c r="BD500" s="17"/>
      <c r="BE500" s="17"/>
      <c r="BF500" s="17"/>
      <c r="BG500" s="17"/>
      <c r="BH500" s="17"/>
      <c r="BI500" s="17"/>
      <c r="BJ500" s="17"/>
    </row>
    <row r="501" spans="2:62">
      <c r="B501" s="24" t="s">
        <v>15</v>
      </c>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c r="AD501" s="17"/>
      <c r="AE501" s="17"/>
      <c r="AF501" s="17"/>
      <c r="AG501" s="17"/>
      <c r="AH501" s="17"/>
      <c r="AI501" s="17"/>
      <c r="AJ501" s="17"/>
      <c r="AK501" s="17"/>
      <c r="AL501" s="17"/>
      <c r="AM501" s="17"/>
      <c r="AN501" s="17"/>
      <c r="AO501" s="17"/>
      <c r="AP501" s="17"/>
      <c r="AQ501" s="17"/>
      <c r="AR501" s="17"/>
      <c r="AS501" s="17"/>
      <c r="AT501" s="17"/>
      <c r="AU501" s="17"/>
      <c r="AV501" s="17"/>
      <c r="AW501" s="17"/>
      <c r="AX501" s="17"/>
      <c r="AY501" s="17"/>
      <c r="AZ501" s="17"/>
      <c r="BA501" s="17"/>
      <c r="BB501" s="17"/>
      <c r="BC501" s="17"/>
      <c r="BD501" s="17"/>
      <c r="BE501" s="17"/>
      <c r="BF501" s="17"/>
      <c r="BG501" s="17"/>
      <c r="BH501" s="17"/>
      <c r="BI501" s="17"/>
      <c r="BJ501" s="17"/>
    </row>
    <row r="502" spans="2:62">
      <c r="B502" t="s">
        <v>252</v>
      </c>
      <c r="C502" s="17">
        <v>0.28576960028200199</v>
      </c>
      <c r="D502" s="17">
        <v>0.29150329733602698</v>
      </c>
      <c r="E502" s="17">
        <v>0.28050312227268598</v>
      </c>
      <c r="F502" s="17"/>
      <c r="G502" s="17">
        <v>0.323437687309098</v>
      </c>
      <c r="H502" s="17">
        <v>0.36892249481261902</v>
      </c>
      <c r="I502" s="17">
        <v>0.30913050636929501</v>
      </c>
      <c r="J502" s="17">
        <v>0.25494392789216902</v>
      </c>
      <c r="K502" s="17">
        <v>0.24137117210243</v>
      </c>
      <c r="L502" s="17">
        <v>0.230085246751912</v>
      </c>
      <c r="M502" s="17"/>
      <c r="N502" s="17">
        <v>0.28948078272642302</v>
      </c>
      <c r="O502" s="17">
        <v>0.28232498140605</v>
      </c>
      <c r="P502" s="17">
        <v>0.302862358689656</v>
      </c>
      <c r="Q502" s="17">
        <v>0.27018842075903998</v>
      </c>
      <c r="R502" s="17"/>
      <c r="S502" s="17">
        <v>0.34331546784896</v>
      </c>
      <c r="T502" s="17">
        <v>0.242994806732483</v>
      </c>
      <c r="U502" s="17">
        <v>0.28041555208109598</v>
      </c>
      <c r="V502" s="17">
        <v>0.244360608216589</v>
      </c>
      <c r="W502" s="17">
        <v>0.24913298736924899</v>
      </c>
      <c r="X502" s="17">
        <v>0.31225723044176601</v>
      </c>
      <c r="Y502" s="17">
        <v>0.26047206508822601</v>
      </c>
      <c r="Z502" s="17">
        <v>0.40185424187449298</v>
      </c>
      <c r="AA502" s="17">
        <v>0.288454391659695</v>
      </c>
      <c r="AB502" s="17"/>
      <c r="AC502" s="17">
        <v>0.39008772165002098</v>
      </c>
      <c r="AD502" s="17">
        <v>0.24406395759529001</v>
      </c>
      <c r="AE502" s="17">
        <v>0.270326744053695</v>
      </c>
      <c r="AF502" s="17">
        <v>0.25076438474611401</v>
      </c>
      <c r="AG502" s="17">
        <v>0.23854826202396501</v>
      </c>
      <c r="AH502" s="17">
        <v>0.27948215894741202</v>
      </c>
      <c r="AI502" s="17"/>
      <c r="AJ502" s="17">
        <v>0.248538053418528</v>
      </c>
      <c r="AK502" s="17">
        <v>0.270378291166192</v>
      </c>
      <c r="AL502" s="17">
        <v>0.27610194249105602</v>
      </c>
      <c r="AM502" s="17">
        <v>0.30940260363976702</v>
      </c>
      <c r="AN502" s="17">
        <v>0.36347630733185998</v>
      </c>
      <c r="AO502" s="17">
        <v>0.32820784164991101</v>
      </c>
      <c r="AP502" s="17"/>
      <c r="AQ502" s="17">
        <v>0.34179778209804401</v>
      </c>
      <c r="AR502" s="17">
        <v>0.26248816530422198</v>
      </c>
      <c r="AS502" s="17"/>
      <c r="AT502" s="17">
        <v>0.263323464940248</v>
      </c>
      <c r="AU502" s="17">
        <v>0.37219634394691697</v>
      </c>
      <c r="AV502" s="17"/>
      <c r="AW502" s="17">
        <v>0.30110897865547898</v>
      </c>
      <c r="AX502" s="17" t="s">
        <v>87</v>
      </c>
      <c r="AY502" s="17">
        <v>0.248538053418528</v>
      </c>
      <c r="AZ502" s="17"/>
      <c r="BA502" s="17">
        <v>0.26635865688295102</v>
      </c>
      <c r="BB502" s="17">
        <v>0.29653837099260699</v>
      </c>
      <c r="BC502" s="17"/>
      <c r="BD502" s="17">
        <v>0.41528267202267</v>
      </c>
      <c r="BE502" s="17">
        <v>0.25167813026677199</v>
      </c>
      <c r="BF502" s="17"/>
      <c r="BG502" s="17">
        <v>0.36539022810981697</v>
      </c>
      <c r="BH502" s="17">
        <v>0.29924350273624101</v>
      </c>
      <c r="BI502" s="17">
        <v>0.29138584058954298</v>
      </c>
      <c r="BJ502" s="17">
        <v>0.268406817736626</v>
      </c>
    </row>
    <row r="503" spans="2:62">
      <c r="B503" t="s">
        <v>253</v>
      </c>
      <c r="C503" s="17">
        <v>0.248629718771716</v>
      </c>
      <c r="D503" s="17">
        <v>0.23148080418650299</v>
      </c>
      <c r="E503" s="17">
        <v>0.263339100065695</v>
      </c>
      <c r="F503" s="17"/>
      <c r="G503" s="17">
        <v>0.28597285322074201</v>
      </c>
      <c r="H503" s="17">
        <v>0.22173133923076699</v>
      </c>
      <c r="I503" s="17">
        <v>0.255653377082045</v>
      </c>
      <c r="J503" s="17">
        <v>0.211887001432538</v>
      </c>
      <c r="K503" s="17">
        <v>0.27027467392728799</v>
      </c>
      <c r="L503" s="17">
        <v>0.25042549826446903</v>
      </c>
      <c r="M503" s="17"/>
      <c r="N503" s="17">
        <v>0.24495675469068001</v>
      </c>
      <c r="O503" s="17">
        <v>0.26742099985970502</v>
      </c>
      <c r="P503" s="17">
        <v>0.221679295504909</v>
      </c>
      <c r="Q503" s="17">
        <v>0.25411755508034001</v>
      </c>
      <c r="R503" s="17"/>
      <c r="S503" s="17">
        <v>0.26789445200211698</v>
      </c>
      <c r="T503" s="17">
        <v>0.25587512388315298</v>
      </c>
      <c r="U503" s="17">
        <v>0.258965360995977</v>
      </c>
      <c r="V503" s="17">
        <v>0.22830884049639699</v>
      </c>
      <c r="W503" s="17">
        <v>0.22037458122890899</v>
      </c>
      <c r="X503" s="17">
        <v>0.23805522487977299</v>
      </c>
      <c r="Y503" s="17">
        <v>0.26834973472823798</v>
      </c>
      <c r="Z503" s="17">
        <v>0.21149282772811201</v>
      </c>
      <c r="AA503" s="17">
        <v>0.25173913182518798</v>
      </c>
      <c r="AB503" s="17"/>
      <c r="AC503" s="17">
        <v>0.23256452489784199</v>
      </c>
      <c r="AD503" s="17">
        <v>0.25119757749440602</v>
      </c>
      <c r="AE503" s="17">
        <v>0.29435658646851298</v>
      </c>
      <c r="AF503" s="17">
        <v>0.241071072679026</v>
      </c>
      <c r="AG503" s="17">
        <v>0.23544763335549199</v>
      </c>
      <c r="AH503" s="17">
        <v>0.242357600039451</v>
      </c>
      <c r="AI503" s="17"/>
      <c r="AJ503" s="17">
        <v>0.26475070139995699</v>
      </c>
      <c r="AK503" s="17">
        <v>0.24385124119881799</v>
      </c>
      <c r="AL503" s="17">
        <v>0.24322712760649801</v>
      </c>
      <c r="AM503" s="17">
        <v>0.27026600915844501</v>
      </c>
      <c r="AN503" s="17">
        <v>0.21796239723024699</v>
      </c>
      <c r="AO503" s="17">
        <v>0.26564438019864201</v>
      </c>
      <c r="AP503" s="17"/>
      <c r="AQ503" s="17">
        <v>0.25826589443284398</v>
      </c>
      <c r="AR503" s="17">
        <v>0.24585699185375401</v>
      </c>
      <c r="AS503" s="17"/>
      <c r="AT503" s="17">
        <v>0.25591005486692903</v>
      </c>
      <c r="AU503" s="17">
        <v>0.219435448676809</v>
      </c>
      <c r="AV503" s="17"/>
      <c r="AW503" s="17">
        <v>0.238744876127157</v>
      </c>
      <c r="AX503" s="17" t="s">
        <v>87</v>
      </c>
      <c r="AY503" s="17">
        <v>0.26475070139995699</v>
      </c>
      <c r="AZ503" s="17"/>
      <c r="BA503" s="17">
        <v>0.29011907689244298</v>
      </c>
      <c r="BB503" s="17">
        <v>0.22561232207196799</v>
      </c>
      <c r="BC503" s="17"/>
      <c r="BD503" s="17">
        <v>0.22952841135395699</v>
      </c>
      <c r="BE503" s="17">
        <v>0.25572890374822199</v>
      </c>
      <c r="BF503" s="17"/>
      <c r="BG503" s="17">
        <v>0.260702610986011</v>
      </c>
      <c r="BH503" s="17">
        <v>0.21963517611457101</v>
      </c>
      <c r="BI503" s="17">
        <v>0.26448670744172098</v>
      </c>
      <c r="BJ503" s="17">
        <v>0.255712776463837</v>
      </c>
    </row>
    <row r="504" spans="2:62">
      <c r="B504" t="s">
        <v>254</v>
      </c>
      <c r="C504" s="17">
        <v>0.25521141925378099</v>
      </c>
      <c r="D504" s="17">
        <v>0.24744094197468</v>
      </c>
      <c r="E504" s="17">
        <v>0.26394996239837798</v>
      </c>
      <c r="F504" s="17"/>
      <c r="G504" s="17">
        <v>0.21369450975583701</v>
      </c>
      <c r="H504" s="17">
        <v>0.22017788672779201</v>
      </c>
      <c r="I504" s="17">
        <v>0.220789975307179</v>
      </c>
      <c r="J504" s="17">
        <v>0.30065728712501699</v>
      </c>
      <c r="K504" s="17">
        <v>0.26784190147104198</v>
      </c>
      <c r="L504" s="17">
        <v>0.29637853304627199</v>
      </c>
      <c r="M504" s="17"/>
      <c r="N504" s="17">
        <v>0.27857745397135603</v>
      </c>
      <c r="O504" s="17">
        <v>0.26852226408188001</v>
      </c>
      <c r="P504" s="17">
        <v>0.244852393717229</v>
      </c>
      <c r="Q504" s="17">
        <v>0.226746186329324</v>
      </c>
      <c r="R504" s="17"/>
      <c r="S504" s="17">
        <v>0.21407013404667799</v>
      </c>
      <c r="T504" s="17">
        <v>0.28368084256265602</v>
      </c>
      <c r="U504" s="17">
        <v>0.284571489141001</v>
      </c>
      <c r="V504" s="17">
        <v>0.26017997323881098</v>
      </c>
      <c r="W504" s="17">
        <v>0.26948588156737902</v>
      </c>
      <c r="X504" s="17">
        <v>0.233464286803968</v>
      </c>
      <c r="Y504" s="17">
        <v>0.274751951937306</v>
      </c>
      <c r="Z504" s="17">
        <v>0.17710064321987701</v>
      </c>
      <c r="AA504" s="17">
        <v>0.264179856146114</v>
      </c>
      <c r="AB504" s="17"/>
      <c r="AC504" s="17">
        <v>0.21495990786911401</v>
      </c>
      <c r="AD504" s="17">
        <v>0.28275732547121601</v>
      </c>
      <c r="AE504" s="17">
        <v>0.22054005695366899</v>
      </c>
      <c r="AF504" s="17">
        <v>0.25152495320208701</v>
      </c>
      <c r="AG504" s="17">
        <v>0.32407908724074402</v>
      </c>
      <c r="AH504" s="17">
        <v>0.25684320225361001</v>
      </c>
      <c r="AI504" s="17"/>
      <c r="AJ504" s="17">
        <v>0.273596967489601</v>
      </c>
      <c r="AK504" s="17">
        <v>0.278599173273189</v>
      </c>
      <c r="AL504" s="17">
        <v>0.25884678734029998</v>
      </c>
      <c r="AM504" s="17">
        <v>0.19851806265275601</v>
      </c>
      <c r="AN504" s="17">
        <v>0.23231689911827799</v>
      </c>
      <c r="AO504" s="17">
        <v>0.16008098479478899</v>
      </c>
      <c r="AP504" s="17"/>
      <c r="AQ504" s="17">
        <v>0.20772283606610001</v>
      </c>
      <c r="AR504" s="17">
        <v>0.28504846571334702</v>
      </c>
      <c r="AS504" s="17"/>
      <c r="AT504" s="17">
        <v>0.258500200044669</v>
      </c>
      <c r="AU504" s="17">
        <v>0.238634451587629</v>
      </c>
      <c r="AV504" s="17"/>
      <c r="AW504" s="17">
        <v>0.251689638366562</v>
      </c>
      <c r="AX504" s="17" t="s">
        <v>87</v>
      </c>
      <c r="AY504" s="17">
        <v>0.273596967489601</v>
      </c>
      <c r="AZ504" s="17"/>
      <c r="BA504" s="17">
        <v>0.257839600456642</v>
      </c>
      <c r="BB504" s="17">
        <v>0.25375336128216802</v>
      </c>
      <c r="BC504" s="17"/>
      <c r="BD504" s="17">
        <v>0.18930367990199301</v>
      </c>
      <c r="BE504" s="17">
        <v>0.27126804853099201</v>
      </c>
      <c r="BF504" s="17"/>
      <c r="BG504" s="17">
        <v>0.19621579705936801</v>
      </c>
      <c r="BH504" s="17">
        <v>0.26063348754187299</v>
      </c>
      <c r="BI504" s="17">
        <v>0.25896393873550599</v>
      </c>
      <c r="BJ504" s="17">
        <v>0.26733183519813197</v>
      </c>
    </row>
    <row r="505" spans="2:62">
      <c r="B505" t="s">
        <v>255</v>
      </c>
      <c r="C505" s="17">
        <v>0.123158757603313</v>
      </c>
      <c r="D505" s="17">
        <v>0.12019847769240501</v>
      </c>
      <c r="E505" s="17">
        <v>0.12702543742740199</v>
      </c>
      <c r="F505" s="17"/>
      <c r="G505" s="17">
        <v>9.2395985569745598E-2</v>
      </c>
      <c r="H505" s="17">
        <v>0.10204132666794399</v>
      </c>
      <c r="I505" s="17">
        <v>0.13161245960418599</v>
      </c>
      <c r="J505" s="17">
        <v>0.14560234215627299</v>
      </c>
      <c r="K505" s="17">
        <v>0.119396632649153</v>
      </c>
      <c r="L505" s="17">
        <v>0.14039400205410499</v>
      </c>
      <c r="M505" s="17"/>
      <c r="N505" s="17">
        <v>0.108411364076566</v>
      </c>
      <c r="O505" s="17">
        <v>9.8201544952024003E-2</v>
      </c>
      <c r="P505" s="17">
        <v>0.12400967688584399</v>
      </c>
      <c r="Q505" s="17">
        <v>0.16504289940415401</v>
      </c>
      <c r="R505" s="17"/>
      <c r="S505" s="17">
        <v>0.110520815091149</v>
      </c>
      <c r="T505" s="17">
        <v>0.122830670562157</v>
      </c>
      <c r="U505" s="17">
        <v>9.7162193588059304E-2</v>
      </c>
      <c r="V505" s="17">
        <v>0.18645492888116599</v>
      </c>
      <c r="W505" s="17">
        <v>0.12516003427244399</v>
      </c>
      <c r="X505" s="17">
        <v>0.14036889954079301</v>
      </c>
      <c r="Y505" s="17">
        <v>0.112422578868683</v>
      </c>
      <c r="Z505" s="17">
        <v>0.102272052929471</v>
      </c>
      <c r="AA505" s="17">
        <v>0.105896393536162</v>
      </c>
      <c r="AB505" s="17"/>
      <c r="AC505" s="17">
        <v>9.0905280049088502E-2</v>
      </c>
      <c r="AD505" s="17">
        <v>0.122309176380233</v>
      </c>
      <c r="AE505" s="17">
        <v>0.12863151908831699</v>
      </c>
      <c r="AF505" s="17">
        <v>0.16227510745107401</v>
      </c>
      <c r="AG505" s="17">
        <v>0.13961193934885799</v>
      </c>
      <c r="AH505" s="17">
        <v>9.2759765974660999E-2</v>
      </c>
      <c r="AI505" s="17"/>
      <c r="AJ505" s="17">
        <v>0.12579609473254399</v>
      </c>
      <c r="AK505" s="17">
        <v>0.12130782794304</v>
      </c>
      <c r="AL505" s="17">
        <v>0.131030555696523</v>
      </c>
      <c r="AM505" s="17">
        <v>0.121771586047564</v>
      </c>
      <c r="AN505" s="17">
        <v>0.112453245397464</v>
      </c>
      <c r="AO505" s="17">
        <v>0.143153231369164</v>
      </c>
      <c r="AP505" s="17"/>
      <c r="AQ505" s="17">
        <v>0.118844402206187</v>
      </c>
      <c r="AR505" s="17">
        <v>0.112935040848607</v>
      </c>
      <c r="AS505" s="17"/>
      <c r="AT505" s="17">
        <v>0.13071006354960801</v>
      </c>
      <c r="AU505" s="17">
        <v>9.8418436601289405E-2</v>
      </c>
      <c r="AV505" s="17"/>
      <c r="AW505" s="17">
        <v>0.11503395523938199</v>
      </c>
      <c r="AX505" s="17" t="s">
        <v>87</v>
      </c>
      <c r="AY505" s="17">
        <v>0.12579609473254399</v>
      </c>
      <c r="AZ505" s="17"/>
      <c r="BA505" s="17">
        <v>0.110852140919734</v>
      </c>
      <c r="BB505" s="17">
        <v>0.12998620182198301</v>
      </c>
      <c r="BC505" s="17"/>
      <c r="BD505" s="17">
        <v>0.10236261234227299</v>
      </c>
      <c r="BE505" s="17">
        <v>0.128506350267513</v>
      </c>
      <c r="BF505" s="17"/>
      <c r="BG505" s="17">
        <v>0.120363017105512</v>
      </c>
      <c r="BH505" s="17">
        <v>0.114889732301172</v>
      </c>
      <c r="BI505" s="17">
        <v>9.5387742025881406E-2</v>
      </c>
      <c r="BJ505" s="17">
        <v>0.12010865711659</v>
      </c>
    </row>
    <row r="506" spans="2:62">
      <c r="B506" t="s">
        <v>256</v>
      </c>
      <c r="C506" s="17">
        <v>3.9663739368984E-2</v>
      </c>
      <c r="D506" s="17">
        <v>5.0151699799974803E-2</v>
      </c>
      <c r="E506" s="17">
        <v>2.9714780770386001E-2</v>
      </c>
      <c r="F506" s="17"/>
      <c r="G506" s="17">
        <v>3.04655331362002E-2</v>
      </c>
      <c r="H506" s="17">
        <v>5.3965167608484098E-2</v>
      </c>
      <c r="I506" s="17">
        <v>3.4066018953451002E-2</v>
      </c>
      <c r="J506" s="17">
        <v>3.4311872509633003E-2</v>
      </c>
      <c r="K506" s="17">
        <v>4.0671422881806002E-2</v>
      </c>
      <c r="L506" s="17">
        <v>4.30927528461751E-2</v>
      </c>
      <c r="M506" s="17"/>
      <c r="N506" s="17">
        <v>3.4868235576323299E-2</v>
      </c>
      <c r="O506" s="17">
        <v>3.6865889799247001E-2</v>
      </c>
      <c r="P506" s="17">
        <v>5.66514688211485E-2</v>
      </c>
      <c r="Q506" s="17">
        <v>3.30344281542286E-2</v>
      </c>
      <c r="R506" s="17"/>
      <c r="S506" s="17">
        <v>3.01548624934436E-2</v>
      </c>
      <c r="T506" s="17">
        <v>3.6364652878433698E-2</v>
      </c>
      <c r="U506" s="17">
        <v>3.64149934850777E-2</v>
      </c>
      <c r="V506" s="17">
        <v>2.8441293622224199E-2</v>
      </c>
      <c r="W506" s="17">
        <v>6.74358354702181E-2</v>
      </c>
      <c r="X506" s="17">
        <v>5.5239526435985599E-2</v>
      </c>
      <c r="Y506" s="17">
        <v>4.3323107441862102E-2</v>
      </c>
      <c r="Z506" s="17">
        <v>2.1665011291356701E-2</v>
      </c>
      <c r="AA506" s="17">
        <v>4.0230689549640597E-2</v>
      </c>
      <c r="AB506" s="17"/>
      <c r="AC506" s="17">
        <v>3.6503330941456698E-2</v>
      </c>
      <c r="AD506" s="17">
        <v>5.4718034449219202E-2</v>
      </c>
      <c r="AE506" s="17">
        <v>3.33189926582904E-2</v>
      </c>
      <c r="AF506" s="17">
        <v>3.4273036831979402E-2</v>
      </c>
      <c r="AG506" s="17">
        <v>2.3638062153987598E-2</v>
      </c>
      <c r="AH506" s="17">
        <v>3.5624436886517202E-2</v>
      </c>
      <c r="AI506" s="17"/>
      <c r="AJ506" s="17">
        <v>3.6745219896983698E-2</v>
      </c>
      <c r="AK506" s="17">
        <v>4.0597766138207397E-2</v>
      </c>
      <c r="AL506" s="17">
        <v>4.9841500391907899E-2</v>
      </c>
      <c r="AM506" s="17">
        <v>3.7431609939163703E-2</v>
      </c>
      <c r="AN506" s="17">
        <v>3.4328406514019402E-2</v>
      </c>
      <c r="AO506" s="17">
        <v>5.2870895252879198E-2</v>
      </c>
      <c r="AP506" s="17"/>
      <c r="AQ506" s="17">
        <v>2.73357584504E-2</v>
      </c>
      <c r="AR506" s="17">
        <v>4.7316933953421098E-2</v>
      </c>
      <c r="AS506" s="17"/>
      <c r="AT506" s="17">
        <v>4.2914490561537198E-2</v>
      </c>
      <c r="AU506" s="17">
        <v>2.6354481775609201E-2</v>
      </c>
      <c r="AV506" s="17"/>
      <c r="AW506" s="17">
        <v>4.5916421749727598E-2</v>
      </c>
      <c r="AX506" s="17" t="s">
        <v>87</v>
      </c>
      <c r="AY506" s="17">
        <v>3.6745219896983698E-2</v>
      </c>
      <c r="AZ506" s="17"/>
      <c r="BA506" s="17">
        <v>3.4418846143788401E-2</v>
      </c>
      <c r="BB506" s="17">
        <v>4.2573492459423899E-2</v>
      </c>
      <c r="BC506" s="17"/>
      <c r="BD506" s="17">
        <v>2.3526699301396399E-2</v>
      </c>
      <c r="BE506" s="17">
        <v>4.53558272858334E-2</v>
      </c>
      <c r="BF506" s="17"/>
      <c r="BG506" s="17">
        <v>3.0956167003446201E-2</v>
      </c>
      <c r="BH506" s="17">
        <v>4.9841965810377399E-2</v>
      </c>
      <c r="BI506" s="17">
        <v>4.8930571925035499E-2</v>
      </c>
      <c r="BJ506" s="17">
        <v>3.8974787933083302E-2</v>
      </c>
    </row>
    <row r="507" spans="2:62">
      <c r="B507" t="s">
        <v>257</v>
      </c>
      <c r="C507" s="17">
        <v>1.89436785700558E-2</v>
      </c>
      <c r="D507" s="17">
        <v>2.67401185397615E-2</v>
      </c>
      <c r="E507" s="17">
        <v>1.1464865843800701E-2</v>
      </c>
      <c r="F507" s="17"/>
      <c r="G507" s="17">
        <v>1.8179180333119702E-2</v>
      </c>
      <c r="H507" s="17">
        <v>9.2557460210706804E-3</v>
      </c>
      <c r="I507" s="17">
        <v>2.3944587161316599E-2</v>
      </c>
      <c r="J507" s="17">
        <v>2.0619193279529501E-2</v>
      </c>
      <c r="K507" s="17">
        <v>2.8142134058627501E-2</v>
      </c>
      <c r="L507" s="17">
        <v>1.6070408853910201E-2</v>
      </c>
      <c r="M507" s="17"/>
      <c r="N507" s="17">
        <v>1.8025834335745401E-2</v>
      </c>
      <c r="O507" s="17">
        <v>2.1449400761520201E-2</v>
      </c>
      <c r="P507" s="17">
        <v>1.5824757083222198E-2</v>
      </c>
      <c r="Q507" s="17">
        <v>2.0190851157941302E-2</v>
      </c>
      <c r="R507" s="17"/>
      <c r="S507" s="17">
        <v>9.8826359789663306E-3</v>
      </c>
      <c r="T507" s="17">
        <v>2.29895520324358E-2</v>
      </c>
      <c r="U507" s="17">
        <v>2.11723548559038E-2</v>
      </c>
      <c r="V507" s="17">
        <v>2.1010109335545101E-2</v>
      </c>
      <c r="W507" s="17">
        <v>2.8940469168551902E-2</v>
      </c>
      <c r="X507" s="17">
        <v>1.0407840043212701E-2</v>
      </c>
      <c r="Y507" s="17">
        <v>1.53587926413103E-2</v>
      </c>
      <c r="Z507" s="17">
        <v>4.6630275287005502E-2</v>
      </c>
      <c r="AA507" s="17">
        <v>1.40184433976921E-2</v>
      </c>
      <c r="AB507" s="17"/>
      <c r="AC507" s="17">
        <v>1.4794363177984601E-2</v>
      </c>
      <c r="AD507" s="17">
        <v>1.32626632676061E-2</v>
      </c>
      <c r="AE507" s="17">
        <v>2.9323441169152701E-2</v>
      </c>
      <c r="AF507" s="17">
        <v>2.5470358175523799E-2</v>
      </c>
      <c r="AG507" s="17">
        <v>1.4355201865130099E-2</v>
      </c>
      <c r="AH507" s="17">
        <v>3.3641275990606498E-2</v>
      </c>
      <c r="AI507" s="17"/>
      <c r="AJ507" s="17">
        <v>2.1480475151860301E-2</v>
      </c>
      <c r="AK507" s="17">
        <v>2.7624187071080102E-2</v>
      </c>
      <c r="AL507" s="17">
        <v>6.4361041932605402E-3</v>
      </c>
      <c r="AM507" s="17">
        <v>3.8290797128376498E-2</v>
      </c>
      <c r="AN507" s="17">
        <v>2.3422181061111499E-3</v>
      </c>
      <c r="AO507" s="17">
        <v>1.5572123286505301E-2</v>
      </c>
      <c r="AP507" s="17"/>
      <c r="AQ507" s="17">
        <v>1.6975817494580499E-2</v>
      </c>
      <c r="AR507" s="17">
        <v>1.731092926415E-2</v>
      </c>
      <c r="AS507" s="17"/>
      <c r="AT507" s="17">
        <v>2.1397189316269001E-2</v>
      </c>
      <c r="AU507" s="17">
        <v>1.0262612575527999E-2</v>
      </c>
      <c r="AV507" s="17"/>
      <c r="AW507" s="17">
        <v>2.0302444697320302E-2</v>
      </c>
      <c r="AX507" s="17" t="s">
        <v>87</v>
      </c>
      <c r="AY507" s="17">
        <v>2.1480475151860301E-2</v>
      </c>
      <c r="AZ507" s="17"/>
      <c r="BA507" s="17">
        <v>2.3239477689231E-2</v>
      </c>
      <c r="BB507" s="17">
        <v>1.65604623202221E-2</v>
      </c>
      <c r="BC507" s="17"/>
      <c r="BD507" s="17">
        <v>1.8858406436083601E-2</v>
      </c>
      <c r="BE507" s="17">
        <v>1.9930064616590699E-2</v>
      </c>
      <c r="BF507" s="17"/>
      <c r="BG507" s="17">
        <v>4.6165666738659204E-3</v>
      </c>
      <c r="BH507" s="17">
        <v>1.8665393166074001E-2</v>
      </c>
      <c r="BI507" s="17">
        <v>2.5606476680599101E-2</v>
      </c>
      <c r="BJ507" s="17">
        <v>2.6614209973283499E-2</v>
      </c>
    </row>
    <row r="508" spans="2:62">
      <c r="B508" t="s">
        <v>258</v>
      </c>
      <c r="C508" s="17">
        <v>1.9199982028854E-2</v>
      </c>
      <c r="D508" s="17">
        <v>2.2197422374504699E-2</v>
      </c>
      <c r="E508" s="17">
        <v>1.6418546809926701E-2</v>
      </c>
      <c r="F508" s="17"/>
      <c r="G508" s="17">
        <v>1.3041856745232099E-2</v>
      </c>
      <c r="H508" s="17">
        <v>1.1897300980232501E-2</v>
      </c>
      <c r="I508" s="17">
        <v>1.83825903321479E-2</v>
      </c>
      <c r="J508" s="17">
        <v>2.9493556069762498E-2</v>
      </c>
      <c r="K508" s="17">
        <v>2.61743134852809E-2</v>
      </c>
      <c r="L508" s="17">
        <v>1.71763119595944E-2</v>
      </c>
      <c r="M508" s="17"/>
      <c r="N508" s="17">
        <v>1.90537090506675E-2</v>
      </c>
      <c r="O508" s="17">
        <v>1.65714863107684E-2</v>
      </c>
      <c r="P508" s="17">
        <v>2.3282657698902299E-2</v>
      </c>
      <c r="Q508" s="17">
        <v>1.8610022555588301E-2</v>
      </c>
      <c r="R508" s="17"/>
      <c r="S508" s="17">
        <v>1.1951249157562399E-2</v>
      </c>
      <c r="T508" s="17">
        <v>2.29343464851435E-2</v>
      </c>
      <c r="U508" s="17">
        <v>1.04954906603475E-2</v>
      </c>
      <c r="V508" s="17">
        <v>2.5133947416697298E-2</v>
      </c>
      <c r="W508" s="17">
        <v>3.36656573268862E-2</v>
      </c>
      <c r="X508" s="17">
        <v>5.1023027873874603E-3</v>
      </c>
      <c r="Y508" s="17">
        <v>1.4825681922453E-2</v>
      </c>
      <c r="Z508" s="17">
        <v>3.8984947669685799E-2</v>
      </c>
      <c r="AA508" s="17">
        <v>2.2762560173300299E-2</v>
      </c>
      <c r="AB508" s="17"/>
      <c r="AC508" s="17">
        <v>1.04020328079217E-2</v>
      </c>
      <c r="AD508" s="17">
        <v>1.8616870840773399E-2</v>
      </c>
      <c r="AE508" s="17">
        <v>1.8508408542946001E-2</v>
      </c>
      <c r="AF508" s="17">
        <v>2.9237382670622699E-2</v>
      </c>
      <c r="AG508" s="17">
        <v>1.9885134556991702E-2</v>
      </c>
      <c r="AH508" s="17">
        <v>3.3210993025195798E-2</v>
      </c>
      <c r="AI508" s="17"/>
      <c r="AJ508" s="17">
        <v>2.0089852746803201E-2</v>
      </c>
      <c r="AK508" s="17">
        <v>1.2973860972135201E-2</v>
      </c>
      <c r="AL508" s="17">
        <v>1.3793793882926E-2</v>
      </c>
      <c r="AM508" s="17">
        <v>1.17293571849179E-2</v>
      </c>
      <c r="AN508" s="17">
        <v>3.0903603551825198E-2</v>
      </c>
      <c r="AO508" s="17">
        <v>1.6750459088082498E-2</v>
      </c>
      <c r="AP508" s="17"/>
      <c r="AQ508" s="17">
        <v>1.6702362057868798E-2</v>
      </c>
      <c r="AR508" s="17">
        <v>2.3179678759568501E-2</v>
      </c>
      <c r="AS508" s="17"/>
      <c r="AT508" s="17">
        <v>1.83456678090444E-2</v>
      </c>
      <c r="AU508" s="17">
        <v>2.30094423248717E-2</v>
      </c>
      <c r="AV508" s="17"/>
      <c r="AW508" s="17">
        <v>2.0053163660688399E-2</v>
      </c>
      <c r="AX508" s="17" t="s">
        <v>87</v>
      </c>
      <c r="AY508" s="17">
        <v>2.0089852746803201E-2</v>
      </c>
      <c r="AZ508" s="17"/>
      <c r="BA508" s="17">
        <v>1.09473078159293E-2</v>
      </c>
      <c r="BB508" s="17">
        <v>2.3778386824607499E-2</v>
      </c>
      <c r="BC508" s="17"/>
      <c r="BD508" s="17">
        <v>6.9141653157791302E-3</v>
      </c>
      <c r="BE508" s="17">
        <v>2.37757455200353E-2</v>
      </c>
      <c r="BF508" s="17"/>
      <c r="BG508" s="17">
        <v>1.8191204098642302E-2</v>
      </c>
      <c r="BH508" s="17">
        <v>2.70702942748819E-2</v>
      </c>
      <c r="BI508" s="17">
        <v>5.2382682525872601E-3</v>
      </c>
      <c r="BJ508" s="17">
        <v>1.73577232924239E-2</v>
      </c>
    </row>
    <row r="509" spans="2:62">
      <c r="B509" t="s">
        <v>101</v>
      </c>
      <c r="C509" s="17">
        <v>9.4231041212945003E-3</v>
      </c>
      <c r="D509" s="17">
        <v>1.0287238096144499E-2</v>
      </c>
      <c r="E509" s="17">
        <v>7.5841844117247497E-3</v>
      </c>
      <c r="F509" s="17"/>
      <c r="G509" s="17">
        <v>2.2812393930026299E-2</v>
      </c>
      <c r="H509" s="17">
        <v>1.20087379510905E-2</v>
      </c>
      <c r="I509" s="17">
        <v>6.42048519037917E-3</v>
      </c>
      <c r="J509" s="17">
        <v>2.4848195350780501E-3</v>
      </c>
      <c r="K509" s="17">
        <v>6.1277494243725597E-3</v>
      </c>
      <c r="L509" s="17">
        <v>6.3772462235616003E-3</v>
      </c>
      <c r="M509" s="17"/>
      <c r="N509" s="17">
        <v>6.6258655722380502E-3</v>
      </c>
      <c r="O509" s="17">
        <v>8.6434328288059695E-3</v>
      </c>
      <c r="P509" s="17">
        <v>1.08373915990883E-2</v>
      </c>
      <c r="Q509" s="17">
        <v>1.2069636559384801E-2</v>
      </c>
      <c r="R509" s="17"/>
      <c r="S509" s="17">
        <v>1.22103833811233E-2</v>
      </c>
      <c r="T509" s="17">
        <v>1.2330004863538401E-2</v>
      </c>
      <c r="U509" s="17">
        <v>1.0802565192537601E-2</v>
      </c>
      <c r="V509" s="17">
        <v>6.1102987925714704E-3</v>
      </c>
      <c r="W509" s="17">
        <v>5.8045535963628901E-3</v>
      </c>
      <c r="X509" s="17">
        <v>5.1046890671141197E-3</v>
      </c>
      <c r="Y509" s="17">
        <v>1.0496087371921399E-2</v>
      </c>
      <c r="Z509" s="17">
        <v>0</v>
      </c>
      <c r="AA509" s="17">
        <v>1.27185337122078E-2</v>
      </c>
      <c r="AB509" s="17"/>
      <c r="AC509" s="17">
        <v>9.7828386065710697E-3</v>
      </c>
      <c r="AD509" s="17">
        <v>1.3074394501256499E-2</v>
      </c>
      <c r="AE509" s="17">
        <v>4.9942510654172999E-3</v>
      </c>
      <c r="AF509" s="17">
        <v>5.3837042435731603E-3</v>
      </c>
      <c r="AG509" s="17">
        <v>4.4346794548318297E-3</v>
      </c>
      <c r="AH509" s="17">
        <v>2.6080566882546601E-2</v>
      </c>
      <c r="AI509" s="17"/>
      <c r="AJ509" s="17">
        <v>9.0026351637224507E-3</v>
      </c>
      <c r="AK509" s="17">
        <v>4.66765223733797E-3</v>
      </c>
      <c r="AL509" s="17">
        <v>2.0722188397528402E-2</v>
      </c>
      <c r="AM509" s="17">
        <v>1.25899742490094E-2</v>
      </c>
      <c r="AN509" s="17">
        <v>6.2169227501947602E-3</v>
      </c>
      <c r="AO509" s="17">
        <v>1.7720084360026801E-2</v>
      </c>
      <c r="AP509" s="17"/>
      <c r="AQ509" s="17">
        <v>1.23551471939754E-2</v>
      </c>
      <c r="AR509" s="17">
        <v>5.8637943029304198E-3</v>
      </c>
      <c r="AS509" s="17"/>
      <c r="AT509" s="17">
        <v>8.8988689116952305E-3</v>
      </c>
      <c r="AU509" s="17">
        <v>1.1688782511346901E-2</v>
      </c>
      <c r="AV509" s="17"/>
      <c r="AW509" s="17">
        <v>7.1505215036841803E-3</v>
      </c>
      <c r="AX509" s="17" t="s">
        <v>87</v>
      </c>
      <c r="AY509" s="17">
        <v>9.0026351637224507E-3</v>
      </c>
      <c r="AZ509" s="17"/>
      <c r="BA509" s="17">
        <v>6.2248931992823402E-3</v>
      </c>
      <c r="BB509" s="17">
        <v>1.1197402227021201E-2</v>
      </c>
      <c r="BC509" s="17"/>
      <c r="BD509" s="17">
        <v>1.42233533258479E-2</v>
      </c>
      <c r="BE509" s="17">
        <v>3.75692976404159E-3</v>
      </c>
      <c r="BF509" s="17"/>
      <c r="BG509" s="17">
        <v>3.5644089633378E-3</v>
      </c>
      <c r="BH509" s="17">
        <v>1.00204480548095E-2</v>
      </c>
      <c r="BI509" s="17">
        <v>1.0000454349127601E-2</v>
      </c>
      <c r="BJ509" s="17">
        <v>5.4931922860238401E-3</v>
      </c>
    </row>
    <row r="510" spans="2:62">
      <c r="B510" t="s">
        <v>259</v>
      </c>
      <c r="C510" s="17">
        <v>0.78961073830749895</v>
      </c>
      <c r="D510" s="17">
        <v>0.77042504349720997</v>
      </c>
      <c r="E510" s="17">
        <v>0.80779218473675896</v>
      </c>
      <c r="F510" s="17"/>
      <c r="G510" s="17">
        <v>0.82310505028567604</v>
      </c>
      <c r="H510" s="17">
        <v>0.81083172077117804</v>
      </c>
      <c r="I510" s="17">
        <v>0.78557385875851904</v>
      </c>
      <c r="J510" s="17">
        <v>0.76748821644972398</v>
      </c>
      <c r="K510" s="17">
        <v>0.77948774750076</v>
      </c>
      <c r="L510" s="17">
        <v>0.77688927806265395</v>
      </c>
      <c r="M510" s="17"/>
      <c r="N510" s="17">
        <v>0.81301499138846001</v>
      </c>
      <c r="O510" s="17">
        <v>0.81826824534763398</v>
      </c>
      <c r="P510" s="17">
        <v>0.769394047911795</v>
      </c>
      <c r="Q510" s="17">
        <v>0.75105216216870296</v>
      </c>
      <c r="R510" s="17"/>
      <c r="S510" s="17">
        <v>0.82528005389775505</v>
      </c>
      <c r="T510" s="17">
        <v>0.78255077317829103</v>
      </c>
      <c r="U510" s="17">
        <v>0.82395240221807398</v>
      </c>
      <c r="V510" s="17">
        <v>0.73284942195179603</v>
      </c>
      <c r="W510" s="17">
        <v>0.73899345016553697</v>
      </c>
      <c r="X510" s="17">
        <v>0.78377674212550796</v>
      </c>
      <c r="Y510" s="17">
        <v>0.80357375175376999</v>
      </c>
      <c r="Z510" s="17">
        <v>0.79044771282248105</v>
      </c>
      <c r="AA510" s="17">
        <v>0.80437337963099698</v>
      </c>
      <c r="AB510" s="17"/>
      <c r="AC510" s="17">
        <v>0.83761215441697701</v>
      </c>
      <c r="AD510" s="17">
        <v>0.77801886056091096</v>
      </c>
      <c r="AE510" s="17">
        <v>0.78522338747587705</v>
      </c>
      <c r="AF510" s="17">
        <v>0.74336041062722702</v>
      </c>
      <c r="AG510" s="17">
        <v>0.79807498262020105</v>
      </c>
      <c r="AH510" s="17">
        <v>0.77868296124047298</v>
      </c>
      <c r="AI510" s="17"/>
      <c r="AJ510" s="17">
        <v>0.78688572230808596</v>
      </c>
      <c r="AK510" s="17">
        <v>0.79282870563819996</v>
      </c>
      <c r="AL510" s="17">
        <v>0.778175857437855</v>
      </c>
      <c r="AM510" s="17">
        <v>0.77818667545096798</v>
      </c>
      <c r="AN510" s="17">
        <v>0.81375560368038502</v>
      </c>
      <c r="AO510" s="17">
        <v>0.75393320664334196</v>
      </c>
      <c r="AP510" s="17"/>
      <c r="AQ510" s="17">
        <v>0.80778651259698797</v>
      </c>
      <c r="AR510" s="17">
        <v>0.79339362287132298</v>
      </c>
      <c r="AS510" s="17"/>
      <c r="AT510" s="17">
        <v>0.77773371985184603</v>
      </c>
      <c r="AU510" s="17">
        <v>0.83026624421135498</v>
      </c>
      <c r="AV510" s="17"/>
      <c r="AW510" s="17">
        <v>0.79154349314919803</v>
      </c>
      <c r="AX510" s="17" t="s">
        <v>87</v>
      </c>
      <c r="AY510" s="17">
        <v>0.78688572230808596</v>
      </c>
      <c r="AZ510" s="17"/>
      <c r="BA510" s="17">
        <v>0.81431733423203501</v>
      </c>
      <c r="BB510" s="17">
        <v>0.77590405434674303</v>
      </c>
      <c r="BC510" s="17"/>
      <c r="BD510" s="17">
        <v>0.83411476327862</v>
      </c>
      <c r="BE510" s="17">
        <v>0.77867508254598605</v>
      </c>
      <c r="BF510" s="17"/>
      <c r="BG510" s="17">
        <v>0.822308636155196</v>
      </c>
      <c r="BH510" s="17">
        <v>0.77951216639268495</v>
      </c>
      <c r="BI510" s="17">
        <v>0.81483648676676901</v>
      </c>
      <c r="BJ510" s="17">
        <v>0.79145142939859603</v>
      </c>
    </row>
    <row r="511" spans="2:62">
      <c r="B511" t="s">
        <v>260</v>
      </c>
      <c r="C511" s="17">
        <v>7.7807399967893806E-2</v>
      </c>
      <c r="D511" s="17">
        <v>9.9089240714240995E-2</v>
      </c>
      <c r="E511" s="17">
        <v>5.7598193424113299E-2</v>
      </c>
      <c r="F511" s="17"/>
      <c r="G511" s="17">
        <v>6.1686570214551997E-2</v>
      </c>
      <c r="H511" s="17">
        <v>7.5118214609787307E-2</v>
      </c>
      <c r="I511" s="17">
        <v>7.6393196446915501E-2</v>
      </c>
      <c r="J511" s="17">
        <v>8.4424621858924895E-2</v>
      </c>
      <c r="K511" s="17">
        <v>9.4987870425714396E-2</v>
      </c>
      <c r="L511" s="17">
        <v>7.6339473659679802E-2</v>
      </c>
      <c r="M511" s="17"/>
      <c r="N511" s="17">
        <v>7.19477789627362E-2</v>
      </c>
      <c r="O511" s="17">
        <v>7.4886776871535499E-2</v>
      </c>
      <c r="P511" s="17">
        <v>9.5758883603273004E-2</v>
      </c>
      <c r="Q511" s="17">
        <v>7.1835301867758203E-2</v>
      </c>
      <c r="R511" s="17"/>
      <c r="S511" s="17">
        <v>5.1988747629972298E-2</v>
      </c>
      <c r="T511" s="17">
        <v>8.2288551396013002E-2</v>
      </c>
      <c r="U511" s="17">
        <v>6.8082839001328901E-2</v>
      </c>
      <c r="V511" s="17">
        <v>7.4585350374466605E-2</v>
      </c>
      <c r="W511" s="17">
        <v>0.13004196196565601</v>
      </c>
      <c r="X511" s="17">
        <v>7.0749669266585796E-2</v>
      </c>
      <c r="Y511" s="17">
        <v>7.3507582005625405E-2</v>
      </c>
      <c r="Z511" s="17">
        <v>0.107280234248048</v>
      </c>
      <c r="AA511" s="17">
        <v>7.7011693120633107E-2</v>
      </c>
      <c r="AB511" s="17"/>
      <c r="AC511" s="17">
        <v>6.1699726927362898E-2</v>
      </c>
      <c r="AD511" s="17">
        <v>8.65975685575988E-2</v>
      </c>
      <c r="AE511" s="17">
        <v>8.1150842370389095E-2</v>
      </c>
      <c r="AF511" s="17">
        <v>8.8980777678125997E-2</v>
      </c>
      <c r="AG511" s="17">
        <v>5.7878398576109498E-2</v>
      </c>
      <c r="AH511" s="17">
        <v>0.10247670590232</v>
      </c>
      <c r="AI511" s="17"/>
      <c r="AJ511" s="17">
        <v>7.8315547795647297E-2</v>
      </c>
      <c r="AK511" s="17">
        <v>8.1195814181422798E-2</v>
      </c>
      <c r="AL511" s="17">
        <v>7.0071398468094404E-2</v>
      </c>
      <c r="AM511" s="17">
        <v>8.7451764252458195E-2</v>
      </c>
      <c r="AN511" s="17">
        <v>6.75742281719557E-2</v>
      </c>
      <c r="AO511" s="17">
        <v>8.5193477627466999E-2</v>
      </c>
      <c r="AP511" s="17"/>
      <c r="AQ511" s="17">
        <v>6.1013938002849197E-2</v>
      </c>
      <c r="AR511" s="17">
        <v>8.7807541977139497E-2</v>
      </c>
      <c r="AS511" s="17"/>
      <c r="AT511" s="17">
        <v>8.2657347686850596E-2</v>
      </c>
      <c r="AU511" s="17">
        <v>5.9626536676008902E-2</v>
      </c>
      <c r="AV511" s="17"/>
      <c r="AW511" s="17">
        <v>8.6272030107736306E-2</v>
      </c>
      <c r="AX511" s="17" t="s">
        <v>87</v>
      </c>
      <c r="AY511" s="17">
        <v>7.8315547795647297E-2</v>
      </c>
      <c r="AZ511" s="17"/>
      <c r="BA511" s="17">
        <v>6.8605631648948701E-2</v>
      </c>
      <c r="BB511" s="17">
        <v>8.2912341604253495E-2</v>
      </c>
      <c r="BC511" s="17"/>
      <c r="BD511" s="17">
        <v>4.9299271053259201E-2</v>
      </c>
      <c r="BE511" s="17">
        <v>8.90616374224594E-2</v>
      </c>
      <c r="BF511" s="17"/>
      <c r="BG511" s="17">
        <v>5.37639377759545E-2</v>
      </c>
      <c r="BH511" s="17">
        <v>9.5577653251333397E-2</v>
      </c>
      <c r="BI511" s="17">
        <v>7.9775316858221895E-2</v>
      </c>
      <c r="BJ511" s="17">
        <v>8.2946721198790693E-2</v>
      </c>
    </row>
    <row r="512" spans="2:62">
      <c r="B512" t="s">
        <v>261</v>
      </c>
      <c r="C512" s="17">
        <v>0.71180333833960496</v>
      </c>
      <c r="D512" s="17">
        <v>0.671335802782969</v>
      </c>
      <c r="E512" s="17">
        <v>0.75019399131264597</v>
      </c>
      <c r="F512" s="17"/>
      <c r="G512" s="17">
        <v>0.761418480071124</v>
      </c>
      <c r="H512" s="17">
        <v>0.73571350616139097</v>
      </c>
      <c r="I512" s="17">
        <v>0.70918066231160404</v>
      </c>
      <c r="J512" s="17">
        <v>0.68306359459079902</v>
      </c>
      <c r="K512" s="17">
        <v>0.684499877075045</v>
      </c>
      <c r="L512" s="17">
        <v>0.70054980440297399</v>
      </c>
      <c r="M512" s="17"/>
      <c r="N512" s="17">
        <v>0.74106721242572404</v>
      </c>
      <c r="O512" s="17">
        <v>0.74338146847609898</v>
      </c>
      <c r="P512" s="17">
        <v>0.67363516430852199</v>
      </c>
      <c r="Q512" s="17">
        <v>0.67921686030094497</v>
      </c>
      <c r="R512" s="17"/>
      <c r="S512" s="17">
        <v>0.77329130626778297</v>
      </c>
      <c r="T512" s="17">
        <v>0.70026222178227804</v>
      </c>
      <c r="U512" s="17">
        <v>0.75586956321674503</v>
      </c>
      <c r="V512" s="17">
        <v>0.65826407157733002</v>
      </c>
      <c r="W512" s="17">
        <v>0.60895148819988099</v>
      </c>
      <c r="X512" s="17">
        <v>0.71302707285892197</v>
      </c>
      <c r="Y512" s="17">
        <v>0.73006616974814498</v>
      </c>
      <c r="Z512" s="17">
        <v>0.68316747857443305</v>
      </c>
      <c r="AA512" s="17">
        <v>0.72736168651036404</v>
      </c>
      <c r="AB512" s="17"/>
      <c r="AC512" s="17">
        <v>0.77591242748961498</v>
      </c>
      <c r="AD512" s="17">
        <v>0.69142129200331204</v>
      </c>
      <c r="AE512" s="17">
        <v>0.704072545105488</v>
      </c>
      <c r="AF512" s="17">
        <v>0.65437963294910095</v>
      </c>
      <c r="AG512" s="17">
        <v>0.74019658404409105</v>
      </c>
      <c r="AH512" s="17">
        <v>0.67620625533815304</v>
      </c>
      <c r="AI512" s="17"/>
      <c r="AJ512" s="17">
        <v>0.70857017451243898</v>
      </c>
      <c r="AK512" s="17">
        <v>0.71163289145677699</v>
      </c>
      <c r="AL512" s="17">
        <v>0.70810445896976004</v>
      </c>
      <c r="AM512" s="17">
        <v>0.69073491119851005</v>
      </c>
      <c r="AN512" s="17">
        <v>0.74618137550843</v>
      </c>
      <c r="AO512" s="17">
        <v>0.66873972901587497</v>
      </c>
      <c r="AP512" s="17"/>
      <c r="AQ512" s="17">
        <v>0.74677257459413904</v>
      </c>
      <c r="AR512" s="17">
        <v>0.70558608089418295</v>
      </c>
      <c r="AS512" s="17"/>
      <c r="AT512" s="17">
        <v>0.69507637216499596</v>
      </c>
      <c r="AU512" s="17">
        <v>0.77063970753534605</v>
      </c>
      <c r="AV512" s="17"/>
      <c r="AW512" s="17">
        <v>0.70527146304146204</v>
      </c>
      <c r="AX512" s="17" t="s">
        <v>87</v>
      </c>
      <c r="AY512" s="17">
        <v>0.70857017451243898</v>
      </c>
      <c r="AZ512" s="17"/>
      <c r="BA512" s="17">
        <v>0.74571170258308594</v>
      </c>
      <c r="BB512" s="17">
        <v>0.69299171274248905</v>
      </c>
      <c r="BC512" s="17"/>
      <c r="BD512" s="17">
        <v>0.78481549222536096</v>
      </c>
      <c r="BE512" s="17">
        <v>0.68961344512352696</v>
      </c>
      <c r="BF512" s="17"/>
      <c r="BG512" s="17">
        <v>0.768544698379241</v>
      </c>
      <c r="BH512" s="17">
        <v>0.68393451314135201</v>
      </c>
      <c r="BI512" s="17">
        <v>0.73506116990854697</v>
      </c>
      <c r="BJ512" s="17">
        <v>0.70850470819980504</v>
      </c>
    </row>
    <row r="513" spans="2:62">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c r="AD513" s="17"/>
      <c r="AE513" s="17"/>
      <c r="AF513" s="17"/>
      <c r="AG513" s="17"/>
      <c r="AH513" s="17"/>
      <c r="AI513" s="17"/>
      <c r="AJ513" s="17"/>
      <c r="AK513" s="17"/>
      <c r="AL513" s="17"/>
      <c r="AM513" s="17"/>
      <c r="AN513" s="17"/>
      <c r="AO513" s="17"/>
      <c r="AP513" s="17"/>
      <c r="AQ513" s="17"/>
      <c r="AR513" s="17"/>
      <c r="AS513" s="17"/>
      <c r="AT513" s="17"/>
      <c r="AU513" s="17"/>
      <c r="AV513" s="17"/>
      <c r="AW513" s="17"/>
      <c r="AX513" s="17"/>
      <c r="AY513" s="17"/>
      <c r="AZ513" s="17"/>
      <c r="BA513" s="17"/>
      <c r="BB513" s="17"/>
      <c r="BC513" s="17"/>
      <c r="BD513" s="17"/>
      <c r="BE513" s="17"/>
      <c r="BF513" s="17"/>
      <c r="BG513" s="17"/>
      <c r="BH513" s="17"/>
      <c r="BI513" s="17"/>
      <c r="BJ513" s="17"/>
    </row>
    <row r="514" spans="2:62">
      <c r="B514" s="6" t="s">
        <v>265</v>
      </c>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c r="AD514" s="17"/>
      <c r="AE514" s="17"/>
      <c r="AF514" s="17"/>
      <c r="AG514" s="17"/>
      <c r="AH514" s="17"/>
      <c r="AI514" s="17"/>
      <c r="AJ514" s="17"/>
      <c r="AK514" s="17"/>
      <c r="AL514" s="17"/>
      <c r="AM514" s="17"/>
      <c r="AN514" s="17"/>
      <c r="AO514" s="17"/>
      <c r="AP514" s="17"/>
      <c r="AQ514" s="17"/>
      <c r="AR514" s="17"/>
      <c r="AS514" s="17"/>
      <c r="AT514" s="17"/>
      <c r="AU514" s="17"/>
      <c r="AV514" s="17"/>
      <c r="AW514" s="17"/>
      <c r="AX514" s="17"/>
      <c r="AY514" s="17"/>
      <c r="AZ514" s="17"/>
      <c r="BA514" s="17"/>
      <c r="BB514" s="17"/>
      <c r="BC514" s="17"/>
      <c r="BD514" s="17"/>
      <c r="BE514" s="17"/>
      <c r="BF514" s="17"/>
      <c r="BG514" s="17"/>
      <c r="BH514" s="17"/>
      <c r="BI514" s="17"/>
      <c r="BJ514" s="17"/>
    </row>
    <row r="515" spans="2:62">
      <c r="B515" s="24" t="s">
        <v>15</v>
      </c>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c r="AD515" s="17"/>
      <c r="AE515" s="17"/>
      <c r="AF515" s="17"/>
      <c r="AG515" s="17"/>
      <c r="AH515" s="17"/>
      <c r="AI515" s="17"/>
      <c r="AJ515" s="17"/>
      <c r="AK515" s="17"/>
      <c r="AL515" s="17"/>
      <c r="AM515" s="17"/>
      <c r="AN515" s="17"/>
      <c r="AO515" s="17"/>
      <c r="AP515" s="17"/>
      <c r="AQ515" s="17"/>
      <c r="AR515" s="17"/>
      <c r="AS515" s="17"/>
      <c r="AT515" s="17"/>
      <c r="AU515" s="17"/>
      <c r="AV515" s="17"/>
      <c r="AW515" s="17"/>
      <c r="AX515" s="17"/>
      <c r="AY515" s="17"/>
      <c r="AZ515" s="17"/>
      <c r="BA515" s="17"/>
      <c r="BB515" s="17"/>
      <c r="BC515" s="17"/>
      <c r="BD515" s="17"/>
      <c r="BE515" s="17"/>
      <c r="BF515" s="17"/>
      <c r="BG515" s="17"/>
      <c r="BH515" s="17"/>
      <c r="BI515" s="17"/>
      <c r="BJ515" s="17"/>
    </row>
    <row r="516" spans="2:62">
      <c r="B516" t="s">
        <v>252</v>
      </c>
      <c r="C516" s="17">
        <v>0.22006865487141999</v>
      </c>
      <c r="D516" s="17">
        <v>0.224824554487075</v>
      </c>
      <c r="E516" s="17">
        <v>0.215015690718522</v>
      </c>
      <c r="F516" s="17"/>
      <c r="G516" s="17">
        <v>0.25830568438386903</v>
      </c>
      <c r="H516" s="17">
        <v>0.233413490788799</v>
      </c>
      <c r="I516" s="17">
        <v>0.25200374862952801</v>
      </c>
      <c r="J516" s="17">
        <v>0.208344334136811</v>
      </c>
      <c r="K516" s="17">
        <v>0.202964836924419</v>
      </c>
      <c r="L516" s="17">
        <v>0.178090496492598</v>
      </c>
      <c r="M516" s="17"/>
      <c r="N516" s="17">
        <v>0.21703497761711299</v>
      </c>
      <c r="O516" s="17">
        <v>0.20211805833221999</v>
      </c>
      <c r="P516" s="17">
        <v>0.25373949205016599</v>
      </c>
      <c r="Q516" s="17">
        <v>0.21367204952504501</v>
      </c>
      <c r="R516" s="17"/>
      <c r="S516" s="17">
        <v>0.256758083882837</v>
      </c>
      <c r="T516" s="17">
        <v>0.207449065729226</v>
      </c>
      <c r="U516" s="17">
        <v>0.213186063168184</v>
      </c>
      <c r="V516" s="17">
        <v>0.209791487491675</v>
      </c>
      <c r="W516" s="17">
        <v>0.21105902674648699</v>
      </c>
      <c r="X516" s="17">
        <v>0.21382685506528701</v>
      </c>
      <c r="Y516" s="17">
        <v>0.19626562044705101</v>
      </c>
      <c r="Z516" s="17">
        <v>0.205569387633661</v>
      </c>
      <c r="AA516" s="17">
        <v>0.24002842938575</v>
      </c>
      <c r="AB516" s="17"/>
      <c r="AC516" s="17">
        <v>0.27340063086328598</v>
      </c>
      <c r="AD516" s="17">
        <v>0.216835996951806</v>
      </c>
      <c r="AE516" s="17">
        <v>0.20113415241414201</v>
      </c>
      <c r="AF516" s="17">
        <v>0.17219322222046701</v>
      </c>
      <c r="AG516" s="17">
        <v>0.20526833766522901</v>
      </c>
      <c r="AH516" s="17">
        <v>0.23109663366664601</v>
      </c>
      <c r="AI516" s="17"/>
      <c r="AJ516" s="17">
        <v>0.19213207912379399</v>
      </c>
      <c r="AK516" s="17">
        <v>0.20649448684923599</v>
      </c>
      <c r="AL516" s="17">
        <v>0.209519300833753</v>
      </c>
      <c r="AM516" s="17">
        <v>0.20167552193694499</v>
      </c>
      <c r="AN516" s="17">
        <v>0.30561161683337201</v>
      </c>
      <c r="AO516" s="17">
        <v>0.14488726476411801</v>
      </c>
      <c r="AP516" s="17"/>
      <c r="AQ516" s="17">
        <v>0.24942174787452201</v>
      </c>
      <c r="AR516" s="17">
        <v>0.21538174536906901</v>
      </c>
      <c r="AS516" s="17"/>
      <c r="AT516" s="17">
        <v>0.210368698389132</v>
      </c>
      <c r="AU516" s="17">
        <v>0.26137622601538402</v>
      </c>
      <c r="AV516" s="17"/>
      <c r="AW516" s="17">
        <v>0.24113985920727099</v>
      </c>
      <c r="AX516" s="17" t="s">
        <v>87</v>
      </c>
      <c r="AY516" s="17">
        <v>0.19213207912379399</v>
      </c>
      <c r="AZ516" s="17"/>
      <c r="BA516" s="17">
        <v>0.218344255718845</v>
      </c>
      <c r="BB516" s="17">
        <v>0.22102531414891499</v>
      </c>
      <c r="BC516" s="17"/>
      <c r="BD516" s="17">
        <v>0.26861234967035402</v>
      </c>
      <c r="BE516" s="17">
        <v>0.207727900182749</v>
      </c>
      <c r="BF516" s="17"/>
      <c r="BG516" s="17">
        <v>0.27535386707243498</v>
      </c>
      <c r="BH516" s="17">
        <v>0.22585321472200101</v>
      </c>
      <c r="BI516" s="17">
        <v>0.221971735807209</v>
      </c>
      <c r="BJ516" s="17">
        <v>0.19727576581542</v>
      </c>
    </row>
    <row r="517" spans="2:62">
      <c r="B517" t="s">
        <v>253</v>
      </c>
      <c r="C517" s="17">
        <v>0.26828017023721601</v>
      </c>
      <c r="D517" s="17">
        <v>0.26443794545934501</v>
      </c>
      <c r="E517" s="17">
        <v>0.27224501388301697</v>
      </c>
      <c r="F517" s="17"/>
      <c r="G517" s="17">
        <v>0.27418901819086</v>
      </c>
      <c r="H517" s="17">
        <v>0.28829151839543399</v>
      </c>
      <c r="I517" s="17">
        <v>0.232617925494123</v>
      </c>
      <c r="J517" s="17">
        <v>0.265966531199956</v>
      </c>
      <c r="K517" s="17">
        <v>0.276698769477566</v>
      </c>
      <c r="L517" s="17">
        <v>0.27381263299845299</v>
      </c>
      <c r="M517" s="17"/>
      <c r="N517" s="17">
        <v>0.303323223198248</v>
      </c>
      <c r="O517" s="17">
        <v>0.26845826022807201</v>
      </c>
      <c r="P517" s="17">
        <v>0.213946334948834</v>
      </c>
      <c r="Q517" s="17">
        <v>0.27548368955353503</v>
      </c>
      <c r="R517" s="17"/>
      <c r="S517" s="17">
        <v>0.290796575131885</v>
      </c>
      <c r="T517" s="17">
        <v>0.253640101293377</v>
      </c>
      <c r="U517" s="17">
        <v>0.24403839799691501</v>
      </c>
      <c r="V517" s="17">
        <v>0.25758598466322202</v>
      </c>
      <c r="W517" s="17">
        <v>0.25370721688373898</v>
      </c>
      <c r="X517" s="17">
        <v>0.26358205083250502</v>
      </c>
      <c r="Y517" s="17">
        <v>0.31913745810567001</v>
      </c>
      <c r="Z517" s="17">
        <v>0.245728065473278</v>
      </c>
      <c r="AA517" s="17">
        <v>0.27116062205931901</v>
      </c>
      <c r="AB517" s="17"/>
      <c r="AC517" s="17">
        <v>0.24427594530205499</v>
      </c>
      <c r="AD517" s="17">
        <v>0.29436978811797998</v>
      </c>
      <c r="AE517" s="17">
        <v>0.27233240821349503</v>
      </c>
      <c r="AF517" s="17">
        <v>0.26698910504024198</v>
      </c>
      <c r="AG517" s="17">
        <v>0.25385491422509998</v>
      </c>
      <c r="AH517" s="17">
        <v>0.25430853960966998</v>
      </c>
      <c r="AI517" s="17"/>
      <c r="AJ517" s="17">
        <v>0.26627925357028098</v>
      </c>
      <c r="AK517" s="17">
        <v>0.30133702282555302</v>
      </c>
      <c r="AL517" s="17">
        <v>0.24566271301223999</v>
      </c>
      <c r="AM517" s="17">
        <v>0.25345493326519902</v>
      </c>
      <c r="AN517" s="17">
        <v>0.24891783451938901</v>
      </c>
      <c r="AO517" s="17">
        <v>0.342790343933353</v>
      </c>
      <c r="AP517" s="17"/>
      <c r="AQ517" s="17">
        <v>0.27141331715715</v>
      </c>
      <c r="AR517" s="17">
        <v>0.26870225867452502</v>
      </c>
      <c r="AS517" s="17"/>
      <c r="AT517" s="17">
        <v>0.27230953618535703</v>
      </c>
      <c r="AU517" s="17">
        <v>0.25150862855019301</v>
      </c>
      <c r="AV517" s="17"/>
      <c r="AW517" s="17">
        <v>0.26334000242642602</v>
      </c>
      <c r="AX517" s="17" t="s">
        <v>87</v>
      </c>
      <c r="AY517" s="17">
        <v>0.26627925357028098</v>
      </c>
      <c r="AZ517" s="17"/>
      <c r="BA517" s="17">
        <v>0.29793609757115103</v>
      </c>
      <c r="BB517" s="17">
        <v>0.25182770447580799</v>
      </c>
      <c r="BC517" s="17"/>
      <c r="BD517" s="17">
        <v>0.26462543269695499</v>
      </c>
      <c r="BE517" s="17">
        <v>0.27246110229513498</v>
      </c>
      <c r="BF517" s="17"/>
      <c r="BG517" s="17">
        <v>0.29043671015084199</v>
      </c>
      <c r="BH517" s="17">
        <v>0.22788624038180999</v>
      </c>
      <c r="BI517" s="17">
        <v>0.27843882697421102</v>
      </c>
      <c r="BJ517" s="17">
        <v>0.298550180611032</v>
      </c>
    </row>
    <row r="518" spans="2:62">
      <c r="B518" t="s">
        <v>254</v>
      </c>
      <c r="C518" s="17">
        <v>0.253918252706682</v>
      </c>
      <c r="D518" s="17">
        <v>0.23731657599470801</v>
      </c>
      <c r="E518" s="17">
        <v>0.27026751251692599</v>
      </c>
      <c r="F518" s="17"/>
      <c r="G518" s="17">
        <v>0.235501485625316</v>
      </c>
      <c r="H518" s="17">
        <v>0.23669514465973501</v>
      </c>
      <c r="I518" s="17">
        <v>0.27325420147872298</v>
      </c>
      <c r="J518" s="17">
        <v>0.26329782350901898</v>
      </c>
      <c r="K518" s="17">
        <v>0.26219837721478201</v>
      </c>
      <c r="L518" s="17">
        <v>0.25143080757319303</v>
      </c>
      <c r="M518" s="17"/>
      <c r="N518" s="17">
        <v>0.24282571218662499</v>
      </c>
      <c r="O518" s="17">
        <v>0.27405541929303201</v>
      </c>
      <c r="P518" s="17">
        <v>0.24784701602630799</v>
      </c>
      <c r="Q518" s="17">
        <v>0.25003895643851598</v>
      </c>
      <c r="R518" s="17"/>
      <c r="S518" s="17">
        <v>0.23198146710331699</v>
      </c>
      <c r="T518" s="17">
        <v>0.25429560580982802</v>
      </c>
      <c r="U518" s="17">
        <v>0.22946533695170401</v>
      </c>
      <c r="V518" s="17">
        <v>0.25575757399226601</v>
      </c>
      <c r="W518" s="17">
        <v>0.29772090849600102</v>
      </c>
      <c r="X518" s="17">
        <v>0.26084910684595403</v>
      </c>
      <c r="Y518" s="17">
        <v>0.24226296089567001</v>
      </c>
      <c r="Z518" s="17">
        <v>0.30028248293713899</v>
      </c>
      <c r="AA518" s="17">
        <v>0.25436421900375</v>
      </c>
      <c r="AB518" s="17"/>
      <c r="AC518" s="17">
        <v>0.25896654060866398</v>
      </c>
      <c r="AD518" s="17">
        <v>0.24865956529317099</v>
      </c>
      <c r="AE518" s="17">
        <v>0.249300044732087</v>
      </c>
      <c r="AF518" s="17">
        <v>0.250861443604806</v>
      </c>
      <c r="AG518" s="17">
        <v>0.245679073870673</v>
      </c>
      <c r="AH518" s="17">
        <v>0.31116063518341203</v>
      </c>
      <c r="AI518" s="17"/>
      <c r="AJ518" s="17">
        <v>0.25350512550026499</v>
      </c>
      <c r="AK518" s="17">
        <v>0.25427537513293502</v>
      </c>
      <c r="AL518" s="17">
        <v>0.276433346317838</v>
      </c>
      <c r="AM518" s="17">
        <v>0.28038754263238602</v>
      </c>
      <c r="AN518" s="17">
        <v>0.23724351079689501</v>
      </c>
      <c r="AO518" s="17">
        <v>0.18652563071990499</v>
      </c>
      <c r="AP518" s="17"/>
      <c r="AQ518" s="17">
        <v>0.229810295968089</v>
      </c>
      <c r="AR518" s="17">
        <v>0.26234516255753199</v>
      </c>
      <c r="AS518" s="17"/>
      <c r="AT518" s="17">
        <v>0.25011450405271901</v>
      </c>
      <c r="AU518" s="17">
        <v>0.26245740629946901</v>
      </c>
      <c r="AV518" s="17"/>
      <c r="AW518" s="17">
        <v>0.26198948230786001</v>
      </c>
      <c r="AX518" s="17" t="s">
        <v>87</v>
      </c>
      <c r="AY518" s="17">
        <v>0.25350512550026499</v>
      </c>
      <c r="AZ518" s="17"/>
      <c r="BA518" s="17">
        <v>0.26228747785998502</v>
      </c>
      <c r="BB518" s="17">
        <v>0.249275187975177</v>
      </c>
      <c r="BC518" s="17"/>
      <c r="BD518" s="17">
        <v>0.235008241740433</v>
      </c>
      <c r="BE518" s="17">
        <v>0.25324208170440099</v>
      </c>
      <c r="BF518" s="17"/>
      <c r="BG518" s="17">
        <v>0.23813488957431</v>
      </c>
      <c r="BH518" s="17">
        <v>0.27026967999165202</v>
      </c>
      <c r="BI518" s="17">
        <v>0.26706538802426799</v>
      </c>
      <c r="BJ518" s="17">
        <v>0.23520678986285101</v>
      </c>
    </row>
    <row r="519" spans="2:62">
      <c r="B519" t="s">
        <v>255</v>
      </c>
      <c r="C519" s="17">
        <v>0.16737073168444</v>
      </c>
      <c r="D519" s="17">
        <v>0.17095023984636801</v>
      </c>
      <c r="E519" s="17">
        <v>0.16518719287768699</v>
      </c>
      <c r="F519" s="17"/>
      <c r="G519" s="17">
        <v>0.130616548916339</v>
      </c>
      <c r="H519" s="17">
        <v>0.157677983670447</v>
      </c>
      <c r="I519" s="17">
        <v>0.16823304502522701</v>
      </c>
      <c r="J519" s="17">
        <v>0.164181079598122</v>
      </c>
      <c r="K519" s="17">
        <v>0.16019389526587299</v>
      </c>
      <c r="L519" s="17">
        <v>0.209410779863689</v>
      </c>
      <c r="M519" s="17"/>
      <c r="N519" s="17">
        <v>0.14217002578167301</v>
      </c>
      <c r="O519" s="17">
        <v>0.15707711928328699</v>
      </c>
      <c r="P519" s="17">
        <v>0.206323781980879</v>
      </c>
      <c r="Q519" s="17">
        <v>0.17202014363402099</v>
      </c>
      <c r="R519" s="17"/>
      <c r="S519" s="17">
        <v>0.12093604662575</v>
      </c>
      <c r="T519" s="17">
        <v>0.20100516604416499</v>
      </c>
      <c r="U519" s="17">
        <v>0.202770220057476</v>
      </c>
      <c r="V519" s="17">
        <v>0.19098773372102701</v>
      </c>
      <c r="W519" s="17">
        <v>0.14036669633263801</v>
      </c>
      <c r="X519" s="17">
        <v>0.18157687540996301</v>
      </c>
      <c r="Y519" s="17">
        <v>0.14560956039742701</v>
      </c>
      <c r="Z519" s="17">
        <v>0.14284744362770499</v>
      </c>
      <c r="AA519" s="17">
        <v>0.165217851156132</v>
      </c>
      <c r="AB519" s="17"/>
      <c r="AC519" s="17">
        <v>0.141683062228181</v>
      </c>
      <c r="AD519" s="17">
        <v>0.14981578935241099</v>
      </c>
      <c r="AE519" s="17">
        <v>0.19777055223357901</v>
      </c>
      <c r="AF519" s="17">
        <v>0.206665415192475</v>
      </c>
      <c r="AG519" s="17">
        <v>0.19706265461331199</v>
      </c>
      <c r="AH519" s="17">
        <v>0.10044729953662999</v>
      </c>
      <c r="AI519" s="17"/>
      <c r="AJ519" s="17">
        <v>0.187113448880035</v>
      </c>
      <c r="AK519" s="17">
        <v>0.16815040360832101</v>
      </c>
      <c r="AL519" s="17">
        <v>0.14835388653743001</v>
      </c>
      <c r="AM519" s="17">
        <v>0.16402218336454699</v>
      </c>
      <c r="AN519" s="17">
        <v>0.13350353435115</v>
      </c>
      <c r="AO519" s="17">
        <v>0.19630202335567801</v>
      </c>
      <c r="AP519" s="17"/>
      <c r="AQ519" s="17">
        <v>0.14827930177250601</v>
      </c>
      <c r="AR519" s="17">
        <v>0.16497994424248499</v>
      </c>
      <c r="AS519" s="17"/>
      <c r="AT519" s="17">
        <v>0.17852102839623701</v>
      </c>
      <c r="AU519" s="17">
        <v>0.12778707787260099</v>
      </c>
      <c r="AV519" s="17"/>
      <c r="AW519" s="17">
        <v>0.14881642763524999</v>
      </c>
      <c r="AX519" s="17" t="s">
        <v>87</v>
      </c>
      <c r="AY519" s="17">
        <v>0.187113448880035</v>
      </c>
      <c r="AZ519" s="17"/>
      <c r="BA519" s="17">
        <v>0.130658040617116</v>
      </c>
      <c r="BB519" s="17">
        <v>0.187738137026143</v>
      </c>
      <c r="BC519" s="17"/>
      <c r="BD519" s="17">
        <v>0.14476373165544501</v>
      </c>
      <c r="BE519" s="17">
        <v>0.17712831313233701</v>
      </c>
      <c r="BF519" s="17"/>
      <c r="BG519" s="17">
        <v>0.120742546610476</v>
      </c>
      <c r="BH519" s="17">
        <v>0.17302590678935401</v>
      </c>
      <c r="BI519" s="17">
        <v>0.15619901042273801</v>
      </c>
      <c r="BJ519" s="17">
        <v>0.18055230417049001</v>
      </c>
    </row>
    <row r="520" spans="2:62">
      <c r="B520" t="s">
        <v>256</v>
      </c>
      <c r="C520" s="17">
        <v>3.23257519887062E-2</v>
      </c>
      <c r="D520" s="17">
        <v>3.9531239290106997E-2</v>
      </c>
      <c r="E520" s="17">
        <v>2.5530562846606202E-2</v>
      </c>
      <c r="F520" s="17"/>
      <c r="G520" s="17">
        <v>2.32362992121187E-2</v>
      </c>
      <c r="H520" s="17">
        <v>4.0443335512262597E-2</v>
      </c>
      <c r="I520" s="17">
        <v>2.49152283519616E-2</v>
      </c>
      <c r="J520" s="17">
        <v>3.2011070168300897E-2</v>
      </c>
      <c r="K520" s="17">
        <v>3.8102371777947001E-2</v>
      </c>
      <c r="L520" s="17">
        <v>3.4741413523034802E-2</v>
      </c>
      <c r="M520" s="17"/>
      <c r="N520" s="17">
        <v>3.7400276293119102E-2</v>
      </c>
      <c r="O520" s="17">
        <v>4.4394482455088001E-2</v>
      </c>
      <c r="P520" s="17">
        <v>2.2258075080012499E-2</v>
      </c>
      <c r="Q520" s="17">
        <v>2.33485569012294E-2</v>
      </c>
      <c r="R520" s="17"/>
      <c r="S520" s="17">
        <v>3.08759977319467E-2</v>
      </c>
      <c r="T520" s="17">
        <v>2.45044862492655E-2</v>
      </c>
      <c r="U520" s="17">
        <v>2.8319709656502601E-2</v>
      </c>
      <c r="V520" s="17">
        <v>5.4364996482413698E-2</v>
      </c>
      <c r="W520" s="17">
        <v>3.3114700837176797E-2</v>
      </c>
      <c r="X520" s="17">
        <v>3.7926803550841097E-2</v>
      </c>
      <c r="Y520" s="17">
        <v>3.4387155188918397E-2</v>
      </c>
      <c r="Z520" s="17">
        <v>4.70891017737642E-2</v>
      </c>
      <c r="AA520" s="17">
        <v>1.62616278052275E-2</v>
      </c>
      <c r="AB520" s="17"/>
      <c r="AC520" s="17">
        <v>3.2464534987975899E-2</v>
      </c>
      <c r="AD520" s="17">
        <v>2.73510436765181E-2</v>
      </c>
      <c r="AE520" s="17">
        <v>3.60326157333523E-2</v>
      </c>
      <c r="AF520" s="17">
        <v>2.9983075246697102E-2</v>
      </c>
      <c r="AG520" s="17">
        <v>4.1977853074531897E-2</v>
      </c>
      <c r="AH520" s="17">
        <v>4.08985280556E-2</v>
      </c>
      <c r="AI520" s="17"/>
      <c r="AJ520" s="17">
        <v>3.54453754622399E-2</v>
      </c>
      <c r="AK520" s="17">
        <v>2.6312625704272102E-2</v>
      </c>
      <c r="AL520" s="17">
        <v>3.2120524934579398E-2</v>
      </c>
      <c r="AM520" s="17">
        <v>3.2162068477505398E-2</v>
      </c>
      <c r="AN520" s="17">
        <v>3.2345583251405102E-2</v>
      </c>
      <c r="AO520" s="17">
        <v>5.06536336852456E-2</v>
      </c>
      <c r="AP520" s="17"/>
      <c r="AQ520" s="17">
        <v>3.4903280875787299E-2</v>
      </c>
      <c r="AR520" s="17">
        <v>3.50254911639441E-2</v>
      </c>
      <c r="AS520" s="17"/>
      <c r="AT520" s="17">
        <v>3.11809308243081E-2</v>
      </c>
      <c r="AU520" s="17">
        <v>3.76317926734967E-2</v>
      </c>
      <c r="AV520" s="17"/>
      <c r="AW520" s="17">
        <v>3.3414756941132502E-2</v>
      </c>
      <c r="AX520" s="17" t="s">
        <v>87</v>
      </c>
      <c r="AY520" s="17">
        <v>3.54453754622399E-2</v>
      </c>
      <c r="AZ520" s="17"/>
      <c r="BA520" s="17">
        <v>3.4960334790788999E-2</v>
      </c>
      <c r="BB520" s="17">
        <v>3.0864142548583801E-2</v>
      </c>
      <c r="BC520" s="17"/>
      <c r="BD520" s="17">
        <v>3.6529575953943003E-2</v>
      </c>
      <c r="BE520" s="17">
        <v>3.2734005778933102E-2</v>
      </c>
      <c r="BF520" s="17"/>
      <c r="BG520" s="17">
        <v>3.4262205936489903E-2</v>
      </c>
      <c r="BH520" s="17">
        <v>3.39170505916759E-2</v>
      </c>
      <c r="BI520" s="17">
        <v>2.44415280015116E-2</v>
      </c>
      <c r="BJ520" s="17">
        <v>3.9283214026864098E-2</v>
      </c>
    </row>
    <row r="521" spans="2:62">
      <c r="B521" t="s">
        <v>257</v>
      </c>
      <c r="C521" s="17">
        <v>1.5550933741392501E-2</v>
      </c>
      <c r="D521" s="17">
        <v>1.4682012634947301E-2</v>
      </c>
      <c r="E521" s="17">
        <v>1.5648755718939301E-2</v>
      </c>
      <c r="F521" s="17"/>
      <c r="G521" s="17">
        <v>2.3935041273386599E-2</v>
      </c>
      <c r="H521" s="17">
        <v>1.67793727649624E-2</v>
      </c>
      <c r="I521" s="17">
        <v>1.22703308964988E-2</v>
      </c>
      <c r="J521" s="17">
        <v>1.78033123332909E-2</v>
      </c>
      <c r="K521" s="17">
        <v>6.3841996855977497E-3</v>
      </c>
      <c r="L521" s="17">
        <v>1.4199969574679399E-2</v>
      </c>
      <c r="M521" s="17"/>
      <c r="N521" s="17">
        <v>1.9634788810496798E-2</v>
      </c>
      <c r="O521" s="17">
        <v>1.20283335860284E-2</v>
      </c>
      <c r="P521" s="17">
        <v>4.03544938233004E-3</v>
      </c>
      <c r="Q521" s="17">
        <v>2.5031480651832898E-2</v>
      </c>
      <c r="R521" s="17"/>
      <c r="S521" s="17">
        <v>1.17478017992755E-2</v>
      </c>
      <c r="T521" s="17">
        <v>1.9099812473865298E-2</v>
      </c>
      <c r="U521" s="17">
        <v>3.0074574388914099E-2</v>
      </c>
      <c r="V521" s="17">
        <v>5.17378139745893E-3</v>
      </c>
      <c r="W521" s="17">
        <v>5.85869040582589E-3</v>
      </c>
      <c r="X521" s="17">
        <v>1.06205600767542E-2</v>
      </c>
      <c r="Y521" s="17">
        <v>2.69955939042021E-2</v>
      </c>
      <c r="Z521" s="17">
        <v>2.8274722027417099E-2</v>
      </c>
      <c r="AA521" s="17">
        <v>1.0278572483410501E-2</v>
      </c>
      <c r="AB521" s="17"/>
      <c r="AC521" s="17">
        <v>1.5666989363269899E-2</v>
      </c>
      <c r="AD521" s="17">
        <v>1.28541724459483E-2</v>
      </c>
      <c r="AE521" s="17">
        <v>1.8876742242914999E-2</v>
      </c>
      <c r="AF521" s="17">
        <v>1.8663998111819301E-2</v>
      </c>
      <c r="AG521" s="17">
        <v>1.9302622624676202E-2</v>
      </c>
      <c r="AH521" s="17">
        <v>0</v>
      </c>
      <c r="AI521" s="17"/>
      <c r="AJ521" s="17">
        <v>9.8763750128888807E-3</v>
      </c>
      <c r="AK521" s="17">
        <v>1.38545862812981E-2</v>
      </c>
      <c r="AL521" s="17">
        <v>3.6676745997056399E-2</v>
      </c>
      <c r="AM521" s="17">
        <v>2.60168025130906E-2</v>
      </c>
      <c r="AN521" s="17">
        <v>1.72419957809451E-2</v>
      </c>
      <c r="AO521" s="17">
        <v>1.5572123286505301E-2</v>
      </c>
      <c r="AP521" s="17"/>
      <c r="AQ521" s="17">
        <v>2.36899582854583E-2</v>
      </c>
      <c r="AR521" s="17">
        <v>1.5402860045885401E-2</v>
      </c>
      <c r="AS521" s="17"/>
      <c r="AT521" s="17">
        <v>1.37545868039744E-2</v>
      </c>
      <c r="AU521" s="17">
        <v>2.28040494582336E-2</v>
      </c>
      <c r="AV521" s="17"/>
      <c r="AW521" s="17">
        <v>2.0709339931207799E-2</v>
      </c>
      <c r="AX521" s="17" t="s">
        <v>87</v>
      </c>
      <c r="AY521" s="17">
        <v>9.8763750128888807E-3</v>
      </c>
      <c r="AZ521" s="17"/>
      <c r="BA521" s="17">
        <v>1.0552315793433799E-2</v>
      </c>
      <c r="BB521" s="17">
        <v>1.8324058645466899E-2</v>
      </c>
      <c r="BC521" s="17"/>
      <c r="BD521" s="17">
        <v>1.51434913009688E-2</v>
      </c>
      <c r="BE521" s="17">
        <v>1.5867666144500098E-2</v>
      </c>
      <c r="BF521" s="17"/>
      <c r="BG521" s="17">
        <v>2.66240797762184E-2</v>
      </c>
      <c r="BH521" s="17">
        <v>2.2509419670971299E-2</v>
      </c>
      <c r="BI521" s="17">
        <v>1.6984258433002102E-2</v>
      </c>
      <c r="BJ521" s="17">
        <v>9.6517560592315199E-3</v>
      </c>
    </row>
    <row r="522" spans="2:62">
      <c r="B522" t="s">
        <v>258</v>
      </c>
      <c r="C522" s="17">
        <v>2.0279050747376699E-2</v>
      </c>
      <c r="D522" s="17">
        <v>2.7636312929281301E-2</v>
      </c>
      <c r="E522" s="17">
        <v>1.32404521219533E-2</v>
      </c>
      <c r="F522" s="17"/>
      <c r="G522" s="17">
        <v>8.9039436261570005E-3</v>
      </c>
      <c r="H522" s="17">
        <v>1.1570298006955399E-2</v>
      </c>
      <c r="I522" s="17">
        <v>1.2386977446036699E-2</v>
      </c>
      <c r="J522" s="17">
        <v>2.8781081660886301E-2</v>
      </c>
      <c r="K522" s="17">
        <v>4.0084670773611997E-2</v>
      </c>
      <c r="L522" s="17">
        <v>2.1441200665119901E-2</v>
      </c>
      <c r="M522" s="17"/>
      <c r="N522" s="17">
        <v>2.1340673518979902E-2</v>
      </c>
      <c r="O522" s="17">
        <v>2.2916354574507899E-2</v>
      </c>
      <c r="P522" s="17">
        <v>1.90904199967586E-2</v>
      </c>
      <c r="Q522" s="17">
        <v>1.7556521692553999E-2</v>
      </c>
      <c r="R522" s="17"/>
      <c r="S522" s="17">
        <v>2.2462287555128E-2</v>
      </c>
      <c r="T522" s="17">
        <v>1.5678754529049099E-2</v>
      </c>
      <c r="U522" s="17">
        <v>2.5424462093432999E-2</v>
      </c>
      <c r="V522" s="17">
        <v>1.21610549585272E-2</v>
      </c>
      <c r="W522" s="17">
        <v>2.17998793262171E-2</v>
      </c>
      <c r="X522" s="17">
        <v>1.0491499575898299E-2</v>
      </c>
      <c r="Y522" s="17">
        <v>1.9915959334145399E-2</v>
      </c>
      <c r="Z522" s="17">
        <v>3.0208796527035502E-2</v>
      </c>
      <c r="AA522" s="17">
        <v>2.9776236544224399E-2</v>
      </c>
      <c r="AB522" s="17"/>
      <c r="AC522" s="17">
        <v>1.3506034596836299E-2</v>
      </c>
      <c r="AD522" s="17">
        <v>2.29729159082653E-2</v>
      </c>
      <c r="AE522" s="17">
        <v>1.58668862163759E-2</v>
      </c>
      <c r="AF522" s="17">
        <v>3.3996533997736299E-2</v>
      </c>
      <c r="AG522" s="17">
        <v>1.3858227259334799E-2</v>
      </c>
      <c r="AH522" s="17">
        <v>1.2507872748580401E-2</v>
      </c>
      <c r="AI522" s="17"/>
      <c r="AJ522" s="17">
        <v>3.4987934133585002E-2</v>
      </c>
      <c r="AK522" s="17">
        <v>1.2688485818036501E-2</v>
      </c>
      <c r="AL522" s="17">
        <v>1.3259120345624801E-2</v>
      </c>
      <c r="AM522" s="17">
        <v>1.21492723261375E-2</v>
      </c>
      <c r="AN522" s="17">
        <v>1.11693143327126E-2</v>
      </c>
      <c r="AO522" s="17">
        <v>0</v>
      </c>
      <c r="AP522" s="17"/>
      <c r="AQ522" s="17">
        <v>1.7016798275459901E-2</v>
      </c>
      <c r="AR522" s="17">
        <v>2.4357306305568E-2</v>
      </c>
      <c r="AS522" s="17"/>
      <c r="AT522" s="17">
        <v>2.1634113842629199E-2</v>
      </c>
      <c r="AU522" s="17">
        <v>1.57839118068735E-2</v>
      </c>
      <c r="AV522" s="17"/>
      <c r="AW522" s="17">
        <v>1.0501872343724799E-2</v>
      </c>
      <c r="AX522" s="17" t="s">
        <v>87</v>
      </c>
      <c r="AY522" s="17">
        <v>3.4987934133585002E-2</v>
      </c>
      <c r="AZ522" s="17"/>
      <c r="BA522" s="17">
        <v>2.45640642822893E-2</v>
      </c>
      <c r="BB522" s="17">
        <v>1.79018181059394E-2</v>
      </c>
      <c r="BC522" s="17"/>
      <c r="BD522" s="17">
        <v>2.1317801243554101E-2</v>
      </c>
      <c r="BE522" s="17">
        <v>2.1003719812219501E-2</v>
      </c>
      <c r="BF522" s="17"/>
      <c r="BG522" s="17">
        <v>8.2763302888361808E-3</v>
      </c>
      <c r="BH522" s="17">
        <v>1.37211482035928E-2</v>
      </c>
      <c r="BI522" s="17">
        <v>2.47407585862362E-2</v>
      </c>
      <c r="BJ522" s="17">
        <v>1.8780452497729701E-2</v>
      </c>
    </row>
    <row r="523" spans="2:62">
      <c r="B523" t="s">
        <v>101</v>
      </c>
      <c r="C523" s="17">
        <v>2.22064540227669E-2</v>
      </c>
      <c r="D523" s="17">
        <v>2.0621119358167499E-2</v>
      </c>
      <c r="E523" s="17">
        <v>2.28648193163483E-2</v>
      </c>
      <c r="F523" s="17"/>
      <c r="G523" s="17">
        <v>4.5311978771954198E-2</v>
      </c>
      <c r="H523" s="17">
        <v>1.51288562014045E-2</v>
      </c>
      <c r="I523" s="17">
        <v>2.43185426779019E-2</v>
      </c>
      <c r="J523" s="17">
        <v>1.96147673936144E-2</v>
      </c>
      <c r="K523" s="17">
        <v>1.33728788802021E-2</v>
      </c>
      <c r="L523" s="17">
        <v>1.68726993092321E-2</v>
      </c>
      <c r="M523" s="17"/>
      <c r="N523" s="17">
        <v>1.6270322593745098E-2</v>
      </c>
      <c r="O523" s="17">
        <v>1.8951972247763901E-2</v>
      </c>
      <c r="P523" s="17">
        <v>3.2759430534710803E-2</v>
      </c>
      <c r="Q523" s="17">
        <v>2.2848601603266901E-2</v>
      </c>
      <c r="R523" s="17"/>
      <c r="S523" s="17">
        <v>3.44417401698612E-2</v>
      </c>
      <c r="T523" s="17">
        <v>2.43270078712245E-2</v>
      </c>
      <c r="U523" s="17">
        <v>2.6721235686870699E-2</v>
      </c>
      <c r="V523" s="17">
        <v>1.41773872934096E-2</v>
      </c>
      <c r="W523" s="17">
        <v>3.6372880971914198E-2</v>
      </c>
      <c r="X523" s="17">
        <v>2.1126248642797999E-2</v>
      </c>
      <c r="Y523" s="17">
        <v>1.54256917269155E-2</v>
      </c>
      <c r="Z523" s="17">
        <v>0</v>
      </c>
      <c r="AA523" s="17">
        <v>1.29124415621866E-2</v>
      </c>
      <c r="AB523" s="17"/>
      <c r="AC523" s="17">
        <v>2.0036262049731302E-2</v>
      </c>
      <c r="AD523" s="17">
        <v>2.7140728253900102E-2</v>
      </c>
      <c r="AE523" s="17">
        <v>8.6865982140543301E-3</v>
      </c>
      <c r="AF523" s="17">
        <v>2.0647206585757201E-2</v>
      </c>
      <c r="AG523" s="17">
        <v>2.2996316667143801E-2</v>
      </c>
      <c r="AH523" s="17">
        <v>4.9580491199462201E-2</v>
      </c>
      <c r="AI523" s="17"/>
      <c r="AJ523" s="17">
        <v>2.0660408316909899E-2</v>
      </c>
      <c r="AK523" s="17">
        <v>1.68870137803485E-2</v>
      </c>
      <c r="AL523" s="17">
        <v>3.7974362021478199E-2</v>
      </c>
      <c r="AM523" s="17">
        <v>3.0131675484189199E-2</v>
      </c>
      <c r="AN523" s="17">
        <v>1.39666101341309E-2</v>
      </c>
      <c r="AO523" s="17">
        <v>6.3268980255194798E-2</v>
      </c>
      <c r="AP523" s="17"/>
      <c r="AQ523" s="17">
        <v>2.54652997910285E-2</v>
      </c>
      <c r="AR523" s="17">
        <v>1.38052316409931E-2</v>
      </c>
      <c r="AS523" s="17"/>
      <c r="AT523" s="17">
        <v>2.2116601505642999E-2</v>
      </c>
      <c r="AU523" s="17">
        <v>2.0650907323749901E-2</v>
      </c>
      <c r="AV523" s="17"/>
      <c r="AW523" s="17">
        <v>2.0088259207127201E-2</v>
      </c>
      <c r="AX523" s="17" t="s">
        <v>87</v>
      </c>
      <c r="AY523" s="17">
        <v>2.0660408316909899E-2</v>
      </c>
      <c r="AZ523" s="17"/>
      <c r="BA523" s="17">
        <v>2.0697413366391599E-2</v>
      </c>
      <c r="BB523" s="17">
        <v>2.30436370739668E-2</v>
      </c>
      <c r="BC523" s="17"/>
      <c r="BD523" s="17">
        <v>1.39993757383476E-2</v>
      </c>
      <c r="BE523" s="17">
        <v>1.9835210949724999E-2</v>
      </c>
      <c r="BF523" s="17"/>
      <c r="BG523" s="17">
        <v>6.1693705903926102E-3</v>
      </c>
      <c r="BH523" s="17">
        <v>3.2817339648942401E-2</v>
      </c>
      <c r="BI523" s="17">
        <v>1.0158493750823699E-2</v>
      </c>
      <c r="BJ523" s="17">
        <v>2.06995369563828E-2</v>
      </c>
    </row>
    <row r="524" spans="2:62">
      <c r="B524" t="s">
        <v>259</v>
      </c>
      <c r="C524" s="17">
        <v>0.74226707781531798</v>
      </c>
      <c r="D524" s="17">
        <v>0.72657907594112903</v>
      </c>
      <c r="E524" s="17">
        <v>0.75752821711846496</v>
      </c>
      <c r="F524" s="17"/>
      <c r="G524" s="17">
        <v>0.767996188200045</v>
      </c>
      <c r="H524" s="17">
        <v>0.75840015384396797</v>
      </c>
      <c r="I524" s="17">
        <v>0.75787587560237402</v>
      </c>
      <c r="J524" s="17">
        <v>0.73760868884578601</v>
      </c>
      <c r="K524" s="17">
        <v>0.74186198361676803</v>
      </c>
      <c r="L524" s="17">
        <v>0.70333393706424396</v>
      </c>
      <c r="M524" s="17"/>
      <c r="N524" s="17">
        <v>0.76318391300198596</v>
      </c>
      <c r="O524" s="17">
        <v>0.74463173785332504</v>
      </c>
      <c r="P524" s="17">
        <v>0.71553284302530895</v>
      </c>
      <c r="Q524" s="17">
        <v>0.73919469551709605</v>
      </c>
      <c r="R524" s="17"/>
      <c r="S524" s="17">
        <v>0.77953612611803902</v>
      </c>
      <c r="T524" s="17">
        <v>0.71538477283242996</v>
      </c>
      <c r="U524" s="17">
        <v>0.68668979811680297</v>
      </c>
      <c r="V524" s="17">
        <v>0.72313504614716395</v>
      </c>
      <c r="W524" s="17">
        <v>0.76248715212622797</v>
      </c>
      <c r="X524" s="17">
        <v>0.73825801274374603</v>
      </c>
      <c r="Y524" s="17">
        <v>0.75766603944839195</v>
      </c>
      <c r="Z524" s="17">
        <v>0.75157993604407802</v>
      </c>
      <c r="AA524" s="17">
        <v>0.76555327044881905</v>
      </c>
      <c r="AB524" s="17"/>
      <c r="AC524" s="17">
        <v>0.77664311677400599</v>
      </c>
      <c r="AD524" s="17">
        <v>0.75986535036295799</v>
      </c>
      <c r="AE524" s="17">
        <v>0.72276660535972403</v>
      </c>
      <c r="AF524" s="17">
        <v>0.69004377086551505</v>
      </c>
      <c r="AG524" s="17">
        <v>0.70480232576100199</v>
      </c>
      <c r="AH524" s="17">
        <v>0.79656580845972802</v>
      </c>
      <c r="AI524" s="17"/>
      <c r="AJ524" s="17">
        <v>0.71191645819434102</v>
      </c>
      <c r="AK524" s="17">
        <v>0.76210688480772304</v>
      </c>
      <c r="AL524" s="17">
        <v>0.731615360163832</v>
      </c>
      <c r="AM524" s="17">
        <v>0.73551799783452998</v>
      </c>
      <c r="AN524" s="17">
        <v>0.79177296214965698</v>
      </c>
      <c r="AO524" s="17">
        <v>0.67420323941737603</v>
      </c>
      <c r="AP524" s="17"/>
      <c r="AQ524" s="17">
        <v>0.75064536099976098</v>
      </c>
      <c r="AR524" s="17">
        <v>0.74642916660112502</v>
      </c>
      <c r="AS524" s="17"/>
      <c r="AT524" s="17">
        <v>0.73279273862720795</v>
      </c>
      <c r="AU524" s="17">
        <v>0.77534226086504598</v>
      </c>
      <c r="AV524" s="17"/>
      <c r="AW524" s="17">
        <v>0.76646934394155797</v>
      </c>
      <c r="AX524" s="17" t="s">
        <v>87</v>
      </c>
      <c r="AY524" s="17">
        <v>0.71191645819434102</v>
      </c>
      <c r="AZ524" s="17"/>
      <c r="BA524" s="17">
        <v>0.77856783114997996</v>
      </c>
      <c r="BB524" s="17">
        <v>0.72212820659989996</v>
      </c>
      <c r="BC524" s="17"/>
      <c r="BD524" s="17">
        <v>0.76824602410774201</v>
      </c>
      <c r="BE524" s="17">
        <v>0.73343108418228498</v>
      </c>
      <c r="BF524" s="17"/>
      <c r="BG524" s="17">
        <v>0.80392546679758703</v>
      </c>
      <c r="BH524" s="17">
        <v>0.72400913509546305</v>
      </c>
      <c r="BI524" s="17">
        <v>0.76747595080568798</v>
      </c>
      <c r="BJ524" s="17">
        <v>0.73103273628930199</v>
      </c>
    </row>
    <row r="525" spans="2:62">
      <c r="B525" t="s">
        <v>260</v>
      </c>
      <c r="C525" s="17">
        <v>6.8155736477475498E-2</v>
      </c>
      <c r="D525" s="17">
        <v>8.1849564854335699E-2</v>
      </c>
      <c r="E525" s="17">
        <v>5.44197706874988E-2</v>
      </c>
      <c r="F525" s="17"/>
      <c r="G525" s="17">
        <v>5.60752841116623E-2</v>
      </c>
      <c r="H525" s="17">
        <v>6.8793006284180405E-2</v>
      </c>
      <c r="I525" s="17">
        <v>4.9572536694497099E-2</v>
      </c>
      <c r="J525" s="17">
        <v>7.8595464162478104E-2</v>
      </c>
      <c r="K525" s="17">
        <v>8.4571242237156702E-2</v>
      </c>
      <c r="L525" s="17">
        <v>7.03825837628341E-2</v>
      </c>
      <c r="M525" s="17"/>
      <c r="N525" s="17">
        <v>7.8375738622595795E-2</v>
      </c>
      <c r="O525" s="17">
        <v>7.9339170615624399E-2</v>
      </c>
      <c r="P525" s="17">
        <v>4.5383944459101197E-2</v>
      </c>
      <c r="Q525" s="17">
        <v>6.5936559245616297E-2</v>
      </c>
      <c r="R525" s="17"/>
      <c r="S525" s="17">
        <v>6.5086087086350303E-2</v>
      </c>
      <c r="T525" s="17">
        <v>5.92830532521798E-2</v>
      </c>
      <c r="U525" s="17">
        <v>8.3818746138849695E-2</v>
      </c>
      <c r="V525" s="17">
        <v>7.1699832838399799E-2</v>
      </c>
      <c r="W525" s="17">
        <v>6.0773270569219703E-2</v>
      </c>
      <c r="X525" s="17">
        <v>5.9038863203493601E-2</v>
      </c>
      <c r="Y525" s="17">
        <v>8.1298708427265901E-2</v>
      </c>
      <c r="Z525" s="17">
        <v>0.105572620328217</v>
      </c>
      <c r="AA525" s="17">
        <v>5.6316436832862499E-2</v>
      </c>
      <c r="AB525" s="17"/>
      <c r="AC525" s="17">
        <v>6.1637558948081997E-2</v>
      </c>
      <c r="AD525" s="17">
        <v>6.3178132030731707E-2</v>
      </c>
      <c r="AE525" s="17">
        <v>7.0776244192643098E-2</v>
      </c>
      <c r="AF525" s="17">
        <v>8.2643607356252702E-2</v>
      </c>
      <c r="AG525" s="17">
        <v>7.5138702958542899E-2</v>
      </c>
      <c r="AH525" s="17">
        <v>5.3406400804180403E-2</v>
      </c>
      <c r="AI525" s="17"/>
      <c r="AJ525" s="17">
        <v>8.0309684608713697E-2</v>
      </c>
      <c r="AK525" s="17">
        <v>5.2855697803606702E-2</v>
      </c>
      <c r="AL525" s="17">
        <v>8.2056391277260596E-2</v>
      </c>
      <c r="AM525" s="17">
        <v>7.0328143316733496E-2</v>
      </c>
      <c r="AN525" s="17">
        <v>6.0756893365062799E-2</v>
      </c>
      <c r="AO525" s="17">
        <v>6.6225756971750899E-2</v>
      </c>
      <c r="AP525" s="17"/>
      <c r="AQ525" s="17">
        <v>7.5610037436705496E-2</v>
      </c>
      <c r="AR525" s="17">
        <v>7.4785657515397494E-2</v>
      </c>
      <c r="AS525" s="17"/>
      <c r="AT525" s="17">
        <v>6.6569631470911703E-2</v>
      </c>
      <c r="AU525" s="17">
        <v>7.6219753938603793E-2</v>
      </c>
      <c r="AV525" s="17"/>
      <c r="AW525" s="17">
        <v>6.4625969216065005E-2</v>
      </c>
      <c r="AX525" s="17" t="s">
        <v>87</v>
      </c>
      <c r="AY525" s="17">
        <v>8.0309684608713697E-2</v>
      </c>
      <c r="AZ525" s="17"/>
      <c r="BA525" s="17">
        <v>7.0076714866512194E-2</v>
      </c>
      <c r="BB525" s="17">
        <v>6.7090019299990103E-2</v>
      </c>
      <c r="BC525" s="17"/>
      <c r="BD525" s="17">
        <v>7.2990868498465894E-2</v>
      </c>
      <c r="BE525" s="17">
        <v>6.9605391735652694E-2</v>
      </c>
      <c r="BF525" s="17"/>
      <c r="BG525" s="17">
        <v>6.9162616001544497E-2</v>
      </c>
      <c r="BH525" s="17">
        <v>7.014761846624E-2</v>
      </c>
      <c r="BI525" s="17">
        <v>6.6166545020750006E-2</v>
      </c>
      <c r="BJ525" s="17">
        <v>6.7715422583825305E-2</v>
      </c>
    </row>
    <row r="526" spans="2:62">
      <c r="B526" t="s">
        <v>261</v>
      </c>
      <c r="C526" s="17">
        <v>0.67411134133784201</v>
      </c>
      <c r="D526" s="17">
        <v>0.64472951108679299</v>
      </c>
      <c r="E526" s="17">
        <v>0.70310844643096704</v>
      </c>
      <c r="F526" s="17"/>
      <c r="G526" s="17">
        <v>0.71192090408838204</v>
      </c>
      <c r="H526" s="17">
        <v>0.68960714755978803</v>
      </c>
      <c r="I526" s="17">
        <v>0.708303338907877</v>
      </c>
      <c r="J526" s="17">
        <v>0.65901322468330703</v>
      </c>
      <c r="K526" s="17">
        <v>0.65729074137961097</v>
      </c>
      <c r="L526" s="17">
        <v>0.63295135330140995</v>
      </c>
      <c r="M526" s="17"/>
      <c r="N526" s="17">
        <v>0.68480817437939001</v>
      </c>
      <c r="O526" s="17">
        <v>0.66529256723770003</v>
      </c>
      <c r="P526" s="17">
        <v>0.67014889856620796</v>
      </c>
      <c r="Q526" s="17">
        <v>0.67325813627148001</v>
      </c>
      <c r="R526" s="17"/>
      <c r="S526" s="17">
        <v>0.71445003903168802</v>
      </c>
      <c r="T526" s="17">
        <v>0.65610171958024999</v>
      </c>
      <c r="U526" s="17">
        <v>0.60287105197795399</v>
      </c>
      <c r="V526" s="17">
        <v>0.65143521330876397</v>
      </c>
      <c r="W526" s="17">
        <v>0.70171388155700798</v>
      </c>
      <c r="X526" s="17">
        <v>0.67921914954025198</v>
      </c>
      <c r="Y526" s="17">
        <v>0.67636733102112601</v>
      </c>
      <c r="Z526" s="17">
        <v>0.64600731571586101</v>
      </c>
      <c r="AA526" s="17">
        <v>0.70923683361595602</v>
      </c>
      <c r="AB526" s="17"/>
      <c r="AC526" s="17">
        <v>0.71500555782592401</v>
      </c>
      <c r="AD526" s="17">
        <v>0.69668721833222602</v>
      </c>
      <c r="AE526" s="17">
        <v>0.65199036116708098</v>
      </c>
      <c r="AF526" s="17">
        <v>0.60740016350926196</v>
      </c>
      <c r="AG526" s="17">
        <v>0.62966362280245902</v>
      </c>
      <c r="AH526" s="17">
        <v>0.743159407655547</v>
      </c>
      <c r="AI526" s="17"/>
      <c r="AJ526" s="17">
        <v>0.631606773585627</v>
      </c>
      <c r="AK526" s="17">
        <v>0.70925118700411705</v>
      </c>
      <c r="AL526" s="17">
        <v>0.64955896888657105</v>
      </c>
      <c r="AM526" s="17">
        <v>0.665189854517797</v>
      </c>
      <c r="AN526" s="17">
        <v>0.73101606878459402</v>
      </c>
      <c r="AO526" s="17">
        <v>0.60797748244562499</v>
      </c>
      <c r="AP526" s="17"/>
      <c r="AQ526" s="17">
        <v>0.67503532356305496</v>
      </c>
      <c r="AR526" s="17">
        <v>0.67164350908572701</v>
      </c>
      <c r="AS526" s="17"/>
      <c r="AT526" s="17">
        <v>0.66622310715629596</v>
      </c>
      <c r="AU526" s="17">
        <v>0.69912250692644196</v>
      </c>
      <c r="AV526" s="17"/>
      <c r="AW526" s="17">
        <v>0.70184337472549296</v>
      </c>
      <c r="AX526" s="17" t="s">
        <v>87</v>
      </c>
      <c r="AY526" s="17">
        <v>0.631606773585627</v>
      </c>
      <c r="AZ526" s="17"/>
      <c r="BA526" s="17">
        <v>0.70849111628346795</v>
      </c>
      <c r="BB526" s="17">
        <v>0.65503818729991004</v>
      </c>
      <c r="BC526" s="17"/>
      <c r="BD526" s="17">
        <v>0.69525515560927598</v>
      </c>
      <c r="BE526" s="17">
        <v>0.66382569244663203</v>
      </c>
      <c r="BF526" s="17"/>
      <c r="BG526" s="17">
        <v>0.73476285079604198</v>
      </c>
      <c r="BH526" s="17">
        <v>0.65386151662922398</v>
      </c>
      <c r="BI526" s="17">
        <v>0.70130940578493794</v>
      </c>
      <c r="BJ526" s="17">
        <v>0.66331731370547697</v>
      </c>
    </row>
    <row r="527" spans="2:62">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c r="AC527" s="17"/>
      <c r="AD527" s="17"/>
      <c r="AE527" s="17"/>
      <c r="AF527" s="17"/>
      <c r="AG527" s="17"/>
      <c r="AH527" s="17"/>
      <c r="AI527" s="17"/>
      <c r="AJ527" s="17"/>
      <c r="AK527" s="17"/>
      <c r="AL527" s="17"/>
      <c r="AM527" s="17"/>
      <c r="AN527" s="17"/>
      <c r="AO527" s="17"/>
      <c r="AP527" s="17"/>
      <c r="AQ527" s="17"/>
      <c r="AR527" s="17"/>
      <c r="AS527" s="17"/>
      <c r="AT527" s="17"/>
      <c r="AU527" s="17"/>
      <c r="AV527" s="17"/>
      <c r="AW527" s="17"/>
      <c r="AX527" s="17"/>
      <c r="AY527" s="17"/>
      <c r="AZ527" s="17"/>
      <c r="BA527" s="17"/>
      <c r="BB527" s="17"/>
      <c r="BC527" s="17"/>
      <c r="BD527" s="17"/>
      <c r="BE527" s="17"/>
      <c r="BF527" s="17"/>
      <c r="BG527" s="17"/>
      <c r="BH527" s="17"/>
      <c r="BI527" s="17"/>
      <c r="BJ527" s="17"/>
    </row>
    <row r="528" spans="2:62">
      <c r="B528" s="6" t="s">
        <v>266</v>
      </c>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c r="AC528" s="17"/>
      <c r="AD528" s="17"/>
      <c r="AE528" s="17"/>
      <c r="AF528" s="17"/>
      <c r="AG528" s="17"/>
      <c r="AH528" s="17"/>
      <c r="AI528" s="17"/>
      <c r="AJ528" s="17"/>
      <c r="AK528" s="17"/>
      <c r="AL528" s="17"/>
      <c r="AM528" s="17"/>
      <c r="AN528" s="17"/>
      <c r="AO528" s="17"/>
      <c r="AP528" s="17"/>
      <c r="AQ528" s="17"/>
      <c r="AR528" s="17"/>
      <c r="AS528" s="17"/>
      <c r="AT528" s="17"/>
      <c r="AU528" s="17"/>
      <c r="AV528" s="17"/>
      <c r="AW528" s="17"/>
      <c r="AX528" s="17"/>
      <c r="AY528" s="17"/>
      <c r="AZ528" s="17"/>
      <c r="BA528" s="17"/>
      <c r="BB528" s="17"/>
      <c r="BC528" s="17"/>
      <c r="BD528" s="17"/>
      <c r="BE528" s="17"/>
      <c r="BF528" s="17"/>
      <c r="BG528" s="17"/>
      <c r="BH528" s="17"/>
      <c r="BI528" s="17"/>
      <c r="BJ528" s="17"/>
    </row>
    <row r="529" spans="2:62">
      <c r="B529" s="24" t="s">
        <v>15</v>
      </c>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c r="AD529" s="17"/>
      <c r="AE529" s="17"/>
      <c r="AF529" s="17"/>
      <c r="AG529" s="17"/>
      <c r="AH529" s="17"/>
      <c r="AI529" s="17"/>
      <c r="AJ529" s="17"/>
      <c r="AK529" s="17"/>
      <c r="AL529" s="17"/>
      <c r="AM529" s="17"/>
      <c r="AN529" s="17"/>
      <c r="AO529" s="17"/>
      <c r="AP529" s="17"/>
      <c r="AQ529" s="17"/>
      <c r="AR529" s="17"/>
      <c r="AS529" s="17"/>
      <c r="AT529" s="17"/>
      <c r="AU529" s="17"/>
      <c r="AV529" s="17"/>
      <c r="AW529" s="17"/>
      <c r="AX529" s="17"/>
      <c r="AY529" s="17"/>
      <c r="AZ529" s="17"/>
      <c r="BA529" s="17"/>
      <c r="BB529" s="17"/>
      <c r="BC529" s="17"/>
      <c r="BD529" s="17"/>
      <c r="BE529" s="17"/>
      <c r="BF529" s="17"/>
      <c r="BG529" s="17"/>
      <c r="BH529" s="17"/>
      <c r="BI529" s="17"/>
      <c r="BJ529" s="17"/>
    </row>
    <row r="530" spans="2:62">
      <c r="B530" t="s">
        <v>252</v>
      </c>
      <c r="C530" s="17">
        <v>0.33314051995065302</v>
      </c>
      <c r="D530" s="17">
        <v>0.34558485564006203</v>
      </c>
      <c r="E530" s="17">
        <v>0.321590361273624</v>
      </c>
      <c r="F530" s="17"/>
      <c r="G530" s="17">
        <v>0.39105468776123398</v>
      </c>
      <c r="H530" s="17">
        <v>0.38591233149549298</v>
      </c>
      <c r="I530" s="17">
        <v>0.33125191008676103</v>
      </c>
      <c r="J530" s="17">
        <v>0.30795047213570198</v>
      </c>
      <c r="K530" s="17">
        <v>0.30861548880154499</v>
      </c>
      <c r="L530" s="17">
        <v>0.29202139213507</v>
      </c>
      <c r="M530" s="17"/>
      <c r="N530" s="17">
        <v>0.360863595871728</v>
      </c>
      <c r="O530" s="17">
        <v>0.32702433532527098</v>
      </c>
      <c r="P530" s="17">
        <v>0.34122367639128398</v>
      </c>
      <c r="Q530" s="17">
        <v>0.30258543439598001</v>
      </c>
      <c r="R530" s="17"/>
      <c r="S530" s="17">
        <v>0.39082364865428298</v>
      </c>
      <c r="T530" s="17">
        <v>0.27478226729914401</v>
      </c>
      <c r="U530" s="17">
        <v>0.29603998262466202</v>
      </c>
      <c r="V530" s="17">
        <v>0.35106252810032501</v>
      </c>
      <c r="W530" s="17">
        <v>0.28536769771336701</v>
      </c>
      <c r="X530" s="17">
        <v>0.33704923244604701</v>
      </c>
      <c r="Y530" s="17">
        <v>0.34802179174391401</v>
      </c>
      <c r="Z530" s="17">
        <v>0.38198951740315001</v>
      </c>
      <c r="AA530" s="17">
        <v>0.34986480471345499</v>
      </c>
      <c r="AB530" s="17"/>
      <c r="AC530" s="17">
        <v>0.42668348225298203</v>
      </c>
      <c r="AD530" s="17">
        <v>0.30970656249817402</v>
      </c>
      <c r="AE530" s="17">
        <v>0.318573924140159</v>
      </c>
      <c r="AF530" s="17">
        <v>0.288620940393847</v>
      </c>
      <c r="AG530" s="17">
        <v>0.283671559842753</v>
      </c>
      <c r="AH530" s="17">
        <v>0.30485965920704799</v>
      </c>
      <c r="AI530" s="17"/>
      <c r="AJ530" s="17">
        <v>0.28761412992885899</v>
      </c>
      <c r="AK530" s="17">
        <v>0.339322926406178</v>
      </c>
      <c r="AL530" s="17">
        <v>0.30539981321563198</v>
      </c>
      <c r="AM530" s="17">
        <v>0.33592473257964001</v>
      </c>
      <c r="AN530" s="17">
        <v>0.41632246232040299</v>
      </c>
      <c r="AO530" s="17">
        <v>0.36592818988977499</v>
      </c>
      <c r="AP530" s="17"/>
      <c r="AQ530" s="17">
        <v>0.35269021441702098</v>
      </c>
      <c r="AR530" s="17">
        <v>0.33952467004876602</v>
      </c>
      <c r="AS530" s="17"/>
      <c r="AT530" s="17">
        <v>0.32145507931700901</v>
      </c>
      <c r="AU530" s="17">
        <v>0.38287755039521498</v>
      </c>
      <c r="AV530" s="17"/>
      <c r="AW530" s="17">
        <v>0.35702293609130398</v>
      </c>
      <c r="AX530" s="17" t="s">
        <v>87</v>
      </c>
      <c r="AY530" s="17">
        <v>0.28761412992885899</v>
      </c>
      <c r="AZ530" s="17"/>
      <c r="BA530" s="17">
        <v>0.34013326411589001</v>
      </c>
      <c r="BB530" s="17">
        <v>0.32926109703929402</v>
      </c>
      <c r="BC530" s="17"/>
      <c r="BD530" s="17">
        <v>0.38021423366435902</v>
      </c>
      <c r="BE530" s="17">
        <v>0.32150386436672601</v>
      </c>
      <c r="BF530" s="17"/>
      <c r="BG530" s="17">
        <v>0.41294853441252699</v>
      </c>
      <c r="BH530" s="17">
        <v>0.34903399653262102</v>
      </c>
      <c r="BI530" s="17">
        <v>0.330013009702808</v>
      </c>
      <c r="BJ530" s="17">
        <v>0.309943115122779</v>
      </c>
    </row>
    <row r="531" spans="2:62">
      <c r="B531" t="s">
        <v>253</v>
      </c>
      <c r="C531" s="17">
        <v>0.23643163649493601</v>
      </c>
      <c r="D531" s="17">
        <v>0.221018385765929</v>
      </c>
      <c r="E531" s="17">
        <v>0.25137338130620202</v>
      </c>
      <c r="F531" s="17"/>
      <c r="G531" s="17">
        <v>0.23176859347534601</v>
      </c>
      <c r="H531" s="17">
        <v>0.216379448404527</v>
      </c>
      <c r="I531" s="17">
        <v>0.247342036105164</v>
      </c>
      <c r="J531" s="17">
        <v>0.21809864220573399</v>
      </c>
      <c r="K531" s="17">
        <v>0.234518122661657</v>
      </c>
      <c r="L531" s="17">
        <v>0.262782447006567</v>
      </c>
      <c r="M531" s="17"/>
      <c r="N531" s="17">
        <v>0.252971929897224</v>
      </c>
      <c r="O531" s="17">
        <v>0.232748844348938</v>
      </c>
      <c r="P531" s="17">
        <v>0.20420855048078801</v>
      </c>
      <c r="Q531" s="17">
        <v>0.249917947149396</v>
      </c>
      <c r="R531" s="17"/>
      <c r="S531" s="17">
        <v>0.24659350321280299</v>
      </c>
      <c r="T531" s="17">
        <v>0.24020374626343199</v>
      </c>
      <c r="U531" s="17">
        <v>0.275359047361104</v>
      </c>
      <c r="V531" s="17">
        <v>0.22698842810217501</v>
      </c>
      <c r="W531" s="17">
        <v>0.24136898977671101</v>
      </c>
      <c r="X531" s="17">
        <v>0.237101628937915</v>
      </c>
      <c r="Y531" s="17">
        <v>0.194892627650644</v>
      </c>
      <c r="Z531" s="17">
        <v>0.12890189372941799</v>
      </c>
      <c r="AA531" s="17">
        <v>0.264137356298207</v>
      </c>
      <c r="AB531" s="17"/>
      <c r="AC531" s="17">
        <v>0.20130270906452799</v>
      </c>
      <c r="AD531" s="17">
        <v>0.25177312533158003</v>
      </c>
      <c r="AE531" s="17">
        <v>0.27275474743880801</v>
      </c>
      <c r="AF531" s="17">
        <v>0.22748012589026001</v>
      </c>
      <c r="AG531" s="17">
        <v>0.25092068887524599</v>
      </c>
      <c r="AH531" s="17">
        <v>0.22057387324105601</v>
      </c>
      <c r="AI531" s="17"/>
      <c r="AJ531" s="17">
        <v>0.266237227689471</v>
      </c>
      <c r="AK531" s="17">
        <v>0.253695384584112</v>
      </c>
      <c r="AL531" s="17">
        <v>0.180346327346006</v>
      </c>
      <c r="AM531" s="17">
        <v>0.26014617624716402</v>
      </c>
      <c r="AN531" s="17">
        <v>0.17555787068909101</v>
      </c>
      <c r="AO531" s="17">
        <v>0.202430780703413</v>
      </c>
      <c r="AP531" s="17"/>
      <c r="AQ531" s="17">
        <v>0.239338113937684</v>
      </c>
      <c r="AR531" s="17">
        <v>0.23526056282891999</v>
      </c>
      <c r="AS531" s="17"/>
      <c r="AT531" s="17">
        <v>0.24228344153498299</v>
      </c>
      <c r="AU531" s="17">
        <v>0.210213516461352</v>
      </c>
      <c r="AV531" s="17"/>
      <c r="AW531" s="17">
        <v>0.20763818877943499</v>
      </c>
      <c r="AX531" s="17" t="s">
        <v>87</v>
      </c>
      <c r="AY531" s="17">
        <v>0.266237227689471</v>
      </c>
      <c r="AZ531" s="17"/>
      <c r="BA531" s="17">
        <v>0.239977397306814</v>
      </c>
      <c r="BB531" s="17">
        <v>0.23446452524264999</v>
      </c>
      <c r="BC531" s="17"/>
      <c r="BD531" s="17">
        <v>0.21189462921459401</v>
      </c>
      <c r="BE531" s="17">
        <v>0.24725438303337999</v>
      </c>
      <c r="BF531" s="17"/>
      <c r="BG531" s="17">
        <v>0.20223364453787901</v>
      </c>
      <c r="BH531" s="17">
        <v>0.182171509982921</v>
      </c>
      <c r="BI531" s="17">
        <v>0.25966650018799198</v>
      </c>
      <c r="BJ531" s="17">
        <v>0.27497698189442399</v>
      </c>
    </row>
    <row r="532" spans="2:62">
      <c r="B532" t="s">
        <v>254</v>
      </c>
      <c r="C532" s="17">
        <v>0.22404359247856401</v>
      </c>
      <c r="D532" s="17">
        <v>0.21137682217682299</v>
      </c>
      <c r="E532" s="17">
        <v>0.23626651999600301</v>
      </c>
      <c r="F532" s="17"/>
      <c r="G532" s="17">
        <v>0.18807026191049001</v>
      </c>
      <c r="H532" s="17">
        <v>0.22163715695371999</v>
      </c>
      <c r="I532" s="17">
        <v>0.23467784964647501</v>
      </c>
      <c r="J532" s="17">
        <v>0.24284888004203101</v>
      </c>
      <c r="K532" s="17">
        <v>0.248163672963649</v>
      </c>
      <c r="L532" s="17">
        <v>0.20921166935909899</v>
      </c>
      <c r="M532" s="17"/>
      <c r="N532" s="17">
        <v>0.21868334864139399</v>
      </c>
      <c r="O532" s="17">
        <v>0.23688330433513399</v>
      </c>
      <c r="P532" s="17">
        <v>0.23749439886059401</v>
      </c>
      <c r="Q532" s="17">
        <v>0.20598042527504801</v>
      </c>
      <c r="R532" s="17"/>
      <c r="S532" s="17">
        <v>0.222734869597387</v>
      </c>
      <c r="T532" s="17">
        <v>0.223073309725385</v>
      </c>
      <c r="U532" s="17">
        <v>0.21670142108964199</v>
      </c>
      <c r="V532" s="17">
        <v>0.194621887975615</v>
      </c>
      <c r="W532" s="17">
        <v>0.23414175867797701</v>
      </c>
      <c r="X532" s="17">
        <v>0.237834537421034</v>
      </c>
      <c r="Y532" s="17">
        <v>0.25358287561140602</v>
      </c>
      <c r="Z532" s="17">
        <v>0.24023475022332</v>
      </c>
      <c r="AA532" s="17">
        <v>0.211603922270129</v>
      </c>
      <c r="AB532" s="17"/>
      <c r="AC532" s="17">
        <v>0.203831040314291</v>
      </c>
      <c r="AD532" s="17">
        <v>0.22744371709981701</v>
      </c>
      <c r="AE532" s="17">
        <v>0.22907562259221001</v>
      </c>
      <c r="AF532" s="17">
        <v>0.23637798602771201</v>
      </c>
      <c r="AG532" s="17">
        <v>0.24792997063118499</v>
      </c>
      <c r="AH532" s="17">
        <v>0.19031596475753901</v>
      </c>
      <c r="AI532" s="17"/>
      <c r="AJ532" s="17">
        <v>0.23064910939991701</v>
      </c>
      <c r="AK532" s="17">
        <v>0.22348051623572701</v>
      </c>
      <c r="AL532" s="17">
        <v>0.278432485649381</v>
      </c>
      <c r="AM532" s="17">
        <v>0.18534104411336799</v>
      </c>
      <c r="AN532" s="17">
        <v>0.21851978081682399</v>
      </c>
      <c r="AO532" s="17">
        <v>0.182350026449285</v>
      </c>
      <c r="AP532" s="17"/>
      <c r="AQ532" s="17">
        <v>0.22456600816196201</v>
      </c>
      <c r="AR532" s="17">
        <v>0.21893249691375599</v>
      </c>
      <c r="AS532" s="17"/>
      <c r="AT532" s="17">
        <v>0.22669177112165301</v>
      </c>
      <c r="AU532" s="17">
        <v>0.21344006656544401</v>
      </c>
      <c r="AV532" s="17"/>
      <c r="AW532" s="17">
        <v>0.22984395429933199</v>
      </c>
      <c r="AX532" s="17" t="s">
        <v>87</v>
      </c>
      <c r="AY532" s="17">
        <v>0.23064910939991701</v>
      </c>
      <c r="AZ532" s="17"/>
      <c r="BA532" s="17">
        <v>0.2316233268915</v>
      </c>
      <c r="BB532" s="17">
        <v>0.219838520099435</v>
      </c>
      <c r="BC532" s="17"/>
      <c r="BD532" s="17">
        <v>0.212863590096317</v>
      </c>
      <c r="BE532" s="17">
        <v>0.22879381051257699</v>
      </c>
      <c r="BF532" s="17"/>
      <c r="BG532" s="17">
        <v>0.22625228016519</v>
      </c>
      <c r="BH532" s="17">
        <v>0.221354071440612</v>
      </c>
      <c r="BI532" s="17">
        <v>0.239169988213428</v>
      </c>
      <c r="BJ532" s="17">
        <v>0.20816745101005801</v>
      </c>
    </row>
    <row r="533" spans="2:62">
      <c r="B533" t="s">
        <v>255</v>
      </c>
      <c r="C533" s="17">
        <v>0.12027147794220799</v>
      </c>
      <c r="D533" s="17">
        <v>0.121127570614393</v>
      </c>
      <c r="E533" s="17">
        <v>0.120381457338359</v>
      </c>
      <c r="F533" s="17"/>
      <c r="G533" s="17">
        <v>9.9649848378300807E-2</v>
      </c>
      <c r="H533" s="17">
        <v>9.2272432122628006E-2</v>
      </c>
      <c r="I533" s="17">
        <v>0.111121762844525</v>
      </c>
      <c r="J533" s="17">
        <v>0.14072865607330001</v>
      </c>
      <c r="K533" s="17">
        <v>0.112929089404343</v>
      </c>
      <c r="L533" s="17">
        <v>0.154667574374898</v>
      </c>
      <c r="M533" s="17"/>
      <c r="N533" s="17">
        <v>8.2875127204392093E-2</v>
      </c>
      <c r="O533" s="17">
        <v>0.101532336040071</v>
      </c>
      <c r="P533" s="17">
        <v>0.14290773827804101</v>
      </c>
      <c r="Q533" s="17">
        <v>0.159060798232421</v>
      </c>
      <c r="R533" s="17"/>
      <c r="S533" s="17">
        <v>6.0187441621023803E-2</v>
      </c>
      <c r="T533" s="17">
        <v>0.173986643812168</v>
      </c>
      <c r="U533" s="17">
        <v>0.11582028552755499</v>
      </c>
      <c r="V533" s="17">
        <v>0.16041098464925799</v>
      </c>
      <c r="W533" s="17">
        <v>0.123191856043809</v>
      </c>
      <c r="X533" s="17">
        <v>0.111712215254775</v>
      </c>
      <c r="Y533" s="17">
        <v>0.109052972783205</v>
      </c>
      <c r="Z533" s="17">
        <v>0.14734404876037199</v>
      </c>
      <c r="AA533" s="17">
        <v>9.8074840860924606E-2</v>
      </c>
      <c r="AB533" s="17"/>
      <c r="AC533" s="17">
        <v>8.6670571638053903E-2</v>
      </c>
      <c r="AD533" s="17">
        <v>0.107830569598141</v>
      </c>
      <c r="AE533" s="17">
        <v>0.12950682003575101</v>
      </c>
      <c r="AF533" s="17">
        <v>0.153630648093393</v>
      </c>
      <c r="AG533" s="17">
        <v>0.140205086026193</v>
      </c>
      <c r="AH533" s="17">
        <v>0.18600755982072201</v>
      </c>
      <c r="AI533" s="17"/>
      <c r="AJ533" s="17">
        <v>0.121611250839852</v>
      </c>
      <c r="AK533" s="17">
        <v>0.109837552558087</v>
      </c>
      <c r="AL533" s="17">
        <v>0.123185549818967</v>
      </c>
      <c r="AM533" s="17">
        <v>0.123696784876793</v>
      </c>
      <c r="AN533" s="17">
        <v>0.12640578193527899</v>
      </c>
      <c r="AO533" s="17">
        <v>0.13253060322527799</v>
      </c>
      <c r="AP533" s="17"/>
      <c r="AQ533" s="17">
        <v>9.6790566912268797E-2</v>
      </c>
      <c r="AR533" s="17">
        <v>0.119604650692826</v>
      </c>
      <c r="AS533" s="17"/>
      <c r="AT533" s="17">
        <v>0.12622475797206101</v>
      </c>
      <c r="AU533" s="17">
        <v>9.4285000798079499E-2</v>
      </c>
      <c r="AV533" s="17"/>
      <c r="AW533" s="17">
        <v>0.120459230327849</v>
      </c>
      <c r="AX533" s="17" t="s">
        <v>87</v>
      </c>
      <c r="AY533" s="17">
        <v>0.121611250839852</v>
      </c>
      <c r="AZ533" s="17"/>
      <c r="BA533" s="17">
        <v>0.109273687234666</v>
      </c>
      <c r="BB533" s="17">
        <v>0.12637281387514099</v>
      </c>
      <c r="BC533" s="17"/>
      <c r="BD533" s="17">
        <v>0.10576892816778299</v>
      </c>
      <c r="BE533" s="17">
        <v>0.122651762852354</v>
      </c>
      <c r="BF533" s="17"/>
      <c r="BG533" s="17">
        <v>9.9414863098057193E-2</v>
      </c>
      <c r="BH533" s="17">
        <v>0.147634983843447</v>
      </c>
      <c r="BI533" s="17">
        <v>9.1683860719594903E-2</v>
      </c>
      <c r="BJ533" s="17">
        <v>0.11924654959450801</v>
      </c>
    </row>
    <row r="534" spans="2:62">
      <c r="B534" t="s">
        <v>256</v>
      </c>
      <c r="C534" s="17">
        <v>2.9673394553166199E-2</v>
      </c>
      <c r="D534" s="17">
        <v>3.4965876191294397E-2</v>
      </c>
      <c r="E534" s="17">
        <v>2.3854145043442E-2</v>
      </c>
      <c r="F534" s="17"/>
      <c r="G534" s="17">
        <v>2.93878790585889E-2</v>
      </c>
      <c r="H534" s="17">
        <v>4.3066292700063298E-2</v>
      </c>
      <c r="I534" s="17">
        <v>1.63121593340309E-2</v>
      </c>
      <c r="J534" s="17">
        <v>2.9025556511446799E-2</v>
      </c>
      <c r="K534" s="17">
        <v>2.9481597292459701E-2</v>
      </c>
      <c r="L534" s="17">
        <v>2.89476788506563E-2</v>
      </c>
      <c r="M534" s="17"/>
      <c r="N534" s="17">
        <v>3.11708938735057E-2</v>
      </c>
      <c r="O534" s="17">
        <v>4.1988864809847502E-2</v>
      </c>
      <c r="P534" s="17">
        <v>2.0219494752062701E-2</v>
      </c>
      <c r="Q534" s="17">
        <v>2.3751858213284301E-2</v>
      </c>
      <c r="R534" s="17"/>
      <c r="S534" s="17">
        <v>3.1626331744709697E-2</v>
      </c>
      <c r="T534" s="17">
        <v>4.1498081859848997E-2</v>
      </c>
      <c r="U534" s="17">
        <v>3.0196388620529001E-2</v>
      </c>
      <c r="V534" s="17">
        <v>1.3273531628649599E-2</v>
      </c>
      <c r="W534" s="17">
        <v>2.8483096576535302E-2</v>
      </c>
      <c r="X534" s="17">
        <v>3.52993651661513E-2</v>
      </c>
      <c r="Y534" s="17">
        <v>2.9747383779428E-2</v>
      </c>
      <c r="Z534" s="17">
        <v>1.8909991210625102E-2</v>
      </c>
      <c r="AA534" s="17">
        <v>2.6199609248450599E-2</v>
      </c>
      <c r="AB534" s="17"/>
      <c r="AC534" s="17">
        <v>4.1762708183907302E-2</v>
      </c>
      <c r="AD534" s="17">
        <v>3.12552840085202E-2</v>
      </c>
      <c r="AE534" s="17">
        <v>1.5441856299485201E-2</v>
      </c>
      <c r="AF534" s="17">
        <v>2.9081691716790401E-2</v>
      </c>
      <c r="AG534" s="17">
        <v>1.86234280559943E-2</v>
      </c>
      <c r="AH534" s="17">
        <v>2.2861897918940301E-2</v>
      </c>
      <c r="AI534" s="17"/>
      <c r="AJ534" s="17">
        <v>3.11780465143249E-2</v>
      </c>
      <c r="AK534" s="17">
        <v>2.40777959683789E-2</v>
      </c>
      <c r="AL534" s="17">
        <v>3.5408807792538001E-2</v>
      </c>
      <c r="AM534" s="17">
        <v>1.8560691510900101E-2</v>
      </c>
      <c r="AN534" s="17">
        <v>2.9093100723543801E-2</v>
      </c>
      <c r="AO534" s="17">
        <v>6.0074726786250199E-2</v>
      </c>
      <c r="AP534" s="17"/>
      <c r="AQ534" s="17">
        <v>2.56187353730194E-2</v>
      </c>
      <c r="AR534" s="17">
        <v>3.2708870532033203E-2</v>
      </c>
      <c r="AS534" s="17"/>
      <c r="AT534" s="17">
        <v>2.72250894250449E-2</v>
      </c>
      <c r="AU534" s="17">
        <v>3.9817492130633902E-2</v>
      </c>
      <c r="AV534" s="17"/>
      <c r="AW534" s="17">
        <v>3.0120849097619001E-2</v>
      </c>
      <c r="AX534" s="17" t="s">
        <v>87</v>
      </c>
      <c r="AY534" s="17">
        <v>3.11780465143249E-2</v>
      </c>
      <c r="AZ534" s="17"/>
      <c r="BA534" s="17">
        <v>2.6241299833104501E-2</v>
      </c>
      <c r="BB534" s="17">
        <v>3.1577446321161898E-2</v>
      </c>
      <c r="BC534" s="17"/>
      <c r="BD534" s="17">
        <v>3.2569595114302803E-2</v>
      </c>
      <c r="BE534" s="17">
        <v>2.6767893648509001E-2</v>
      </c>
      <c r="BF534" s="17"/>
      <c r="BG534" s="17">
        <v>3.2044159680277302E-2</v>
      </c>
      <c r="BH534" s="17">
        <v>3.2037703154099699E-2</v>
      </c>
      <c r="BI534" s="17">
        <v>2.43862762510356E-2</v>
      </c>
      <c r="BJ534" s="17">
        <v>3.2544800497496702E-2</v>
      </c>
    </row>
    <row r="535" spans="2:62">
      <c r="B535" t="s">
        <v>257</v>
      </c>
      <c r="C535" s="17">
        <v>1.45985532215753E-2</v>
      </c>
      <c r="D535" s="17">
        <v>1.58820015086934E-2</v>
      </c>
      <c r="E535" s="17">
        <v>1.34578405815596E-2</v>
      </c>
      <c r="F535" s="17"/>
      <c r="G535" s="17">
        <v>1.6373480788582299E-2</v>
      </c>
      <c r="H535" s="17">
        <v>1.44789489878816E-2</v>
      </c>
      <c r="I535" s="17">
        <v>1.3380472429860501E-2</v>
      </c>
      <c r="J535" s="17">
        <v>1.4434705966666701E-2</v>
      </c>
      <c r="K535" s="17">
        <v>1.36983225513648E-2</v>
      </c>
      <c r="L535" s="17">
        <v>1.5528793999846399E-2</v>
      </c>
      <c r="M535" s="17"/>
      <c r="N535" s="17">
        <v>1.9884592918039502E-2</v>
      </c>
      <c r="O535" s="17">
        <v>1.9839999774000801E-2</v>
      </c>
      <c r="P535" s="17">
        <v>6.9223461453231097E-3</v>
      </c>
      <c r="Q535" s="17">
        <v>1.0279414558850199E-2</v>
      </c>
      <c r="R535" s="17"/>
      <c r="S535" s="17">
        <v>8.7860625590228704E-3</v>
      </c>
      <c r="T535" s="17">
        <v>1.9309568529673402E-2</v>
      </c>
      <c r="U535" s="17">
        <v>1.5660947762954101E-2</v>
      </c>
      <c r="V535" s="17">
        <v>8.6715571686050499E-3</v>
      </c>
      <c r="W535" s="17">
        <v>1.9166247147960901E-2</v>
      </c>
      <c r="X535" s="17">
        <v>1.9538444809128301E-2</v>
      </c>
      <c r="Y535" s="17">
        <v>2.9353499558835101E-2</v>
      </c>
      <c r="Z535" s="17">
        <v>1.95583043964596E-2</v>
      </c>
      <c r="AA535" s="17">
        <v>0</v>
      </c>
      <c r="AB535" s="17"/>
      <c r="AC535" s="17">
        <v>1.5659977195991701E-2</v>
      </c>
      <c r="AD535" s="17">
        <v>1.99275452765726E-2</v>
      </c>
      <c r="AE535" s="17">
        <v>3.74821162403018E-3</v>
      </c>
      <c r="AF535" s="17">
        <v>1.6299687366823499E-2</v>
      </c>
      <c r="AG535" s="17">
        <v>9.1082112335157308E-3</v>
      </c>
      <c r="AH535" s="17">
        <v>1.21828183054754E-2</v>
      </c>
      <c r="AI535" s="17"/>
      <c r="AJ535" s="17">
        <v>9.2372575596720297E-3</v>
      </c>
      <c r="AK535" s="17">
        <v>1.52604396184632E-2</v>
      </c>
      <c r="AL535" s="17">
        <v>2.0364444942553801E-2</v>
      </c>
      <c r="AM535" s="17">
        <v>3.4076495730089203E-2</v>
      </c>
      <c r="AN535" s="17">
        <v>1.44359815538866E-2</v>
      </c>
      <c r="AO535" s="17">
        <v>0</v>
      </c>
      <c r="AP535" s="17"/>
      <c r="AQ535" s="17">
        <v>1.72117039903542E-2</v>
      </c>
      <c r="AR535" s="17">
        <v>1.2628257838326599E-2</v>
      </c>
      <c r="AS535" s="17"/>
      <c r="AT535" s="17">
        <v>1.1775039058482499E-2</v>
      </c>
      <c r="AU535" s="17">
        <v>2.56988360366995E-2</v>
      </c>
      <c r="AV535" s="17"/>
      <c r="AW535" s="17">
        <v>1.9018567457838E-2</v>
      </c>
      <c r="AX535" s="17" t="s">
        <v>87</v>
      </c>
      <c r="AY535" s="17">
        <v>9.2372575596720297E-3</v>
      </c>
      <c r="AZ535" s="17"/>
      <c r="BA535" s="17">
        <v>1.6539363900180602E-2</v>
      </c>
      <c r="BB535" s="17">
        <v>1.35218335196561E-2</v>
      </c>
      <c r="BC535" s="17"/>
      <c r="BD535" s="17">
        <v>1.6337104893142301E-2</v>
      </c>
      <c r="BE535" s="17">
        <v>1.48298034064325E-2</v>
      </c>
      <c r="BF535" s="17"/>
      <c r="BG535" s="17">
        <v>1.76803445690525E-2</v>
      </c>
      <c r="BH535" s="17">
        <v>2.4613905920067101E-2</v>
      </c>
      <c r="BI535" s="17">
        <v>1.4624042877109099E-2</v>
      </c>
      <c r="BJ535" s="17">
        <v>1.36846647164529E-2</v>
      </c>
    </row>
    <row r="536" spans="2:62">
      <c r="B536" t="s">
        <v>258</v>
      </c>
      <c r="C536" s="17">
        <v>2.4532308029508499E-2</v>
      </c>
      <c r="D536" s="17">
        <v>3.0672233749608899E-2</v>
      </c>
      <c r="E536" s="17">
        <v>1.87182658535077E-2</v>
      </c>
      <c r="F536" s="17"/>
      <c r="G536" s="17">
        <v>1.102727759343E-2</v>
      </c>
      <c r="H536" s="17">
        <v>1.7120915398022601E-2</v>
      </c>
      <c r="I536" s="17">
        <v>2.78371776194676E-2</v>
      </c>
      <c r="J536" s="17">
        <v>2.9226316609979399E-2</v>
      </c>
      <c r="K536" s="17">
        <v>4.2530935324079401E-2</v>
      </c>
      <c r="L536" s="17">
        <v>2.1339435225097899E-2</v>
      </c>
      <c r="M536" s="17"/>
      <c r="N536" s="17">
        <v>2.3574702311009901E-2</v>
      </c>
      <c r="O536" s="17">
        <v>2.8386217942118801E-2</v>
      </c>
      <c r="P536" s="17">
        <v>2.1087512003140501E-2</v>
      </c>
      <c r="Q536" s="17">
        <v>2.4741024113678799E-2</v>
      </c>
      <c r="R536" s="17"/>
      <c r="S536" s="17">
        <v>1.6956694430933301E-2</v>
      </c>
      <c r="T536" s="17">
        <v>9.0919332441323792E-3</v>
      </c>
      <c r="U536" s="17">
        <v>2.3212121291214499E-2</v>
      </c>
      <c r="V536" s="17">
        <v>3.49058863605081E-2</v>
      </c>
      <c r="W536" s="17">
        <v>4.6102576419894903E-2</v>
      </c>
      <c r="X536" s="17">
        <v>5.1023027873874603E-3</v>
      </c>
      <c r="Y536" s="17">
        <v>2.4888783482057399E-2</v>
      </c>
      <c r="Z536" s="17">
        <v>4.9005532224716798E-2</v>
      </c>
      <c r="AA536" s="17">
        <v>3.7279597640587102E-2</v>
      </c>
      <c r="AB536" s="17"/>
      <c r="AC536" s="17">
        <v>1.1688791221329899E-2</v>
      </c>
      <c r="AD536" s="17">
        <v>3.0018244763571102E-2</v>
      </c>
      <c r="AE536" s="17">
        <v>2.1716999735935601E-2</v>
      </c>
      <c r="AF536" s="17">
        <v>3.41506030697077E-2</v>
      </c>
      <c r="AG536" s="17">
        <v>3.1345791594520597E-2</v>
      </c>
      <c r="AH536" s="17">
        <v>1.2507872748580401E-2</v>
      </c>
      <c r="AI536" s="17"/>
      <c r="AJ536" s="17">
        <v>3.4890203450995298E-2</v>
      </c>
      <c r="AK536" s="17">
        <v>2.1691340505312001E-2</v>
      </c>
      <c r="AL536" s="17">
        <v>2.64703898715851E-2</v>
      </c>
      <c r="AM536" s="17">
        <v>1.6331128045644499E-2</v>
      </c>
      <c r="AN536" s="17">
        <v>1.0085346294544001E-2</v>
      </c>
      <c r="AO536" s="17">
        <v>3.8965588585971399E-2</v>
      </c>
      <c r="AP536" s="17"/>
      <c r="AQ536" s="17">
        <v>2.2784526875833402E-2</v>
      </c>
      <c r="AR536" s="17">
        <v>2.9020530373253299E-2</v>
      </c>
      <c r="AS536" s="17"/>
      <c r="AT536" s="17">
        <v>2.7663268513429401E-2</v>
      </c>
      <c r="AU536" s="17">
        <v>1.34651925145412E-2</v>
      </c>
      <c r="AV536" s="17"/>
      <c r="AW536" s="17">
        <v>2.1870503707676601E-2</v>
      </c>
      <c r="AX536" s="17" t="s">
        <v>87</v>
      </c>
      <c r="AY536" s="17">
        <v>3.4890203450995298E-2</v>
      </c>
      <c r="AZ536" s="17"/>
      <c r="BA536" s="17">
        <v>2.32026877199214E-2</v>
      </c>
      <c r="BB536" s="17">
        <v>2.5269952560830401E-2</v>
      </c>
      <c r="BC536" s="17"/>
      <c r="BD536" s="17">
        <v>2.5905554939971299E-2</v>
      </c>
      <c r="BE536" s="17">
        <v>2.5374777931126701E-2</v>
      </c>
      <c r="BF536" s="17"/>
      <c r="BG536" s="17">
        <v>5.8617645736780896E-3</v>
      </c>
      <c r="BH536" s="17">
        <v>2.94120125177223E-2</v>
      </c>
      <c r="BI536" s="17">
        <v>2.79924829690536E-2</v>
      </c>
      <c r="BJ536" s="17">
        <v>2.2550112905611399E-2</v>
      </c>
    </row>
    <row r="537" spans="2:62">
      <c r="B537" t="s">
        <v>101</v>
      </c>
      <c r="C537" s="17">
        <v>1.7308517329388401E-2</v>
      </c>
      <c r="D537" s="17">
        <v>1.9372254353196901E-2</v>
      </c>
      <c r="E537" s="17">
        <v>1.43580286073019E-2</v>
      </c>
      <c r="F537" s="17"/>
      <c r="G537" s="17">
        <v>3.2667971034026799E-2</v>
      </c>
      <c r="H537" s="17">
        <v>9.1324739376643007E-3</v>
      </c>
      <c r="I537" s="17">
        <v>1.8076631933716201E-2</v>
      </c>
      <c r="J537" s="17">
        <v>1.7686770455140201E-2</v>
      </c>
      <c r="K537" s="17">
        <v>1.00627710009022E-2</v>
      </c>
      <c r="L537" s="17">
        <v>1.5501009048765099E-2</v>
      </c>
      <c r="M537" s="17"/>
      <c r="N537" s="17">
        <v>9.9758092827065895E-3</v>
      </c>
      <c r="O537" s="17">
        <v>1.1596097424618699E-2</v>
      </c>
      <c r="P537" s="17">
        <v>2.5936283088767099E-2</v>
      </c>
      <c r="Q537" s="17">
        <v>2.3683098061342299E-2</v>
      </c>
      <c r="R537" s="17"/>
      <c r="S537" s="17">
        <v>2.2291448179836599E-2</v>
      </c>
      <c r="T537" s="17">
        <v>1.80544492662164E-2</v>
      </c>
      <c r="U537" s="17">
        <v>2.7009805722340199E-2</v>
      </c>
      <c r="V537" s="17">
        <v>1.00651960148638E-2</v>
      </c>
      <c r="W537" s="17">
        <v>2.2177777643745799E-2</v>
      </c>
      <c r="X537" s="17">
        <v>1.6362273177562201E-2</v>
      </c>
      <c r="Y537" s="17">
        <v>1.04600653905117E-2</v>
      </c>
      <c r="Z537" s="17">
        <v>1.4055962051937701E-2</v>
      </c>
      <c r="AA537" s="17">
        <v>1.28398689682472E-2</v>
      </c>
      <c r="AB537" s="17"/>
      <c r="AC537" s="17">
        <v>1.2400720128916499E-2</v>
      </c>
      <c r="AD537" s="17">
        <v>2.2044951423624899E-2</v>
      </c>
      <c r="AE537" s="17">
        <v>9.1818181336214295E-3</v>
      </c>
      <c r="AF537" s="17">
        <v>1.4358317441467001E-2</v>
      </c>
      <c r="AG537" s="17">
        <v>1.8195263740591199E-2</v>
      </c>
      <c r="AH537" s="17">
        <v>5.0690354000638801E-2</v>
      </c>
      <c r="AI537" s="17"/>
      <c r="AJ537" s="17">
        <v>1.85827746169085E-2</v>
      </c>
      <c r="AK537" s="17">
        <v>1.26340441237415E-2</v>
      </c>
      <c r="AL537" s="17">
        <v>3.03921813633369E-2</v>
      </c>
      <c r="AM537" s="17">
        <v>2.5922946896401001E-2</v>
      </c>
      <c r="AN537" s="17">
        <v>9.5796756664283597E-3</v>
      </c>
      <c r="AO537" s="17">
        <v>1.7720084360026801E-2</v>
      </c>
      <c r="AP537" s="17"/>
      <c r="AQ537" s="17">
        <v>2.1000130331857401E-2</v>
      </c>
      <c r="AR537" s="17">
        <v>1.2319960772119E-2</v>
      </c>
      <c r="AS537" s="17"/>
      <c r="AT537" s="17">
        <v>1.6681553057337501E-2</v>
      </c>
      <c r="AU537" s="17">
        <v>2.0202345098034199E-2</v>
      </c>
      <c r="AV537" s="17"/>
      <c r="AW537" s="17">
        <v>1.40257702389465E-2</v>
      </c>
      <c r="AX537" s="17" t="s">
        <v>87</v>
      </c>
      <c r="AY537" s="17">
        <v>1.85827746169085E-2</v>
      </c>
      <c r="AZ537" s="17"/>
      <c r="BA537" s="17">
        <v>1.30089729979238E-2</v>
      </c>
      <c r="BB537" s="17">
        <v>1.9693811341831399E-2</v>
      </c>
      <c r="BC537" s="17"/>
      <c r="BD537" s="17">
        <v>1.4446363909531299E-2</v>
      </c>
      <c r="BE537" s="17">
        <v>1.28237042488952E-2</v>
      </c>
      <c r="BF537" s="17"/>
      <c r="BG537" s="17">
        <v>3.5644089633378E-3</v>
      </c>
      <c r="BH537" s="17">
        <v>1.37418166085103E-2</v>
      </c>
      <c r="BI537" s="17">
        <v>1.2463839078978399E-2</v>
      </c>
      <c r="BJ537" s="17">
        <v>1.8886324258670002E-2</v>
      </c>
    </row>
    <row r="538" spans="2:62">
      <c r="B538" t="s">
        <v>259</v>
      </c>
      <c r="C538" s="17">
        <v>0.79361574892415299</v>
      </c>
      <c r="D538" s="17">
        <v>0.77798006358281302</v>
      </c>
      <c r="E538" s="17">
        <v>0.80923026257582897</v>
      </c>
      <c r="F538" s="17"/>
      <c r="G538" s="17">
        <v>0.81089354314707096</v>
      </c>
      <c r="H538" s="17">
        <v>0.82392893685374002</v>
      </c>
      <c r="I538" s="17">
        <v>0.81327179583840004</v>
      </c>
      <c r="J538" s="17">
        <v>0.76889799438346695</v>
      </c>
      <c r="K538" s="17">
        <v>0.79129728442685099</v>
      </c>
      <c r="L538" s="17">
        <v>0.76401550850073596</v>
      </c>
      <c r="M538" s="17"/>
      <c r="N538" s="17">
        <v>0.832518874410346</v>
      </c>
      <c r="O538" s="17">
        <v>0.79665648400934297</v>
      </c>
      <c r="P538" s="17">
        <v>0.78292662573266603</v>
      </c>
      <c r="Q538" s="17">
        <v>0.75848380682042305</v>
      </c>
      <c r="R538" s="17"/>
      <c r="S538" s="17">
        <v>0.860152021464474</v>
      </c>
      <c r="T538" s="17">
        <v>0.73805932328796098</v>
      </c>
      <c r="U538" s="17">
        <v>0.78810045107540805</v>
      </c>
      <c r="V538" s="17">
        <v>0.77267284417811499</v>
      </c>
      <c r="W538" s="17">
        <v>0.760878446168054</v>
      </c>
      <c r="X538" s="17">
        <v>0.81198539880499598</v>
      </c>
      <c r="Y538" s="17">
        <v>0.796497295005963</v>
      </c>
      <c r="Z538" s="17">
        <v>0.75112616135588794</v>
      </c>
      <c r="AA538" s="17">
        <v>0.82560608328179097</v>
      </c>
      <c r="AB538" s="17"/>
      <c r="AC538" s="17">
        <v>0.83181723163180099</v>
      </c>
      <c r="AD538" s="17">
        <v>0.78892340492957103</v>
      </c>
      <c r="AE538" s="17">
        <v>0.820404294171177</v>
      </c>
      <c r="AF538" s="17">
        <v>0.752479052311818</v>
      </c>
      <c r="AG538" s="17">
        <v>0.78252221934918498</v>
      </c>
      <c r="AH538" s="17">
        <v>0.71574949720564296</v>
      </c>
      <c r="AI538" s="17"/>
      <c r="AJ538" s="17">
        <v>0.78450046701824705</v>
      </c>
      <c r="AK538" s="17">
        <v>0.81649882722601697</v>
      </c>
      <c r="AL538" s="17">
        <v>0.76417862621101895</v>
      </c>
      <c r="AM538" s="17">
        <v>0.78141195294017196</v>
      </c>
      <c r="AN538" s="17">
        <v>0.81040011382631805</v>
      </c>
      <c r="AO538" s="17">
        <v>0.75070899704247396</v>
      </c>
      <c r="AP538" s="17"/>
      <c r="AQ538" s="17">
        <v>0.81659433651666702</v>
      </c>
      <c r="AR538" s="17">
        <v>0.79371772979144195</v>
      </c>
      <c r="AS538" s="17"/>
      <c r="AT538" s="17">
        <v>0.79043029197364501</v>
      </c>
      <c r="AU538" s="17">
        <v>0.80653113342201199</v>
      </c>
      <c r="AV538" s="17"/>
      <c r="AW538" s="17">
        <v>0.79450507917007096</v>
      </c>
      <c r="AX538" s="17" t="s">
        <v>87</v>
      </c>
      <c r="AY538" s="17">
        <v>0.78450046701824705</v>
      </c>
      <c r="AZ538" s="17"/>
      <c r="BA538" s="17">
        <v>0.81173398831420396</v>
      </c>
      <c r="BB538" s="17">
        <v>0.78356414238137895</v>
      </c>
      <c r="BC538" s="17"/>
      <c r="BD538" s="17">
        <v>0.80497245297526898</v>
      </c>
      <c r="BE538" s="17">
        <v>0.79755205791268202</v>
      </c>
      <c r="BF538" s="17"/>
      <c r="BG538" s="17">
        <v>0.841434459115597</v>
      </c>
      <c r="BH538" s="17">
        <v>0.75255957795615303</v>
      </c>
      <c r="BI538" s="17">
        <v>0.82884949810422803</v>
      </c>
      <c r="BJ538" s="17">
        <v>0.793087548027261</v>
      </c>
    </row>
    <row r="539" spans="2:62">
      <c r="B539" t="s">
        <v>260</v>
      </c>
      <c r="C539" s="17">
        <v>6.8804255804250106E-2</v>
      </c>
      <c r="D539" s="17">
        <v>8.1520111449596699E-2</v>
      </c>
      <c r="E539" s="17">
        <v>5.6030251478509298E-2</v>
      </c>
      <c r="F539" s="17"/>
      <c r="G539" s="17">
        <v>5.6788637440601197E-2</v>
      </c>
      <c r="H539" s="17">
        <v>7.4666157085967494E-2</v>
      </c>
      <c r="I539" s="17">
        <v>5.7529809383358999E-2</v>
      </c>
      <c r="J539" s="17">
        <v>7.2686579088093006E-2</v>
      </c>
      <c r="K539" s="17">
        <v>8.5710855167903902E-2</v>
      </c>
      <c r="L539" s="17">
        <v>6.5815908075600602E-2</v>
      </c>
      <c r="M539" s="17"/>
      <c r="N539" s="17">
        <v>7.46301891025552E-2</v>
      </c>
      <c r="O539" s="17">
        <v>9.0215082525967105E-2</v>
      </c>
      <c r="P539" s="17">
        <v>4.8229352900526302E-2</v>
      </c>
      <c r="Q539" s="17">
        <v>5.8772296885813299E-2</v>
      </c>
      <c r="R539" s="17"/>
      <c r="S539" s="17">
        <v>5.7369088734665903E-2</v>
      </c>
      <c r="T539" s="17">
        <v>6.9899583633654797E-2</v>
      </c>
      <c r="U539" s="17">
        <v>6.9069457674697604E-2</v>
      </c>
      <c r="V539" s="17">
        <v>5.6850975157762697E-2</v>
      </c>
      <c r="W539" s="17">
        <v>9.3751920144391196E-2</v>
      </c>
      <c r="X539" s="17">
        <v>5.9940112762667003E-2</v>
      </c>
      <c r="Y539" s="17">
        <v>8.3989666820320594E-2</v>
      </c>
      <c r="Z539" s="17">
        <v>8.7473827831801507E-2</v>
      </c>
      <c r="AA539" s="17">
        <v>6.3479206889037701E-2</v>
      </c>
      <c r="AB539" s="17"/>
      <c r="AC539" s="17">
        <v>6.9111476601228794E-2</v>
      </c>
      <c r="AD539" s="17">
        <v>8.1201074048663793E-2</v>
      </c>
      <c r="AE539" s="17">
        <v>4.0907067659450999E-2</v>
      </c>
      <c r="AF539" s="17">
        <v>7.9531982153321606E-2</v>
      </c>
      <c r="AG539" s="17">
        <v>5.9077430884030599E-2</v>
      </c>
      <c r="AH539" s="17">
        <v>4.75525889729961E-2</v>
      </c>
      <c r="AI539" s="17"/>
      <c r="AJ539" s="17">
        <v>7.5305507524992196E-2</v>
      </c>
      <c r="AK539" s="17">
        <v>6.1029576092154099E-2</v>
      </c>
      <c r="AL539" s="17">
        <v>8.2243642606676895E-2</v>
      </c>
      <c r="AM539" s="17">
        <v>6.8968315286633899E-2</v>
      </c>
      <c r="AN539" s="17">
        <v>5.3614428571974397E-2</v>
      </c>
      <c r="AO539" s="17">
        <v>9.9040315372221605E-2</v>
      </c>
      <c r="AP539" s="17"/>
      <c r="AQ539" s="17">
        <v>6.5614966239206901E-2</v>
      </c>
      <c r="AR539" s="17">
        <v>7.4357658743613095E-2</v>
      </c>
      <c r="AS539" s="17"/>
      <c r="AT539" s="17">
        <v>6.6663396996956795E-2</v>
      </c>
      <c r="AU539" s="17">
        <v>7.8981520681874598E-2</v>
      </c>
      <c r="AV539" s="17"/>
      <c r="AW539" s="17">
        <v>7.1009920263133505E-2</v>
      </c>
      <c r="AX539" s="17" t="s">
        <v>87</v>
      </c>
      <c r="AY539" s="17">
        <v>7.5305507524992196E-2</v>
      </c>
      <c r="AZ539" s="17"/>
      <c r="BA539" s="17">
        <v>6.5983351453206496E-2</v>
      </c>
      <c r="BB539" s="17">
        <v>7.0369232401648399E-2</v>
      </c>
      <c r="BC539" s="17"/>
      <c r="BD539" s="17">
        <v>7.4812254947416404E-2</v>
      </c>
      <c r="BE539" s="17">
        <v>6.6972474986068301E-2</v>
      </c>
      <c r="BF539" s="17"/>
      <c r="BG539" s="17">
        <v>5.5586268823007899E-2</v>
      </c>
      <c r="BH539" s="17">
        <v>8.60636215918891E-2</v>
      </c>
      <c r="BI539" s="17">
        <v>6.7002802097198305E-2</v>
      </c>
      <c r="BJ539" s="17">
        <v>6.8779578119561105E-2</v>
      </c>
    </row>
    <row r="540" spans="2:62">
      <c r="B540" t="s">
        <v>261</v>
      </c>
      <c r="C540" s="17">
        <v>0.72481149311990301</v>
      </c>
      <c r="D540" s="17">
        <v>0.69645995213321699</v>
      </c>
      <c r="E540" s="17">
        <v>0.75320001109732004</v>
      </c>
      <c r="F540" s="17"/>
      <c r="G540" s="17">
        <v>0.75410490570647004</v>
      </c>
      <c r="H540" s="17">
        <v>0.749262779767773</v>
      </c>
      <c r="I540" s="17">
        <v>0.75574198645504098</v>
      </c>
      <c r="J540" s="17">
        <v>0.696211415295374</v>
      </c>
      <c r="K540" s="17">
        <v>0.70558642925894699</v>
      </c>
      <c r="L540" s="17">
        <v>0.69819960042513496</v>
      </c>
      <c r="M540" s="17"/>
      <c r="N540" s="17">
        <v>0.75788868530779097</v>
      </c>
      <c r="O540" s="17">
        <v>0.70644140148337597</v>
      </c>
      <c r="P540" s="17">
        <v>0.73469727283214004</v>
      </c>
      <c r="Q540" s="17">
        <v>0.69971150993460995</v>
      </c>
      <c r="R540" s="17"/>
      <c r="S540" s="17">
        <v>0.80278293272980805</v>
      </c>
      <c r="T540" s="17">
        <v>0.66815973965430597</v>
      </c>
      <c r="U540" s="17">
        <v>0.71903099340070997</v>
      </c>
      <c r="V540" s="17">
        <v>0.71582186902035205</v>
      </c>
      <c r="W540" s="17">
        <v>0.66712652602366296</v>
      </c>
      <c r="X540" s="17">
        <v>0.75204528604232901</v>
      </c>
      <c r="Y540" s="17">
        <v>0.71250762818564295</v>
      </c>
      <c r="Z540" s="17">
        <v>0.66365233352408703</v>
      </c>
      <c r="AA540" s="17">
        <v>0.76212687639275301</v>
      </c>
      <c r="AB540" s="17"/>
      <c r="AC540" s="17">
        <v>0.76270575503057203</v>
      </c>
      <c r="AD540" s="17">
        <v>0.70772233088090697</v>
      </c>
      <c r="AE540" s="17">
        <v>0.77949722651172604</v>
      </c>
      <c r="AF540" s="17">
        <v>0.67294707015849597</v>
      </c>
      <c r="AG540" s="17">
        <v>0.72344478846515403</v>
      </c>
      <c r="AH540" s="17">
        <v>0.66819690823264699</v>
      </c>
      <c r="AI540" s="17"/>
      <c r="AJ540" s="17">
        <v>0.70919495949325495</v>
      </c>
      <c r="AK540" s="17">
        <v>0.75546925113386298</v>
      </c>
      <c r="AL540" s="17">
        <v>0.68193498360434202</v>
      </c>
      <c r="AM540" s="17">
        <v>0.71244363765353802</v>
      </c>
      <c r="AN540" s="17">
        <v>0.75678568525434398</v>
      </c>
      <c r="AO540" s="17">
        <v>0.65166868167025205</v>
      </c>
      <c r="AP540" s="17"/>
      <c r="AQ540" s="17">
        <v>0.75097937027745998</v>
      </c>
      <c r="AR540" s="17">
        <v>0.71936007104782895</v>
      </c>
      <c r="AS540" s="17"/>
      <c r="AT540" s="17">
        <v>0.723766894976688</v>
      </c>
      <c r="AU540" s="17">
        <v>0.72754961274013696</v>
      </c>
      <c r="AV540" s="17"/>
      <c r="AW540" s="17">
        <v>0.72349515890693805</v>
      </c>
      <c r="AX540" s="17" t="s">
        <v>87</v>
      </c>
      <c r="AY540" s="17">
        <v>0.70919495949325495</v>
      </c>
      <c r="AZ540" s="17"/>
      <c r="BA540" s="17">
        <v>0.74575063686099696</v>
      </c>
      <c r="BB540" s="17">
        <v>0.71319490997973101</v>
      </c>
      <c r="BC540" s="17"/>
      <c r="BD540" s="17">
        <v>0.73016019802785304</v>
      </c>
      <c r="BE540" s="17">
        <v>0.73057958292661396</v>
      </c>
      <c r="BF540" s="17"/>
      <c r="BG540" s="17">
        <v>0.78584819029258901</v>
      </c>
      <c r="BH540" s="17">
        <v>0.66649595636426395</v>
      </c>
      <c r="BI540" s="17">
        <v>0.76184669600703003</v>
      </c>
      <c r="BJ540" s="17">
        <v>0.72430796990769997</v>
      </c>
    </row>
    <row r="541" spans="2:62">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c r="AC541" s="17"/>
      <c r="AD541" s="17"/>
      <c r="AE541" s="17"/>
      <c r="AF541" s="17"/>
      <c r="AG541" s="17"/>
      <c r="AH541" s="17"/>
      <c r="AI541" s="17"/>
      <c r="AJ541" s="17"/>
      <c r="AK541" s="17"/>
      <c r="AL541" s="17"/>
      <c r="AM541" s="17"/>
      <c r="AN541" s="17"/>
      <c r="AO541" s="17"/>
      <c r="AP541" s="17"/>
      <c r="AQ541" s="17"/>
      <c r="AR541" s="17"/>
      <c r="AS541" s="17"/>
      <c r="AT541" s="17"/>
      <c r="AU541" s="17"/>
      <c r="AV541" s="17"/>
      <c r="AW541" s="17"/>
      <c r="AX541" s="17"/>
      <c r="AY541" s="17"/>
      <c r="AZ541" s="17"/>
      <c r="BA541" s="17"/>
      <c r="BB541" s="17"/>
      <c r="BC541" s="17"/>
      <c r="BD541" s="17"/>
      <c r="BE541" s="17"/>
      <c r="BF541" s="17"/>
      <c r="BG541" s="17"/>
      <c r="BH541" s="17"/>
      <c r="BI541" s="17"/>
      <c r="BJ541" s="17"/>
    </row>
    <row r="542" spans="2:62">
      <c r="B542" s="6" t="s">
        <v>267</v>
      </c>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c r="AC542" s="17"/>
      <c r="AD542" s="17"/>
      <c r="AE542" s="17"/>
      <c r="AF542" s="17"/>
      <c r="AG542" s="17"/>
      <c r="AH542" s="17"/>
      <c r="AI542" s="17"/>
      <c r="AJ542" s="17"/>
      <c r="AK542" s="17"/>
      <c r="AL542" s="17"/>
      <c r="AM542" s="17"/>
      <c r="AN542" s="17"/>
      <c r="AO542" s="17"/>
      <c r="AP542" s="17"/>
      <c r="AQ542" s="17"/>
      <c r="AR542" s="17"/>
      <c r="AS542" s="17"/>
      <c r="AT542" s="17"/>
      <c r="AU542" s="17"/>
      <c r="AV542" s="17"/>
      <c r="AW542" s="17"/>
      <c r="AX542" s="17"/>
      <c r="AY542" s="17"/>
      <c r="AZ542" s="17"/>
      <c r="BA542" s="17"/>
      <c r="BB542" s="17"/>
      <c r="BC542" s="17"/>
      <c r="BD542" s="17"/>
      <c r="BE542" s="17"/>
      <c r="BF542" s="17"/>
      <c r="BG542" s="17"/>
      <c r="BH542" s="17"/>
      <c r="BI542" s="17"/>
      <c r="BJ542" s="17"/>
    </row>
    <row r="543" spans="2:62">
      <c r="B543" s="24" t="s">
        <v>15</v>
      </c>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c r="AD543" s="17"/>
      <c r="AE543" s="17"/>
      <c r="AF543" s="17"/>
      <c r="AG543" s="17"/>
      <c r="AH543" s="17"/>
      <c r="AI543" s="17"/>
      <c r="AJ543" s="17"/>
      <c r="AK543" s="17"/>
      <c r="AL543" s="17"/>
      <c r="AM543" s="17"/>
      <c r="AN543" s="17"/>
      <c r="AO543" s="17"/>
      <c r="AP543" s="17"/>
      <c r="AQ543" s="17"/>
      <c r="AR543" s="17"/>
      <c r="AS543" s="17"/>
      <c r="AT543" s="17"/>
      <c r="AU543" s="17"/>
      <c r="AV543" s="17"/>
      <c r="AW543" s="17"/>
      <c r="AX543" s="17"/>
      <c r="AY543" s="17"/>
      <c r="AZ543" s="17"/>
      <c r="BA543" s="17"/>
      <c r="BB543" s="17"/>
      <c r="BC543" s="17"/>
      <c r="BD543" s="17"/>
      <c r="BE543" s="17"/>
      <c r="BF543" s="17"/>
      <c r="BG543" s="17"/>
      <c r="BH543" s="17"/>
      <c r="BI543" s="17"/>
      <c r="BJ543" s="17"/>
    </row>
    <row r="544" spans="2:62">
      <c r="B544" t="s">
        <v>252</v>
      </c>
      <c r="C544" s="17">
        <v>0.13207851911700799</v>
      </c>
      <c r="D544" s="17">
        <v>0.14773895512569599</v>
      </c>
      <c r="E544" s="17">
        <v>0.113927202842269</v>
      </c>
      <c r="F544" s="17"/>
      <c r="G544" s="17">
        <v>0.19412817079073399</v>
      </c>
      <c r="H544" s="17">
        <v>0.17425541624867899</v>
      </c>
      <c r="I544" s="17">
        <v>0.133552154599653</v>
      </c>
      <c r="J544" s="17">
        <v>0.13071879749889301</v>
      </c>
      <c r="K544" s="17">
        <v>7.1187321692522995E-2</v>
      </c>
      <c r="L544" s="17">
        <v>9.0859734888711297E-2</v>
      </c>
      <c r="M544" s="17"/>
      <c r="N544" s="17">
        <v>0.127362505423575</v>
      </c>
      <c r="O544" s="17">
        <v>0.132835722258414</v>
      </c>
      <c r="P544" s="17">
        <v>0.144640290725224</v>
      </c>
      <c r="Q544" s="17">
        <v>0.12419533010292701</v>
      </c>
      <c r="R544" s="17"/>
      <c r="S544" s="17">
        <v>0.16476423009758001</v>
      </c>
      <c r="T544" s="17">
        <v>0.116631900100647</v>
      </c>
      <c r="U544" s="17">
        <v>0.11395992220338901</v>
      </c>
      <c r="V544" s="17">
        <v>0.112907070879094</v>
      </c>
      <c r="W544" s="17">
        <v>0.14645554985939799</v>
      </c>
      <c r="X544" s="17">
        <v>0.15173719142858699</v>
      </c>
      <c r="Y544" s="17">
        <v>0.119185052061406</v>
      </c>
      <c r="Z544" s="17">
        <v>0.143218578084572</v>
      </c>
      <c r="AA544" s="17">
        <v>0.122706830339671</v>
      </c>
      <c r="AB544" s="17"/>
      <c r="AC544" s="17">
        <v>0.16997338266599199</v>
      </c>
      <c r="AD544" s="17">
        <v>0.11657878121599</v>
      </c>
      <c r="AE544" s="17">
        <v>0.113667485318262</v>
      </c>
      <c r="AF544" s="17">
        <v>0.12567399371897101</v>
      </c>
      <c r="AG544" s="17">
        <v>0.117650452593349</v>
      </c>
      <c r="AH544" s="17">
        <v>0.14018058303924399</v>
      </c>
      <c r="AI544" s="17"/>
      <c r="AJ544" s="17">
        <v>0.10309804729479401</v>
      </c>
      <c r="AK544" s="17">
        <v>0.127781693125297</v>
      </c>
      <c r="AL544" s="17">
        <v>0.18355013266923401</v>
      </c>
      <c r="AM544" s="17">
        <v>0.15331864929295499</v>
      </c>
      <c r="AN544" s="17">
        <v>0.14988092155888399</v>
      </c>
      <c r="AO544" s="17">
        <v>0.22650063567095699</v>
      </c>
      <c r="AP544" s="17"/>
      <c r="AQ544" s="17">
        <v>0.14784952238839499</v>
      </c>
      <c r="AR544" s="17">
        <v>0.13071004786290699</v>
      </c>
      <c r="AS544" s="17"/>
      <c r="AT544" s="17">
        <v>0.13166903920874601</v>
      </c>
      <c r="AU544" s="17">
        <v>0.13087102373974699</v>
      </c>
      <c r="AV544" s="17"/>
      <c r="AW544" s="17">
        <v>0.15971001079900099</v>
      </c>
      <c r="AX544" s="17" t="s">
        <v>87</v>
      </c>
      <c r="AY544" s="17">
        <v>0.10309804729479401</v>
      </c>
      <c r="AZ544" s="17"/>
      <c r="BA544" s="17">
        <v>0.16145536278863901</v>
      </c>
      <c r="BB544" s="17">
        <v>0.11578088292295299</v>
      </c>
      <c r="BC544" s="17"/>
      <c r="BD544" s="17">
        <v>0.16416438837505901</v>
      </c>
      <c r="BE544" s="17">
        <v>0.122220271669066</v>
      </c>
      <c r="BF544" s="17"/>
      <c r="BG544" s="17">
        <v>0.194783121890168</v>
      </c>
      <c r="BH544" s="17">
        <v>0.135490494993426</v>
      </c>
      <c r="BI544" s="17">
        <v>0.158522060624008</v>
      </c>
      <c r="BJ544" s="17">
        <v>9.4090806485112505E-2</v>
      </c>
    </row>
    <row r="545" spans="2:62">
      <c r="B545" t="s">
        <v>253</v>
      </c>
      <c r="C545" s="17">
        <v>0.207166055349046</v>
      </c>
      <c r="D545" s="17">
        <v>0.20160945917037401</v>
      </c>
      <c r="E545" s="17">
        <v>0.21226172700651</v>
      </c>
      <c r="F545" s="17"/>
      <c r="G545" s="17">
        <v>0.31540481532843601</v>
      </c>
      <c r="H545" s="17">
        <v>0.19572791667926201</v>
      </c>
      <c r="I545" s="17">
        <v>0.22992536149125101</v>
      </c>
      <c r="J545" s="17">
        <v>0.17062358595576499</v>
      </c>
      <c r="K545" s="17">
        <v>0.209331956853922</v>
      </c>
      <c r="L545" s="17">
        <v>0.153898578346401</v>
      </c>
      <c r="M545" s="17"/>
      <c r="N545" s="17">
        <v>0.240125610377729</v>
      </c>
      <c r="O545" s="17">
        <v>0.220460734908904</v>
      </c>
      <c r="P545" s="17">
        <v>0.16776371496662401</v>
      </c>
      <c r="Q545" s="17">
        <v>0.19139057060546499</v>
      </c>
      <c r="R545" s="17"/>
      <c r="S545" s="17">
        <v>0.23340061188695799</v>
      </c>
      <c r="T545" s="17">
        <v>0.15145464083170901</v>
      </c>
      <c r="U545" s="17">
        <v>0.27330434661045699</v>
      </c>
      <c r="V545" s="17">
        <v>0.22649098984750499</v>
      </c>
      <c r="W545" s="17">
        <v>0.24371758337744001</v>
      </c>
      <c r="X545" s="17">
        <v>0.183351482340225</v>
      </c>
      <c r="Y545" s="17">
        <v>0.216817068338784</v>
      </c>
      <c r="Z545" s="17">
        <v>0.110093472178083</v>
      </c>
      <c r="AA545" s="17">
        <v>0.200994615530103</v>
      </c>
      <c r="AB545" s="17"/>
      <c r="AC545" s="17">
        <v>0.21678077914001301</v>
      </c>
      <c r="AD545" s="17">
        <v>0.231381965440277</v>
      </c>
      <c r="AE545" s="17">
        <v>0.19771864658260799</v>
      </c>
      <c r="AF545" s="17">
        <v>0.16451790481384801</v>
      </c>
      <c r="AG545" s="17">
        <v>0.201011949511406</v>
      </c>
      <c r="AH545" s="17">
        <v>0.208632913569825</v>
      </c>
      <c r="AI545" s="17"/>
      <c r="AJ545" s="17">
        <v>0.19745692001250001</v>
      </c>
      <c r="AK545" s="17">
        <v>0.19804154834175799</v>
      </c>
      <c r="AL545" s="17">
        <v>0.188194283673003</v>
      </c>
      <c r="AM545" s="17">
        <v>0.23217301635441101</v>
      </c>
      <c r="AN545" s="17">
        <v>0.22370414826406901</v>
      </c>
      <c r="AO545" s="17">
        <v>0.21687251407800501</v>
      </c>
      <c r="AP545" s="17"/>
      <c r="AQ545" s="17">
        <v>0.22622675700393999</v>
      </c>
      <c r="AR545" s="17">
        <v>0.20419392591948601</v>
      </c>
      <c r="AS545" s="17"/>
      <c r="AT545" s="17">
        <v>0.199158179679017</v>
      </c>
      <c r="AU545" s="17">
        <v>0.236997678498758</v>
      </c>
      <c r="AV545" s="17"/>
      <c r="AW545" s="17">
        <v>0.20573449255103801</v>
      </c>
      <c r="AX545" s="17" t="s">
        <v>87</v>
      </c>
      <c r="AY545" s="17">
        <v>0.19745692001250001</v>
      </c>
      <c r="AZ545" s="17"/>
      <c r="BA545" s="17">
        <v>0.25407729589749101</v>
      </c>
      <c r="BB545" s="17">
        <v>0.181140715785129</v>
      </c>
      <c r="BC545" s="17"/>
      <c r="BD545" s="17">
        <v>0.247665254390496</v>
      </c>
      <c r="BE545" s="17">
        <v>0.19686583280450701</v>
      </c>
      <c r="BF545" s="17"/>
      <c r="BG545" s="17">
        <v>0.25880688188065898</v>
      </c>
      <c r="BH545" s="17">
        <v>0.15071555328810099</v>
      </c>
      <c r="BI545" s="17">
        <v>0.23426940967939699</v>
      </c>
      <c r="BJ545" s="17">
        <v>0.18745838038891599</v>
      </c>
    </row>
    <row r="546" spans="2:62">
      <c r="B546" t="s">
        <v>254</v>
      </c>
      <c r="C546" s="17">
        <v>0.28241103271659801</v>
      </c>
      <c r="D546" s="17">
        <v>0.27351164139936301</v>
      </c>
      <c r="E546" s="17">
        <v>0.29237506665652901</v>
      </c>
      <c r="F546" s="17"/>
      <c r="G546" s="17">
        <v>0.22382895753811899</v>
      </c>
      <c r="H546" s="17">
        <v>0.24697030092135999</v>
      </c>
      <c r="I546" s="17">
        <v>0.27984227064084899</v>
      </c>
      <c r="J546" s="17">
        <v>0.31361319914543001</v>
      </c>
      <c r="K546" s="17">
        <v>0.30281061775863199</v>
      </c>
      <c r="L546" s="17">
        <v>0.31594089930485703</v>
      </c>
      <c r="M546" s="17"/>
      <c r="N546" s="17">
        <v>0.28520794167242097</v>
      </c>
      <c r="O546" s="17">
        <v>0.29174693360437898</v>
      </c>
      <c r="P546" s="17">
        <v>0.273936862407196</v>
      </c>
      <c r="Q546" s="17">
        <v>0.27882673034868</v>
      </c>
      <c r="R546" s="17"/>
      <c r="S546" s="17">
        <v>0.281853949457955</v>
      </c>
      <c r="T546" s="17">
        <v>0.30245436720705399</v>
      </c>
      <c r="U546" s="17">
        <v>0.26039827272344102</v>
      </c>
      <c r="V546" s="17">
        <v>0.28272494768653</v>
      </c>
      <c r="W546" s="17">
        <v>0.28045265303394001</v>
      </c>
      <c r="X546" s="17">
        <v>0.26726447622803901</v>
      </c>
      <c r="Y546" s="17">
        <v>0.27111088602946598</v>
      </c>
      <c r="Z546" s="17">
        <v>0.26375738510750502</v>
      </c>
      <c r="AA546" s="17">
        <v>0.30374763374478803</v>
      </c>
      <c r="AB546" s="17"/>
      <c r="AC546" s="17">
        <v>0.2669883306868</v>
      </c>
      <c r="AD546" s="17">
        <v>0.27192483571306503</v>
      </c>
      <c r="AE546" s="17">
        <v>0.32850786260287701</v>
      </c>
      <c r="AF546" s="17">
        <v>0.26050147563207199</v>
      </c>
      <c r="AG546" s="17">
        <v>0.303023586068627</v>
      </c>
      <c r="AH546" s="17">
        <v>0.34273271653128201</v>
      </c>
      <c r="AI546" s="17"/>
      <c r="AJ546" s="17">
        <v>0.28467760050905</v>
      </c>
      <c r="AK546" s="17">
        <v>0.31698460932733702</v>
      </c>
      <c r="AL546" s="17">
        <v>0.28807090813775499</v>
      </c>
      <c r="AM546" s="17">
        <v>0.26545625238153397</v>
      </c>
      <c r="AN546" s="17">
        <v>0.26348747258805899</v>
      </c>
      <c r="AO546" s="17">
        <v>0.16637193224796701</v>
      </c>
      <c r="AP546" s="17"/>
      <c r="AQ546" s="17">
        <v>0.26789894698834099</v>
      </c>
      <c r="AR546" s="17">
        <v>0.289078613207638</v>
      </c>
      <c r="AS546" s="17"/>
      <c r="AT546" s="17">
        <v>0.284628516884053</v>
      </c>
      <c r="AU546" s="17">
        <v>0.27580243252277098</v>
      </c>
      <c r="AV546" s="17"/>
      <c r="AW546" s="17">
        <v>0.277974179405022</v>
      </c>
      <c r="AX546" s="17" t="s">
        <v>87</v>
      </c>
      <c r="AY546" s="17">
        <v>0.28467760050905</v>
      </c>
      <c r="AZ546" s="17"/>
      <c r="BA546" s="17">
        <v>0.27906593307781802</v>
      </c>
      <c r="BB546" s="17">
        <v>0.28426682149891502</v>
      </c>
      <c r="BC546" s="17"/>
      <c r="BD546" s="17">
        <v>0.26118512601306398</v>
      </c>
      <c r="BE546" s="17">
        <v>0.28847656136795902</v>
      </c>
      <c r="BF546" s="17"/>
      <c r="BG546" s="17">
        <v>0.24890791502926801</v>
      </c>
      <c r="BH546" s="17">
        <v>0.28919146891876302</v>
      </c>
      <c r="BI546" s="17">
        <v>0.303723040813282</v>
      </c>
      <c r="BJ546" s="17">
        <v>0.311720933037341</v>
      </c>
    </row>
    <row r="547" spans="2:62">
      <c r="B547" t="s">
        <v>255</v>
      </c>
      <c r="C547" s="17">
        <v>0.23903109225677199</v>
      </c>
      <c r="D547" s="17">
        <v>0.235189236546091</v>
      </c>
      <c r="E547" s="17">
        <v>0.244673232890289</v>
      </c>
      <c r="F547" s="17"/>
      <c r="G547" s="17">
        <v>0.12551640279474</v>
      </c>
      <c r="H547" s="17">
        <v>0.21175310129781699</v>
      </c>
      <c r="I547" s="17">
        <v>0.21630318442367</v>
      </c>
      <c r="J547" s="17">
        <v>0.245641477514769</v>
      </c>
      <c r="K547" s="17">
        <v>0.27984760865533098</v>
      </c>
      <c r="L547" s="17">
        <v>0.32635037537394701</v>
      </c>
      <c r="M547" s="17"/>
      <c r="N547" s="17">
        <v>0.20530480470190099</v>
      </c>
      <c r="O547" s="17">
        <v>0.20274943916583599</v>
      </c>
      <c r="P547" s="17">
        <v>0.28207722816223701</v>
      </c>
      <c r="Q547" s="17">
        <v>0.27494532191561299</v>
      </c>
      <c r="R547" s="17"/>
      <c r="S547" s="17">
        <v>0.191821223937853</v>
      </c>
      <c r="T547" s="17">
        <v>0.26886570179356101</v>
      </c>
      <c r="U547" s="17">
        <v>0.22949170936709501</v>
      </c>
      <c r="V547" s="17">
        <v>0.29414724331640801</v>
      </c>
      <c r="W547" s="17">
        <v>0.17541729345104701</v>
      </c>
      <c r="X547" s="17">
        <v>0.21743202604118</v>
      </c>
      <c r="Y547" s="17">
        <v>0.23639118335589401</v>
      </c>
      <c r="Z547" s="17">
        <v>0.34321182100638098</v>
      </c>
      <c r="AA547" s="17">
        <v>0.242172277694431</v>
      </c>
      <c r="AB547" s="17"/>
      <c r="AC547" s="17">
        <v>0.20017332105614799</v>
      </c>
      <c r="AD547" s="17">
        <v>0.22502340713729599</v>
      </c>
      <c r="AE547" s="17">
        <v>0.25782125924672</v>
      </c>
      <c r="AF547" s="17">
        <v>0.30572304385936899</v>
      </c>
      <c r="AG547" s="17">
        <v>0.26525564762217801</v>
      </c>
      <c r="AH547" s="17">
        <v>0.15316459315272599</v>
      </c>
      <c r="AI547" s="17"/>
      <c r="AJ547" s="17">
        <v>0.27299796709970497</v>
      </c>
      <c r="AK547" s="17">
        <v>0.202230673442923</v>
      </c>
      <c r="AL547" s="17">
        <v>0.23315318473257399</v>
      </c>
      <c r="AM547" s="17">
        <v>0.23664661843750801</v>
      </c>
      <c r="AN547" s="17">
        <v>0.23972212290428399</v>
      </c>
      <c r="AO547" s="17">
        <v>0.14177397239674999</v>
      </c>
      <c r="AP547" s="17"/>
      <c r="AQ547" s="17">
        <v>0.21991480804501501</v>
      </c>
      <c r="AR547" s="17">
        <v>0.24034830311415101</v>
      </c>
      <c r="AS547" s="17"/>
      <c r="AT547" s="17">
        <v>0.24136504551531801</v>
      </c>
      <c r="AU547" s="17">
        <v>0.23007961771799801</v>
      </c>
      <c r="AV547" s="17"/>
      <c r="AW547" s="17">
        <v>0.21931880368206699</v>
      </c>
      <c r="AX547" s="17" t="s">
        <v>87</v>
      </c>
      <c r="AY547" s="17">
        <v>0.27299796709970497</v>
      </c>
      <c r="AZ547" s="17"/>
      <c r="BA547" s="17">
        <v>0.19302489928430799</v>
      </c>
      <c r="BB547" s="17">
        <v>0.26455433104034298</v>
      </c>
      <c r="BC547" s="17"/>
      <c r="BD547" s="17">
        <v>0.19259491492497599</v>
      </c>
      <c r="BE547" s="17">
        <v>0.25386437689515501</v>
      </c>
      <c r="BF547" s="17"/>
      <c r="BG547" s="17">
        <v>0.202931471521024</v>
      </c>
      <c r="BH547" s="17">
        <v>0.26432242767828401</v>
      </c>
      <c r="BI547" s="17">
        <v>0.20000265858722399</v>
      </c>
      <c r="BJ547" s="17">
        <v>0.247470864832736</v>
      </c>
    </row>
    <row r="548" spans="2:62">
      <c r="B548" t="s">
        <v>256</v>
      </c>
      <c r="C548" s="17">
        <v>6.5332327273302404E-2</v>
      </c>
      <c r="D548" s="17">
        <v>6.5773124543017703E-2</v>
      </c>
      <c r="E548" s="17">
        <v>6.5415783798867394E-2</v>
      </c>
      <c r="F548" s="17"/>
      <c r="G548" s="17">
        <v>5.8904741507297E-2</v>
      </c>
      <c r="H548" s="17">
        <v>9.5900417204294902E-2</v>
      </c>
      <c r="I548" s="17">
        <v>7.1917286456145299E-2</v>
      </c>
      <c r="J548" s="17">
        <v>7.60767844820886E-2</v>
      </c>
      <c r="K548" s="17">
        <v>5.3340360754100702E-2</v>
      </c>
      <c r="L548" s="17">
        <v>3.9968693416080198E-2</v>
      </c>
      <c r="M548" s="17"/>
      <c r="N548" s="17">
        <v>6.0750058747006501E-2</v>
      </c>
      <c r="O548" s="17">
        <v>7.1528077828865097E-2</v>
      </c>
      <c r="P548" s="17">
        <v>5.91863619420629E-2</v>
      </c>
      <c r="Q548" s="17">
        <v>6.9648502544285895E-2</v>
      </c>
      <c r="R548" s="17"/>
      <c r="S548" s="17">
        <v>4.9361162698380499E-2</v>
      </c>
      <c r="T548" s="17">
        <v>7.1719371912116206E-2</v>
      </c>
      <c r="U548" s="17">
        <v>5.11858644750064E-2</v>
      </c>
      <c r="V548" s="17">
        <v>4.1886940751464298E-2</v>
      </c>
      <c r="W548" s="17">
        <v>6.8863977092606499E-2</v>
      </c>
      <c r="X548" s="17">
        <v>0.113867438716536</v>
      </c>
      <c r="Y548" s="17">
        <v>7.0293648568325706E-2</v>
      </c>
      <c r="Z548" s="17">
        <v>4.7717406670092097E-2</v>
      </c>
      <c r="AA548" s="17">
        <v>6.8756206466958694E-2</v>
      </c>
      <c r="AB548" s="17"/>
      <c r="AC548" s="17">
        <v>6.4215438806906402E-2</v>
      </c>
      <c r="AD548" s="17">
        <v>7.7126639889217599E-2</v>
      </c>
      <c r="AE548" s="17">
        <v>5.2192134410853401E-2</v>
      </c>
      <c r="AF548" s="17">
        <v>6.0716013136836E-2</v>
      </c>
      <c r="AG548" s="17">
        <v>4.7335014678549003E-2</v>
      </c>
      <c r="AH548" s="17">
        <v>9.6717152340419901E-2</v>
      </c>
      <c r="AI548" s="17"/>
      <c r="AJ548" s="17">
        <v>6.2193507952077703E-2</v>
      </c>
      <c r="AK548" s="17">
        <v>8.0637386693794694E-2</v>
      </c>
      <c r="AL548" s="17">
        <v>3.81713598529069E-2</v>
      </c>
      <c r="AM548" s="17">
        <v>5.4188159215911802E-2</v>
      </c>
      <c r="AN548" s="17">
        <v>6.2685749696137202E-2</v>
      </c>
      <c r="AO548" s="17">
        <v>9.9400986496843299E-2</v>
      </c>
      <c r="AP548" s="17"/>
      <c r="AQ548" s="17">
        <v>7.2376704544119597E-2</v>
      </c>
      <c r="AR548" s="17">
        <v>6.0659495407217802E-2</v>
      </c>
      <c r="AS548" s="17"/>
      <c r="AT548" s="17">
        <v>6.6933202890117602E-2</v>
      </c>
      <c r="AU548" s="17">
        <v>6.1283558588242401E-2</v>
      </c>
      <c r="AV548" s="17"/>
      <c r="AW548" s="17">
        <v>6.9276122090494094E-2</v>
      </c>
      <c r="AX548" s="17" t="s">
        <v>87</v>
      </c>
      <c r="AY548" s="17">
        <v>6.2193507952077703E-2</v>
      </c>
      <c r="AZ548" s="17"/>
      <c r="BA548" s="17">
        <v>5.9583008209079101E-2</v>
      </c>
      <c r="BB548" s="17">
        <v>6.8521924886974395E-2</v>
      </c>
      <c r="BC548" s="17"/>
      <c r="BD548" s="17">
        <v>7.8142331442907303E-2</v>
      </c>
      <c r="BE548" s="17">
        <v>6.26868276842657E-2</v>
      </c>
      <c r="BF548" s="17"/>
      <c r="BG548" s="17">
        <v>5.7905164529146097E-2</v>
      </c>
      <c r="BH548" s="17">
        <v>6.4358975048980097E-2</v>
      </c>
      <c r="BI548" s="17">
        <v>4.7268369751089501E-2</v>
      </c>
      <c r="BJ548" s="17">
        <v>7.8243965129730794E-2</v>
      </c>
    </row>
    <row r="549" spans="2:62">
      <c r="B549" t="s">
        <v>257</v>
      </c>
      <c r="C549" s="17">
        <v>2.83934398920546E-2</v>
      </c>
      <c r="D549" s="17">
        <v>3.3948300677732302E-2</v>
      </c>
      <c r="E549" s="17">
        <v>2.3182248031297901E-2</v>
      </c>
      <c r="F549" s="17"/>
      <c r="G549" s="17">
        <v>2.0441121426829099E-2</v>
      </c>
      <c r="H549" s="17">
        <v>3.4634448116681503E-2</v>
      </c>
      <c r="I549" s="17">
        <v>2.7448385302860701E-2</v>
      </c>
      <c r="J549" s="17">
        <v>1.7339382260174299E-2</v>
      </c>
      <c r="K549" s="17">
        <v>3.5099484885684901E-2</v>
      </c>
      <c r="L549" s="17">
        <v>3.4355381059816802E-2</v>
      </c>
      <c r="M549" s="17"/>
      <c r="N549" s="17">
        <v>4.0786391761981497E-2</v>
      </c>
      <c r="O549" s="17">
        <v>3.4474456741942397E-2</v>
      </c>
      <c r="P549" s="17">
        <v>1.9672158739320801E-2</v>
      </c>
      <c r="Q549" s="17">
        <v>1.6517834008566899E-2</v>
      </c>
      <c r="R549" s="17"/>
      <c r="S549" s="17">
        <v>2.9518821415490299E-2</v>
      </c>
      <c r="T549" s="17">
        <v>4.0168701549094001E-2</v>
      </c>
      <c r="U549" s="17">
        <v>3.9628691805616401E-2</v>
      </c>
      <c r="V549" s="17">
        <v>1.6075873053057198E-2</v>
      </c>
      <c r="W549" s="17">
        <v>3.4870030383300103E-2</v>
      </c>
      <c r="X549" s="17">
        <v>1.57460920785529E-2</v>
      </c>
      <c r="Y549" s="17">
        <v>2.5329254005836199E-2</v>
      </c>
      <c r="Z549" s="17">
        <v>4.7085277977656201E-2</v>
      </c>
      <c r="AA549" s="17">
        <v>1.53082284568829E-2</v>
      </c>
      <c r="AB549" s="17"/>
      <c r="AC549" s="17">
        <v>3.4281873947906598E-2</v>
      </c>
      <c r="AD549" s="17">
        <v>2.3467250158010902E-2</v>
      </c>
      <c r="AE549" s="17">
        <v>2.0757454745054901E-2</v>
      </c>
      <c r="AF549" s="17">
        <v>4.3724713163072602E-2</v>
      </c>
      <c r="AG549" s="17">
        <v>1.94878916412538E-2</v>
      </c>
      <c r="AH549" s="17">
        <v>8.7416352878513601E-3</v>
      </c>
      <c r="AI549" s="17"/>
      <c r="AJ549" s="17">
        <v>3.3254104282166901E-2</v>
      </c>
      <c r="AK549" s="17">
        <v>2.8591785668708899E-2</v>
      </c>
      <c r="AL549" s="17">
        <v>1.2559326032922299E-2</v>
      </c>
      <c r="AM549" s="17">
        <v>2.6519571746875501E-2</v>
      </c>
      <c r="AN549" s="17">
        <v>2.6223914858706E-2</v>
      </c>
      <c r="AO549" s="17">
        <v>3.2593079149148697E-2</v>
      </c>
      <c r="AP549" s="17"/>
      <c r="AQ549" s="17">
        <v>2.9597686802694201E-2</v>
      </c>
      <c r="AR549" s="17">
        <v>3.11518404793488E-2</v>
      </c>
      <c r="AS549" s="17"/>
      <c r="AT549" s="17">
        <v>2.9550268756717998E-2</v>
      </c>
      <c r="AU549" s="17">
        <v>2.4893840422183899E-2</v>
      </c>
      <c r="AV549" s="17"/>
      <c r="AW549" s="17">
        <v>2.73062135395583E-2</v>
      </c>
      <c r="AX549" s="17" t="s">
        <v>87</v>
      </c>
      <c r="AY549" s="17">
        <v>3.3254104282166901E-2</v>
      </c>
      <c r="AZ549" s="17"/>
      <c r="BA549" s="17">
        <v>1.89526628074899E-2</v>
      </c>
      <c r="BB549" s="17">
        <v>3.3630978411619203E-2</v>
      </c>
      <c r="BC549" s="17"/>
      <c r="BD549" s="17">
        <v>2.4480038717312101E-2</v>
      </c>
      <c r="BE549" s="17">
        <v>3.02957174380479E-2</v>
      </c>
      <c r="BF549" s="17"/>
      <c r="BG549" s="17">
        <v>1.5907018134302599E-2</v>
      </c>
      <c r="BH549" s="17">
        <v>4.2400274612791902E-2</v>
      </c>
      <c r="BI549" s="17">
        <v>2.37606517132418E-2</v>
      </c>
      <c r="BJ549" s="17">
        <v>3.1931168534525801E-2</v>
      </c>
    </row>
    <row r="550" spans="2:62">
      <c r="B550" t="s">
        <v>258</v>
      </c>
      <c r="C550" s="17">
        <v>2.0290632193591701E-2</v>
      </c>
      <c r="D550" s="17">
        <v>2.3769059124077299E-2</v>
      </c>
      <c r="E550" s="17">
        <v>1.7047190913489E-2</v>
      </c>
      <c r="F550" s="17"/>
      <c r="G550" s="17">
        <v>8.1583472760482292E-3</v>
      </c>
      <c r="H550" s="17">
        <v>1.9705412633976401E-2</v>
      </c>
      <c r="I550" s="17">
        <v>2.2211534653815101E-2</v>
      </c>
      <c r="J550" s="17">
        <v>2.61402954296375E-2</v>
      </c>
      <c r="K550" s="17">
        <v>2.8980554451194001E-2</v>
      </c>
      <c r="L550" s="17">
        <v>1.7008609577433699E-2</v>
      </c>
      <c r="M550" s="17"/>
      <c r="N550" s="17">
        <v>1.66929995826492E-2</v>
      </c>
      <c r="O550" s="17">
        <v>2.4844160127878E-2</v>
      </c>
      <c r="P550" s="17">
        <v>2.7029835454732101E-2</v>
      </c>
      <c r="Q550" s="17">
        <v>1.3632624007938699E-2</v>
      </c>
      <c r="R550" s="17"/>
      <c r="S550" s="17">
        <v>3.0100424080856399E-2</v>
      </c>
      <c r="T550" s="17">
        <v>2.14747751264623E-2</v>
      </c>
      <c r="U550" s="17">
        <v>1.5585435457618001E-2</v>
      </c>
      <c r="V550" s="17">
        <v>1.1712535131018701E-2</v>
      </c>
      <c r="W550" s="17">
        <v>1.93096513288314E-2</v>
      </c>
      <c r="X550" s="17">
        <v>1.9752832824935899E-2</v>
      </c>
      <c r="Y550" s="17">
        <v>3.04090581333329E-2</v>
      </c>
      <c r="Z550" s="17">
        <v>2.0785249873183202E-2</v>
      </c>
      <c r="AA550" s="17">
        <v>1.12867466847333E-2</v>
      </c>
      <c r="AB550" s="17"/>
      <c r="AC550" s="17">
        <v>3.1037444928184499E-2</v>
      </c>
      <c r="AD550" s="17">
        <v>1.9408218521515301E-2</v>
      </c>
      <c r="AE550" s="17">
        <v>1.3027979033580901E-2</v>
      </c>
      <c r="AF550" s="17">
        <v>1.79725067099487E-2</v>
      </c>
      <c r="AG550" s="17">
        <v>9.2964126495573493E-3</v>
      </c>
      <c r="AH550" s="17">
        <v>2.3749839196105502E-2</v>
      </c>
      <c r="AI550" s="17"/>
      <c r="AJ550" s="17">
        <v>2.53144568128825E-2</v>
      </c>
      <c r="AK550" s="17">
        <v>2.3408353819261901E-2</v>
      </c>
      <c r="AL550" s="17">
        <v>1.3259120345624801E-2</v>
      </c>
      <c r="AM550" s="17">
        <v>5.8861432110134801E-3</v>
      </c>
      <c r="AN550" s="17">
        <v>1.72830010504797E-2</v>
      </c>
      <c r="AO550" s="17">
        <v>1.6750459088082498E-2</v>
      </c>
      <c r="AP550" s="17"/>
      <c r="AQ550" s="17">
        <v>1.6797553315654499E-2</v>
      </c>
      <c r="AR550" s="17">
        <v>2.36380964700495E-2</v>
      </c>
      <c r="AS550" s="17"/>
      <c r="AT550" s="17">
        <v>2.1094663162664701E-2</v>
      </c>
      <c r="AU550" s="17">
        <v>1.7875271510335002E-2</v>
      </c>
      <c r="AV550" s="17"/>
      <c r="AW550" s="17">
        <v>1.34830060894632E-2</v>
      </c>
      <c r="AX550" s="17" t="s">
        <v>87</v>
      </c>
      <c r="AY550" s="17">
        <v>2.53144568128825E-2</v>
      </c>
      <c r="AZ550" s="17"/>
      <c r="BA550" s="17">
        <v>1.3452414641691701E-2</v>
      </c>
      <c r="BB550" s="17">
        <v>2.4084327088876999E-2</v>
      </c>
      <c r="BC550" s="17"/>
      <c r="BD550" s="17">
        <v>1.49811340160593E-2</v>
      </c>
      <c r="BE550" s="17">
        <v>2.2876763863034898E-2</v>
      </c>
      <c r="BF550" s="17"/>
      <c r="BG550" s="17">
        <v>1.2023759218092201E-2</v>
      </c>
      <c r="BH550" s="17">
        <v>1.69101919054216E-2</v>
      </c>
      <c r="BI550" s="17">
        <v>1.7077869058235301E-2</v>
      </c>
      <c r="BJ550" s="17">
        <v>3.431119312698E-2</v>
      </c>
    </row>
    <row r="551" spans="2:62">
      <c r="B551" t="s">
        <v>101</v>
      </c>
      <c r="C551" s="17">
        <v>2.5296901201627899E-2</v>
      </c>
      <c r="D551" s="17">
        <v>1.8460223413648402E-2</v>
      </c>
      <c r="E551" s="17">
        <v>3.1117547860748801E-2</v>
      </c>
      <c r="F551" s="17"/>
      <c r="G551" s="17">
        <v>5.3617443337796999E-2</v>
      </c>
      <c r="H551" s="17">
        <v>2.10529868979282E-2</v>
      </c>
      <c r="I551" s="17">
        <v>1.8799822431755799E-2</v>
      </c>
      <c r="J551" s="17">
        <v>1.9846477713242699E-2</v>
      </c>
      <c r="K551" s="17">
        <v>1.94020949486121E-2</v>
      </c>
      <c r="L551" s="17">
        <v>2.1617728032752699E-2</v>
      </c>
      <c r="M551" s="17"/>
      <c r="N551" s="17">
        <v>2.3769687732736799E-2</v>
      </c>
      <c r="O551" s="17">
        <v>2.13604753637823E-2</v>
      </c>
      <c r="P551" s="17">
        <v>2.5693547602602899E-2</v>
      </c>
      <c r="Q551" s="17">
        <v>3.0843086466524401E-2</v>
      </c>
      <c r="R551" s="17"/>
      <c r="S551" s="17">
        <v>1.91795764249264E-2</v>
      </c>
      <c r="T551" s="17">
        <v>2.7230541479355799E-2</v>
      </c>
      <c r="U551" s="17">
        <v>1.6445757357377602E-2</v>
      </c>
      <c r="V551" s="17">
        <v>1.4054399334922999E-2</v>
      </c>
      <c r="W551" s="17">
        <v>3.0913261473437498E-2</v>
      </c>
      <c r="X551" s="17">
        <v>3.0848460341944901E-2</v>
      </c>
      <c r="Y551" s="17">
        <v>3.0463849506954799E-2</v>
      </c>
      <c r="Z551" s="17">
        <v>2.41308091025275E-2</v>
      </c>
      <c r="AA551" s="17">
        <v>3.5027461082432203E-2</v>
      </c>
      <c r="AB551" s="17"/>
      <c r="AC551" s="17">
        <v>1.6549428768050298E-2</v>
      </c>
      <c r="AD551" s="17">
        <v>3.5088901924628199E-2</v>
      </c>
      <c r="AE551" s="17">
        <v>1.6307178060043202E-2</v>
      </c>
      <c r="AF551" s="17">
        <v>2.1170348965883899E-2</v>
      </c>
      <c r="AG551" s="17">
        <v>3.6939045235080098E-2</v>
      </c>
      <c r="AH551" s="17">
        <v>2.6080566882546601E-2</v>
      </c>
      <c r="AI551" s="17"/>
      <c r="AJ551" s="17">
        <v>2.1007396036823701E-2</v>
      </c>
      <c r="AK551" s="17">
        <v>2.2323949580919801E-2</v>
      </c>
      <c r="AL551" s="17">
        <v>4.3041684555980599E-2</v>
      </c>
      <c r="AM551" s="17">
        <v>2.58115893597912E-2</v>
      </c>
      <c r="AN551" s="17">
        <v>1.7012669079380999E-2</v>
      </c>
      <c r="AO551" s="17">
        <v>9.9736420872246004E-2</v>
      </c>
      <c r="AP551" s="17"/>
      <c r="AQ551" s="17">
        <v>1.9338020911841301E-2</v>
      </c>
      <c r="AR551" s="17">
        <v>2.0219677539201598E-2</v>
      </c>
      <c r="AS551" s="17"/>
      <c r="AT551" s="17">
        <v>2.5601083903366101E-2</v>
      </c>
      <c r="AU551" s="17">
        <v>2.2196576999963798E-2</v>
      </c>
      <c r="AV551" s="17"/>
      <c r="AW551" s="17">
        <v>2.7197171843356401E-2</v>
      </c>
      <c r="AX551" s="17" t="s">
        <v>87</v>
      </c>
      <c r="AY551" s="17">
        <v>2.1007396036823701E-2</v>
      </c>
      <c r="AZ551" s="17"/>
      <c r="BA551" s="17">
        <v>2.0388423293484101E-2</v>
      </c>
      <c r="BB551" s="17">
        <v>2.80200183651893E-2</v>
      </c>
      <c r="BC551" s="17"/>
      <c r="BD551" s="17">
        <v>1.6786812120126199E-2</v>
      </c>
      <c r="BE551" s="17">
        <v>2.2713648277964599E-2</v>
      </c>
      <c r="BF551" s="17"/>
      <c r="BG551" s="17">
        <v>8.7346677973397999E-3</v>
      </c>
      <c r="BH551" s="17">
        <v>3.6610613554232403E-2</v>
      </c>
      <c r="BI551" s="17">
        <v>1.5375939773522499E-2</v>
      </c>
      <c r="BJ551" s="17">
        <v>1.4772688464658E-2</v>
      </c>
    </row>
    <row r="552" spans="2:62">
      <c r="B552" t="s">
        <v>259</v>
      </c>
      <c r="C552" s="17">
        <v>0.621655607182651</v>
      </c>
      <c r="D552" s="17">
        <v>0.62286005569543301</v>
      </c>
      <c r="E552" s="17">
        <v>0.61856399650530802</v>
      </c>
      <c r="F552" s="17"/>
      <c r="G552" s="17">
        <v>0.73336194365728802</v>
      </c>
      <c r="H552" s="17">
        <v>0.61695363384930202</v>
      </c>
      <c r="I552" s="17">
        <v>0.64331978673175305</v>
      </c>
      <c r="J552" s="17">
        <v>0.61495558260008798</v>
      </c>
      <c r="K552" s="17">
        <v>0.58332989630507703</v>
      </c>
      <c r="L552" s="17">
        <v>0.56069921253997002</v>
      </c>
      <c r="M552" s="17"/>
      <c r="N552" s="17">
        <v>0.65269605747372506</v>
      </c>
      <c r="O552" s="17">
        <v>0.64504339077169603</v>
      </c>
      <c r="P552" s="17">
        <v>0.58634086809904395</v>
      </c>
      <c r="Q552" s="17">
        <v>0.59441263105707198</v>
      </c>
      <c r="R552" s="17"/>
      <c r="S552" s="17">
        <v>0.680018791442493</v>
      </c>
      <c r="T552" s="17">
        <v>0.57054090813941005</v>
      </c>
      <c r="U552" s="17">
        <v>0.64766254153728697</v>
      </c>
      <c r="V552" s="17">
        <v>0.62212300841312895</v>
      </c>
      <c r="W552" s="17">
        <v>0.67062578627077796</v>
      </c>
      <c r="X552" s="17">
        <v>0.60235314999685097</v>
      </c>
      <c r="Y552" s="17">
        <v>0.60711300642965604</v>
      </c>
      <c r="Z552" s="17">
        <v>0.51706943537016004</v>
      </c>
      <c r="AA552" s="17">
        <v>0.62744907961456198</v>
      </c>
      <c r="AB552" s="17"/>
      <c r="AC552" s="17">
        <v>0.65374249249280403</v>
      </c>
      <c r="AD552" s="17">
        <v>0.619885582369332</v>
      </c>
      <c r="AE552" s="17">
        <v>0.63989399450374695</v>
      </c>
      <c r="AF552" s="17">
        <v>0.55069337416488995</v>
      </c>
      <c r="AG552" s="17">
        <v>0.62168598817338205</v>
      </c>
      <c r="AH552" s="17">
        <v>0.69154621314035103</v>
      </c>
      <c r="AI552" s="17"/>
      <c r="AJ552" s="17">
        <v>0.58523256781634403</v>
      </c>
      <c r="AK552" s="17">
        <v>0.64280785079439196</v>
      </c>
      <c r="AL552" s="17">
        <v>0.65981532447999103</v>
      </c>
      <c r="AM552" s="17">
        <v>0.65094791802889995</v>
      </c>
      <c r="AN552" s="17">
        <v>0.63707254241101197</v>
      </c>
      <c r="AO552" s="17">
        <v>0.60974508199692901</v>
      </c>
      <c r="AP552" s="17"/>
      <c r="AQ552" s="17">
        <v>0.64197522638067595</v>
      </c>
      <c r="AR552" s="17">
        <v>0.62398258699003095</v>
      </c>
      <c r="AS552" s="17"/>
      <c r="AT552" s="17">
        <v>0.615455735771816</v>
      </c>
      <c r="AU552" s="17">
        <v>0.64367113476127702</v>
      </c>
      <c r="AV552" s="17"/>
      <c r="AW552" s="17">
        <v>0.64341868275506098</v>
      </c>
      <c r="AX552" s="17" t="s">
        <v>87</v>
      </c>
      <c r="AY552" s="17">
        <v>0.58523256781634403</v>
      </c>
      <c r="AZ552" s="17"/>
      <c r="BA552" s="17">
        <v>0.694598591763948</v>
      </c>
      <c r="BB552" s="17">
        <v>0.58118842020699701</v>
      </c>
      <c r="BC552" s="17"/>
      <c r="BD552" s="17">
        <v>0.67301476877861899</v>
      </c>
      <c r="BE552" s="17">
        <v>0.60756266584153196</v>
      </c>
      <c r="BF552" s="17"/>
      <c r="BG552" s="17">
        <v>0.70249791880009504</v>
      </c>
      <c r="BH552" s="17">
        <v>0.57539751720028998</v>
      </c>
      <c r="BI552" s="17">
        <v>0.69651451111668705</v>
      </c>
      <c r="BJ552" s="17">
        <v>0.59327011991136902</v>
      </c>
    </row>
    <row r="553" spans="2:62">
      <c r="B553" t="s">
        <v>260</v>
      </c>
      <c r="C553" s="17">
        <v>0.114016399358949</v>
      </c>
      <c r="D553" s="17">
        <v>0.123490484344827</v>
      </c>
      <c r="E553" s="17">
        <v>0.105645222743654</v>
      </c>
      <c r="F553" s="17"/>
      <c r="G553" s="17">
        <v>8.7504210210174405E-2</v>
      </c>
      <c r="H553" s="17">
        <v>0.15024027795495301</v>
      </c>
      <c r="I553" s="17">
        <v>0.12157720641282101</v>
      </c>
      <c r="J553" s="17">
        <v>0.1195564621719</v>
      </c>
      <c r="K553" s="17">
        <v>0.11742040009098</v>
      </c>
      <c r="L553" s="17">
        <v>9.1332684053330698E-2</v>
      </c>
      <c r="M553" s="17"/>
      <c r="N553" s="17">
        <v>0.118229450091637</v>
      </c>
      <c r="O553" s="17">
        <v>0.13084669469868601</v>
      </c>
      <c r="P553" s="17">
        <v>0.105888356136116</v>
      </c>
      <c r="Q553" s="17">
        <v>9.9798960560791405E-2</v>
      </c>
      <c r="R553" s="17"/>
      <c r="S553" s="17">
        <v>0.108980408194727</v>
      </c>
      <c r="T553" s="17">
        <v>0.133362848587673</v>
      </c>
      <c r="U553" s="17">
        <v>0.106399991738241</v>
      </c>
      <c r="V553" s="17">
        <v>6.9675348935540199E-2</v>
      </c>
      <c r="W553" s="17">
        <v>0.123043658804738</v>
      </c>
      <c r="X553" s="17">
        <v>0.14936636362002501</v>
      </c>
      <c r="Y553" s="17">
        <v>0.12603196070749501</v>
      </c>
      <c r="Z553" s="17">
        <v>0.115587934520931</v>
      </c>
      <c r="AA553" s="17">
        <v>9.5351181608575003E-2</v>
      </c>
      <c r="AB553" s="17"/>
      <c r="AC553" s="17">
        <v>0.12953475768299799</v>
      </c>
      <c r="AD553" s="17">
        <v>0.12000210856874401</v>
      </c>
      <c r="AE553" s="17">
        <v>8.5977568189489206E-2</v>
      </c>
      <c r="AF553" s="17">
        <v>0.122413233009857</v>
      </c>
      <c r="AG553" s="17">
        <v>7.6119318969360097E-2</v>
      </c>
      <c r="AH553" s="17">
        <v>0.129208626824377</v>
      </c>
      <c r="AI553" s="17"/>
      <c r="AJ553" s="17">
        <v>0.120762069047127</v>
      </c>
      <c r="AK553" s="17">
        <v>0.132637526181765</v>
      </c>
      <c r="AL553" s="17">
        <v>6.3989806231454102E-2</v>
      </c>
      <c r="AM553" s="17">
        <v>8.6593874173800794E-2</v>
      </c>
      <c r="AN553" s="17">
        <v>0.10619266560532301</v>
      </c>
      <c r="AO553" s="17">
        <v>0.14874452473407501</v>
      </c>
      <c r="AP553" s="17"/>
      <c r="AQ553" s="17">
        <v>0.118771944662468</v>
      </c>
      <c r="AR553" s="17">
        <v>0.11544943235661601</v>
      </c>
      <c r="AS553" s="17"/>
      <c r="AT553" s="17">
        <v>0.1175781348095</v>
      </c>
      <c r="AU553" s="17">
        <v>0.104052670520761</v>
      </c>
      <c r="AV553" s="17"/>
      <c r="AW553" s="17">
        <v>0.110065341719516</v>
      </c>
      <c r="AX553" s="17" t="s">
        <v>87</v>
      </c>
      <c r="AY553" s="17">
        <v>0.120762069047127</v>
      </c>
      <c r="AZ553" s="17"/>
      <c r="BA553" s="17">
        <v>9.1988085658260693E-2</v>
      </c>
      <c r="BB553" s="17">
        <v>0.12623723038747101</v>
      </c>
      <c r="BC553" s="17"/>
      <c r="BD553" s="17">
        <v>0.117603504176279</v>
      </c>
      <c r="BE553" s="17">
        <v>0.115859308985349</v>
      </c>
      <c r="BF553" s="17"/>
      <c r="BG553" s="17">
        <v>8.5835941881540895E-2</v>
      </c>
      <c r="BH553" s="17">
        <v>0.12366944156719401</v>
      </c>
      <c r="BI553" s="17">
        <v>8.8106890522566705E-2</v>
      </c>
      <c r="BJ553" s="17">
        <v>0.14448632679123699</v>
      </c>
    </row>
    <row r="554" spans="2:62">
      <c r="B554" t="s">
        <v>261</v>
      </c>
      <c r="C554" s="17">
        <v>0.50763920782370298</v>
      </c>
      <c r="D554" s="17">
        <v>0.499369571350606</v>
      </c>
      <c r="E554" s="17">
        <v>0.51291877376165396</v>
      </c>
      <c r="F554" s="17"/>
      <c r="G554" s="17">
        <v>0.64585773344711395</v>
      </c>
      <c r="H554" s="17">
        <v>0.46671335589434898</v>
      </c>
      <c r="I554" s="17">
        <v>0.52174258031893195</v>
      </c>
      <c r="J554" s="17">
        <v>0.49539912042818801</v>
      </c>
      <c r="K554" s="17">
        <v>0.465909496214097</v>
      </c>
      <c r="L554" s="17">
        <v>0.46936652848663901</v>
      </c>
      <c r="M554" s="17"/>
      <c r="N554" s="17">
        <v>0.53446660738208795</v>
      </c>
      <c r="O554" s="17">
        <v>0.51419669607301099</v>
      </c>
      <c r="P554" s="17">
        <v>0.48045251196292799</v>
      </c>
      <c r="Q554" s="17">
        <v>0.49461367049628002</v>
      </c>
      <c r="R554" s="17"/>
      <c r="S554" s="17">
        <v>0.57103838324776601</v>
      </c>
      <c r="T554" s="17">
        <v>0.437178059551738</v>
      </c>
      <c r="U554" s="17">
        <v>0.54126254979904598</v>
      </c>
      <c r="V554" s="17">
        <v>0.552447659477589</v>
      </c>
      <c r="W554" s="17">
        <v>0.54758212746603996</v>
      </c>
      <c r="X554" s="17">
        <v>0.45298678637682599</v>
      </c>
      <c r="Y554" s="17">
        <v>0.48108104572216098</v>
      </c>
      <c r="Z554" s="17">
        <v>0.40148150084922901</v>
      </c>
      <c r="AA554" s="17">
        <v>0.53209789800598695</v>
      </c>
      <c r="AB554" s="17"/>
      <c r="AC554" s="17">
        <v>0.52420773480980698</v>
      </c>
      <c r="AD554" s="17">
        <v>0.49988347380058801</v>
      </c>
      <c r="AE554" s="17">
        <v>0.55391642631425797</v>
      </c>
      <c r="AF554" s="17">
        <v>0.42828014115503299</v>
      </c>
      <c r="AG554" s="17">
        <v>0.54556666920402197</v>
      </c>
      <c r="AH554" s="17">
        <v>0.56233758631597397</v>
      </c>
      <c r="AI554" s="17"/>
      <c r="AJ554" s="17">
        <v>0.46447049876921698</v>
      </c>
      <c r="AK554" s="17">
        <v>0.51017032461262601</v>
      </c>
      <c r="AL554" s="17">
        <v>0.59582551824853702</v>
      </c>
      <c r="AM554" s="17">
        <v>0.56435404385509902</v>
      </c>
      <c r="AN554" s="17">
        <v>0.53087987680568904</v>
      </c>
      <c r="AO554" s="17">
        <v>0.46100055726285499</v>
      </c>
      <c r="AP554" s="17"/>
      <c r="AQ554" s="17">
        <v>0.52320328171820696</v>
      </c>
      <c r="AR554" s="17">
        <v>0.50853315463341497</v>
      </c>
      <c r="AS554" s="17"/>
      <c r="AT554" s="17">
        <v>0.49787760096231598</v>
      </c>
      <c r="AU554" s="17">
        <v>0.53961846424051496</v>
      </c>
      <c r="AV554" s="17"/>
      <c r="AW554" s="17">
        <v>0.53335334103554599</v>
      </c>
      <c r="AX554" s="17" t="s">
        <v>87</v>
      </c>
      <c r="AY554" s="17">
        <v>0.46447049876921698</v>
      </c>
      <c r="AZ554" s="17"/>
      <c r="BA554" s="17">
        <v>0.602610506105687</v>
      </c>
      <c r="BB554" s="17">
        <v>0.45495118981952698</v>
      </c>
      <c r="BC554" s="17"/>
      <c r="BD554" s="17">
        <v>0.55541126460234003</v>
      </c>
      <c r="BE554" s="17">
        <v>0.49170335685618299</v>
      </c>
      <c r="BF554" s="17"/>
      <c r="BG554" s="17">
        <v>0.61666197691855396</v>
      </c>
      <c r="BH554" s="17">
        <v>0.45172807563309603</v>
      </c>
      <c r="BI554" s="17">
        <v>0.60840762059412001</v>
      </c>
      <c r="BJ554" s="17">
        <v>0.448783793120133</v>
      </c>
    </row>
    <row r="555" spans="2:62">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c r="AD555" s="17"/>
      <c r="AE555" s="17"/>
      <c r="AF555" s="17"/>
      <c r="AG555" s="17"/>
      <c r="AH555" s="17"/>
      <c r="AI555" s="17"/>
      <c r="AJ555" s="17"/>
      <c r="AK555" s="17"/>
      <c r="AL555" s="17"/>
      <c r="AM555" s="17"/>
      <c r="AN555" s="17"/>
      <c r="AO555" s="17"/>
      <c r="AP555" s="17"/>
      <c r="AQ555" s="17"/>
      <c r="AR555" s="17"/>
      <c r="AS555" s="17"/>
      <c r="AT555" s="17"/>
      <c r="AU555" s="17"/>
      <c r="AV555" s="17"/>
      <c r="AW555" s="17"/>
      <c r="AX555" s="17"/>
      <c r="AY555" s="17"/>
      <c r="AZ555" s="17"/>
      <c r="BA555" s="17"/>
      <c r="BB555" s="17"/>
      <c r="BC555" s="17"/>
      <c r="BD555" s="17"/>
      <c r="BE555" s="17"/>
      <c r="BF555" s="17"/>
      <c r="BG555" s="17"/>
      <c r="BH555" s="17"/>
      <c r="BI555" s="17"/>
      <c r="BJ555" s="17"/>
    </row>
    <row r="556" spans="2:62">
      <c r="B556" s="6" t="s">
        <v>268</v>
      </c>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c r="AC556" s="17"/>
      <c r="AD556" s="17"/>
      <c r="AE556" s="17"/>
      <c r="AF556" s="17"/>
      <c r="AG556" s="17"/>
      <c r="AH556" s="17"/>
      <c r="AI556" s="17"/>
      <c r="AJ556" s="17"/>
      <c r="AK556" s="17"/>
      <c r="AL556" s="17"/>
      <c r="AM556" s="17"/>
      <c r="AN556" s="17"/>
      <c r="AO556" s="17"/>
      <c r="AP556" s="17"/>
      <c r="AQ556" s="17"/>
      <c r="AR556" s="17"/>
      <c r="AS556" s="17"/>
      <c r="AT556" s="17"/>
      <c r="AU556" s="17"/>
      <c r="AV556" s="17"/>
      <c r="AW556" s="17"/>
      <c r="AX556" s="17"/>
      <c r="AY556" s="17"/>
      <c r="AZ556" s="17"/>
      <c r="BA556" s="17"/>
      <c r="BB556" s="17"/>
      <c r="BC556" s="17"/>
      <c r="BD556" s="17"/>
      <c r="BE556" s="17"/>
      <c r="BF556" s="17"/>
      <c r="BG556" s="17"/>
      <c r="BH556" s="17"/>
      <c r="BI556" s="17"/>
      <c r="BJ556" s="17"/>
    </row>
    <row r="557" spans="2:62">
      <c r="B557" s="24" t="s">
        <v>15</v>
      </c>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c r="AC557" s="17"/>
      <c r="AD557" s="17"/>
      <c r="AE557" s="17"/>
      <c r="AF557" s="17"/>
      <c r="AG557" s="17"/>
      <c r="AH557" s="17"/>
      <c r="AI557" s="17"/>
      <c r="AJ557" s="17"/>
      <c r="AK557" s="17"/>
      <c r="AL557" s="17"/>
      <c r="AM557" s="17"/>
      <c r="AN557" s="17"/>
      <c r="AO557" s="17"/>
      <c r="AP557" s="17"/>
      <c r="AQ557" s="17"/>
      <c r="AR557" s="17"/>
      <c r="AS557" s="17"/>
      <c r="AT557" s="17"/>
      <c r="AU557" s="17"/>
      <c r="AV557" s="17"/>
      <c r="AW557" s="17"/>
      <c r="AX557" s="17"/>
      <c r="AY557" s="17"/>
      <c r="AZ557" s="17"/>
      <c r="BA557" s="17"/>
      <c r="BB557" s="17"/>
      <c r="BC557" s="17"/>
      <c r="BD557" s="17"/>
      <c r="BE557" s="17"/>
      <c r="BF557" s="17"/>
      <c r="BG557" s="17"/>
      <c r="BH557" s="17"/>
      <c r="BI557" s="17"/>
      <c r="BJ557" s="17"/>
    </row>
    <row r="558" spans="2:62">
      <c r="B558" t="s">
        <v>252</v>
      </c>
      <c r="C558" s="17">
        <v>7.2359698936355799E-2</v>
      </c>
      <c r="D558" s="17">
        <v>8.1197465186807899E-2</v>
      </c>
      <c r="E558" s="17">
        <v>6.3342990156809303E-2</v>
      </c>
      <c r="F558" s="17"/>
      <c r="G558" s="17">
        <v>0.16315017989806899</v>
      </c>
      <c r="H558" s="17">
        <v>0.108096446429735</v>
      </c>
      <c r="I558" s="17">
        <v>8.1945244499090894E-2</v>
      </c>
      <c r="J558" s="17">
        <v>4.5740026570829297E-2</v>
      </c>
      <c r="K558" s="17">
        <v>1.51433187849014E-2</v>
      </c>
      <c r="L558" s="17">
        <v>3.4783287993226199E-2</v>
      </c>
      <c r="M558" s="17"/>
      <c r="N558" s="17">
        <v>7.3539237094045307E-2</v>
      </c>
      <c r="O558" s="17">
        <v>8.0305956679882204E-2</v>
      </c>
      <c r="P558" s="17">
        <v>6.5941146624931696E-2</v>
      </c>
      <c r="Q558" s="17">
        <v>6.8906291805386599E-2</v>
      </c>
      <c r="R558" s="17"/>
      <c r="S558" s="17">
        <v>0.10810535248530501</v>
      </c>
      <c r="T558" s="17">
        <v>6.60366425125712E-2</v>
      </c>
      <c r="U558" s="17">
        <v>7.1729609003536504E-2</v>
      </c>
      <c r="V558" s="17">
        <v>4.1055675167271002E-2</v>
      </c>
      <c r="W558" s="17">
        <v>7.3925521118912804E-2</v>
      </c>
      <c r="X558" s="17">
        <v>7.35505987580964E-2</v>
      </c>
      <c r="Y558" s="17">
        <v>6.8603006046730503E-2</v>
      </c>
      <c r="Z558" s="17">
        <v>5.2364201770570301E-2</v>
      </c>
      <c r="AA558" s="17">
        <v>7.2555267264492199E-2</v>
      </c>
      <c r="AB558" s="17"/>
      <c r="AC558" s="17">
        <v>0.126951879060892</v>
      </c>
      <c r="AD558" s="17">
        <v>5.4869127275752903E-2</v>
      </c>
      <c r="AE558" s="17">
        <v>6.3387669894554896E-2</v>
      </c>
      <c r="AF558" s="17">
        <v>4.0547123800213199E-2</v>
      </c>
      <c r="AG558" s="17">
        <v>5.9437881183540403E-2</v>
      </c>
      <c r="AH558" s="17">
        <v>7.0131006024971798E-2</v>
      </c>
      <c r="AI558" s="17"/>
      <c r="AJ558" s="17">
        <v>4.7843299682883401E-2</v>
      </c>
      <c r="AK558" s="17">
        <v>5.4437618151421001E-2</v>
      </c>
      <c r="AL558" s="17">
        <v>0.10141371892508499</v>
      </c>
      <c r="AM558" s="17">
        <v>8.25582746218992E-2</v>
      </c>
      <c r="AN558" s="17">
        <v>0.10789628828490599</v>
      </c>
      <c r="AO558" s="17">
        <v>0.183026987842238</v>
      </c>
      <c r="AP558" s="17"/>
      <c r="AQ558" s="17">
        <v>9.6249188972511404E-2</v>
      </c>
      <c r="AR558" s="17">
        <v>6.4421705256433301E-2</v>
      </c>
      <c r="AS558" s="17"/>
      <c r="AT558" s="17">
        <v>6.9610096537886995E-2</v>
      </c>
      <c r="AU558" s="17">
        <v>8.0713131886555906E-2</v>
      </c>
      <c r="AV558" s="17"/>
      <c r="AW558" s="17">
        <v>8.9242760486576297E-2</v>
      </c>
      <c r="AX558" s="17" t="s">
        <v>87</v>
      </c>
      <c r="AY558" s="17">
        <v>4.7843299682883401E-2</v>
      </c>
      <c r="AZ558" s="17"/>
      <c r="BA558" s="17">
        <v>8.2627132543114504E-2</v>
      </c>
      <c r="BB558" s="17">
        <v>6.6663549294141103E-2</v>
      </c>
      <c r="BC558" s="17"/>
      <c r="BD558" s="17">
        <v>0.114726063568087</v>
      </c>
      <c r="BE558" s="17">
        <v>5.8395931514891301E-2</v>
      </c>
      <c r="BF558" s="17"/>
      <c r="BG558" s="17">
        <v>0.144248956680398</v>
      </c>
      <c r="BH558" s="17">
        <v>6.3253274698287301E-2</v>
      </c>
      <c r="BI558" s="17">
        <v>7.4446308025384197E-2</v>
      </c>
      <c r="BJ558" s="17">
        <v>5.1130351180245899E-2</v>
      </c>
    </row>
    <row r="559" spans="2:62">
      <c r="B559" t="s">
        <v>253</v>
      </c>
      <c r="C559" s="17">
        <v>0.13115468879266301</v>
      </c>
      <c r="D559" s="17">
        <v>0.122784968467902</v>
      </c>
      <c r="E559" s="17">
        <v>0.13751436039437401</v>
      </c>
      <c r="F559" s="17"/>
      <c r="G559" s="17">
        <v>0.216657724489321</v>
      </c>
      <c r="H559" s="17">
        <v>0.18231913392183199</v>
      </c>
      <c r="I559" s="17">
        <v>0.14573687602770899</v>
      </c>
      <c r="J559" s="17">
        <v>8.8276900180558407E-2</v>
      </c>
      <c r="K559" s="17">
        <v>9.1046332564368795E-2</v>
      </c>
      <c r="L559" s="17">
        <v>7.8667924724393296E-2</v>
      </c>
      <c r="M559" s="17"/>
      <c r="N559" s="17">
        <v>0.14907471592447499</v>
      </c>
      <c r="O559" s="17">
        <v>0.127494446020291</v>
      </c>
      <c r="P559" s="17">
        <v>0.12605964602547601</v>
      </c>
      <c r="Q559" s="17">
        <v>0.11860536828851501</v>
      </c>
      <c r="R559" s="17"/>
      <c r="S559" s="17">
        <v>0.14556800628104499</v>
      </c>
      <c r="T559" s="17">
        <v>0.107684378632541</v>
      </c>
      <c r="U559" s="17">
        <v>0.111964596946412</v>
      </c>
      <c r="V559" s="17">
        <v>0.15302870930276</v>
      </c>
      <c r="W559" s="17">
        <v>0.11274426433592501</v>
      </c>
      <c r="X559" s="17">
        <v>0.160892590153528</v>
      </c>
      <c r="Y559" s="17">
        <v>0.124710130305329</v>
      </c>
      <c r="Z559" s="17">
        <v>0.122879226658708</v>
      </c>
      <c r="AA559" s="17">
        <v>0.13570130482269399</v>
      </c>
      <c r="AB559" s="17"/>
      <c r="AC559" s="17">
        <v>0.16590620092913999</v>
      </c>
      <c r="AD559" s="17">
        <v>0.13239320806955299</v>
      </c>
      <c r="AE559" s="17">
        <v>0.145899273083482</v>
      </c>
      <c r="AF559" s="17">
        <v>0.117251554687512</v>
      </c>
      <c r="AG559" s="17">
        <v>6.7539395031316896E-2</v>
      </c>
      <c r="AH559" s="17">
        <v>8.5130361585682393E-2</v>
      </c>
      <c r="AI559" s="17"/>
      <c r="AJ559" s="17">
        <v>9.8865671437282907E-2</v>
      </c>
      <c r="AK559" s="17">
        <v>0.14715152882176</v>
      </c>
      <c r="AL559" s="17">
        <v>0.160267633613245</v>
      </c>
      <c r="AM559" s="17">
        <v>0.15585662517103199</v>
      </c>
      <c r="AN559" s="17">
        <v>0.16106890106991101</v>
      </c>
      <c r="AO559" s="17">
        <v>9.9714999972709106E-2</v>
      </c>
      <c r="AP559" s="17"/>
      <c r="AQ559" s="17">
        <v>0.14936443997051399</v>
      </c>
      <c r="AR559" s="17">
        <v>0.12723829177566701</v>
      </c>
      <c r="AS559" s="17"/>
      <c r="AT559" s="17">
        <v>0.133033207445899</v>
      </c>
      <c r="AU559" s="17">
        <v>0.122943880407711</v>
      </c>
      <c r="AV559" s="17"/>
      <c r="AW559" s="17">
        <v>0.141365730429279</v>
      </c>
      <c r="AX559" s="17" t="s">
        <v>87</v>
      </c>
      <c r="AY559" s="17">
        <v>9.8865671437282907E-2</v>
      </c>
      <c r="AZ559" s="17"/>
      <c r="BA559" s="17">
        <v>0.15588269164608301</v>
      </c>
      <c r="BB559" s="17">
        <v>0.117436128731707</v>
      </c>
      <c r="BC559" s="17"/>
      <c r="BD559" s="17">
        <v>0.15372278540355</v>
      </c>
      <c r="BE559" s="17">
        <v>0.125920988021932</v>
      </c>
      <c r="BF559" s="17"/>
      <c r="BG559" s="17">
        <v>0.187755790167351</v>
      </c>
      <c r="BH559" s="17">
        <v>0.117998819828061</v>
      </c>
      <c r="BI559" s="17">
        <v>0.16119644028407701</v>
      </c>
      <c r="BJ559" s="17">
        <v>0.109192448500135</v>
      </c>
    </row>
    <row r="560" spans="2:62">
      <c r="B560" t="s">
        <v>254</v>
      </c>
      <c r="C560" s="17">
        <v>0.21815591310912499</v>
      </c>
      <c r="D560" s="17">
        <v>0.18254484026236001</v>
      </c>
      <c r="E560" s="17">
        <v>0.25280862973958301</v>
      </c>
      <c r="F560" s="17"/>
      <c r="G560" s="17">
        <v>0.27682925295684802</v>
      </c>
      <c r="H560" s="17">
        <v>0.24007295073283899</v>
      </c>
      <c r="I560" s="17">
        <v>0.25612959742126101</v>
      </c>
      <c r="J560" s="17">
        <v>0.19292347424352399</v>
      </c>
      <c r="K560" s="17">
        <v>0.164015011956027</v>
      </c>
      <c r="L560" s="17">
        <v>0.18719183431789899</v>
      </c>
      <c r="M560" s="17"/>
      <c r="N560" s="17">
        <v>0.23126453578414199</v>
      </c>
      <c r="O560" s="17">
        <v>0.22398383418176199</v>
      </c>
      <c r="P560" s="17">
        <v>0.19366668057691</v>
      </c>
      <c r="Q560" s="17">
        <v>0.22078832721429201</v>
      </c>
      <c r="R560" s="17"/>
      <c r="S560" s="17">
        <v>0.213631199854808</v>
      </c>
      <c r="T560" s="17">
        <v>0.214049456678259</v>
      </c>
      <c r="U560" s="17">
        <v>0.183721418131124</v>
      </c>
      <c r="V560" s="17">
        <v>0.22874361631186499</v>
      </c>
      <c r="W560" s="17">
        <v>0.28576718416247499</v>
      </c>
      <c r="X560" s="17">
        <v>0.24478499990361599</v>
      </c>
      <c r="Y560" s="17">
        <v>0.18150419266616599</v>
      </c>
      <c r="Z560" s="17">
        <v>0.258332319373897</v>
      </c>
      <c r="AA560" s="17">
        <v>0.19303403464329899</v>
      </c>
      <c r="AB560" s="17"/>
      <c r="AC560" s="17">
        <v>0.208300836285362</v>
      </c>
      <c r="AD560" s="17">
        <v>0.21834362577357</v>
      </c>
      <c r="AE560" s="17">
        <v>0.21878752061328899</v>
      </c>
      <c r="AF560" s="17">
        <v>0.21000389003339301</v>
      </c>
      <c r="AG560" s="17">
        <v>0.24010797472846601</v>
      </c>
      <c r="AH560" s="17">
        <v>0.25466496198073901</v>
      </c>
      <c r="AI560" s="17"/>
      <c r="AJ560" s="17">
        <v>0.182613212779248</v>
      </c>
      <c r="AK560" s="17">
        <v>0.24866728136864799</v>
      </c>
      <c r="AL560" s="17">
        <v>0.24069986231326901</v>
      </c>
      <c r="AM560" s="17">
        <v>0.25440193370680703</v>
      </c>
      <c r="AN560" s="17">
        <v>0.21997423143029299</v>
      </c>
      <c r="AO560" s="17">
        <v>0.218722532590201</v>
      </c>
      <c r="AP560" s="17"/>
      <c r="AQ560" s="17">
        <v>0.22065652163900901</v>
      </c>
      <c r="AR560" s="17">
        <v>0.20944571200807999</v>
      </c>
      <c r="AS560" s="17"/>
      <c r="AT560" s="17">
        <v>0.21528390557567201</v>
      </c>
      <c r="AU560" s="17">
        <v>0.23106314291716301</v>
      </c>
      <c r="AV560" s="17"/>
      <c r="AW560" s="17">
        <v>0.23838419867928001</v>
      </c>
      <c r="AX560" s="17" t="s">
        <v>87</v>
      </c>
      <c r="AY560" s="17">
        <v>0.182613212779248</v>
      </c>
      <c r="AZ560" s="17"/>
      <c r="BA560" s="17">
        <v>0.22168909183489199</v>
      </c>
      <c r="BB560" s="17">
        <v>0.21619578212552501</v>
      </c>
      <c r="BC560" s="17"/>
      <c r="BD560" s="17">
        <v>0.23560191893444599</v>
      </c>
      <c r="BE560" s="17">
        <v>0.20989402496235601</v>
      </c>
      <c r="BF560" s="17"/>
      <c r="BG560" s="17">
        <v>0.25391735209282601</v>
      </c>
      <c r="BH560" s="17">
        <v>0.22115283454634699</v>
      </c>
      <c r="BI560" s="17">
        <v>0.203019147537124</v>
      </c>
      <c r="BJ560" s="17">
        <v>0.23557523512329701</v>
      </c>
    </row>
    <row r="561" spans="2:62">
      <c r="B561" t="s">
        <v>255</v>
      </c>
      <c r="C561" s="17">
        <v>0.25869429284133799</v>
      </c>
      <c r="D561" s="17">
        <v>0.26809924021392401</v>
      </c>
      <c r="E561" s="17">
        <v>0.251530635145438</v>
      </c>
      <c r="F561" s="17"/>
      <c r="G561" s="17">
        <v>0.14814744573043001</v>
      </c>
      <c r="H561" s="17">
        <v>0.191857199169475</v>
      </c>
      <c r="I561" s="17">
        <v>0.20598778971040099</v>
      </c>
      <c r="J561" s="17">
        <v>0.329290831164882</v>
      </c>
      <c r="K561" s="17">
        <v>0.29749121511516002</v>
      </c>
      <c r="L561" s="17">
        <v>0.35029027939685098</v>
      </c>
      <c r="M561" s="17"/>
      <c r="N561" s="17">
        <v>0.22560133376007599</v>
      </c>
      <c r="O561" s="17">
        <v>0.23339731809039599</v>
      </c>
      <c r="P561" s="17">
        <v>0.285363934054574</v>
      </c>
      <c r="Q561" s="17">
        <v>0.29512174372023098</v>
      </c>
      <c r="R561" s="17"/>
      <c r="S561" s="17">
        <v>0.19864218857277599</v>
      </c>
      <c r="T561" s="17">
        <v>0.282138022475804</v>
      </c>
      <c r="U561" s="17">
        <v>0.29743640541322203</v>
      </c>
      <c r="V561" s="17">
        <v>0.28204423150687402</v>
      </c>
      <c r="W561" s="17">
        <v>0.21584428234762401</v>
      </c>
      <c r="X561" s="17">
        <v>0.220924798041748</v>
      </c>
      <c r="Y561" s="17">
        <v>0.27356868778575599</v>
      </c>
      <c r="Z561" s="17">
        <v>0.28106134790778797</v>
      </c>
      <c r="AA561" s="17">
        <v>0.29091086643469599</v>
      </c>
      <c r="AB561" s="17"/>
      <c r="AC561" s="17">
        <v>0.19312904028003999</v>
      </c>
      <c r="AD561" s="17">
        <v>0.24661393988061001</v>
      </c>
      <c r="AE561" s="17">
        <v>0.30945724082167603</v>
      </c>
      <c r="AF561" s="17">
        <v>0.30035409525407197</v>
      </c>
      <c r="AG561" s="17">
        <v>0.30147925946239901</v>
      </c>
      <c r="AH561" s="17">
        <v>0.28304970465343698</v>
      </c>
      <c r="AI561" s="17"/>
      <c r="AJ561" s="17">
        <v>0.304447562121824</v>
      </c>
      <c r="AK561" s="17">
        <v>0.243262470605872</v>
      </c>
      <c r="AL561" s="17">
        <v>0.25839001640077602</v>
      </c>
      <c r="AM561" s="17">
        <v>0.191483634406548</v>
      </c>
      <c r="AN561" s="17">
        <v>0.22359066097112201</v>
      </c>
      <c r="AO561" s="17">
        <v>0.21105097063793299</v>
      </c>
      <c r="AP561" s="17"/>
      <c r="AQ561" s="17">
        <v>0.22188749338498001</v>
      </c>
      <c r="AR561" s="17">
        <v>0.267824671924213</v>
      </c>
      <c r="AS561" s="17"/>
      <c r="AT561" s="17">
        <v>0.262408572720428</v>
      </c>
      <c r="AU561" s="17">
        <v>0.240867836445809</v>
      </c>
      <c r="AV561" s="17"/>
      <c r="AW561" s="17">
        <v>0.233203555499051</v>
      </c>
      <c r="AX561" s="17" t="s">
        <v>87</v>
      </c>
      <c r="AY561" s="17">
        <v>0.304447562121824</v>
      </c>
      <c r="AZ561" s="17"/>
      <c r="BA561" s="17">
        <v>0.24045739380560299</v>
      </c>
      <c r="BB561" s="17">
        <v>0.26881172918386598</v>
      </c>
      <c r="BC561" s="17"/>
      <c r="BD561" s="17">
        <v>0.184483611289599</v>
      </c>
      <c r="BE561" s="17">
        <v>0.27896301915347599</v>
      </c>
      <c r="BF561" s="17"/>
      <c r="BG561" s="17">
        <v>0.17512729241709299</v>
      </c>
      <c r="BH561" s="17">
        <v>0.25518005823812601</v>
      </c>
      <c r="BI561" s="17">
        <v>0.23269270718212301</v>
      </c>
      <c r="BJ561" s="17">
        <v>0.26998094658824401</v>
      </c>
    </row>
    <row r="562" spans="2:62">
      <c r="B562" t="s">
        <v>256</v>
      </c>
      <c r="C562" s="17">
        <v>0.15131433428914301</v>
      </c>
      <c r="D562" s="17">
        <v>0.14737406303325601</v>
      </c>
      <c r="E562" s="17">
        <v>0.156361670584796</v>
      </c>
      <c r="F562" s="17"/>
      <c r="G562" s="17">
        <v>7.6989555440087898E-2</v>
      </c>
      <c r="H562" s="17">
        <v>0.139058501342498</v>
      </c>
      <c r="I562" s="17">
        <v>0.16771015259929001</v>
      </c>
      <c r="J562" s="17">
        <v>0.153823758473877</v>
      </c>
      <c r="K562" s="17">
        <v>0.21355592901286199</v>
      </c>
      <c r="L562" s="17">
        <v>0.156027188884347</v>
      </c>
      <c r="M562" s="17"/>
      <c r="N562" s="17">
        <v>0.15144916158549801</v>
      </c>
      <c r="O562" s="17">
        <v>0.17090787367343899</v>
      </c>
      <c r="P562" s="17">
        <v>0.14609502177919501</v>
      </c>
      <c r="Q562" s="17">
        <v>0.136295112216719</v>
      </c>
      <c r="R562" s="17"/>
      <c r="S562" s="17">
        <v>0.15012206043655801</v>
      </c>
      <c r="T562" s="17">
        <v>0.154814139287828</v>
      </c>
      <c r="U562" s="17">
        <v>0.17866189652325201</v>
      </c>
      <c r="V562" s="17">
        <v>0.16229260580129201</v>
      </c>
      <c r="W562" s="17">
        <v>0.17123142399387101</v>
      </c>
      <c r="X562" s="17">
        <v>0.144110971919435</v>
      </c>
      <c r="Y562" s="17">
        <v>0.163480359061564</v>
      </c>
      <c r="Z562" s="17">
        <v>0.117772500659014</v>
      </c>
      <c r="AA562" s="17">
        <v>0.11363189609517001</v>
      </c>
      <c r="AB562" s="17"/>
      <c r="AC562" s="17">
        <v>0.147061707325989</v>
      </c>
      <c r="AD562" s="17">
        <v>0.17269773272210101</v>
      </c>
      <c r="AE562" s="17">
        <v>0.12455429839661999</v>
      </c>
      <c r="AF562" s="17">
        <v>0.15000238569454299</v>
      </c>
      <c r="AG562" s="17">
        <v>0.154641227493719</v>
      </c>
      <c r="AH562" s="17">
        <v>0.108785883140113</v>
      </c>
      <c r="AI562" s="17"/>
      <c r="AJ562" s="17">
        <v>0.166539636824002</v>
      </c>
      <c r="AK562" s="17">
        <v>0.17902120644040601</v>
      </c>
      <c r="AL562" s="17">
        <v>0.10828682716368999</v>
      </c>
      <c r="AM562" s="17">
        <v>0.15616104507294601</v>
      </c>
      <c r="AN562" s="17">
        <v>0.11290147937804899</v>
      </c>
      <c r="AO562" s="17">
        <v>0.14816266282554999</v>
      </c>
      <c r="AP562" s="17"/>
      <c r="AQ562" s="17">
        <v>0.14906276660727999</v>
      </c>
      <c r="AR562" s="17">
        <v>0.15662806570981799</v>
      </c>
      <c r="AS562" s="17"/>
      <c r="AT562" s="17">
        <v>0.154609369611381</v>
      </c>
      <c r="AU562" s="17">
        <v>0.14077061252928499</v>
      </c>
      <c r="AV562" s="17"/>
      <c r="AW562" s="17">
        <v>0.15549123113962701</v>
      </c>
      <c r="AX562" s="17" t="s">
        <v>87</v>
      </c>
      <c r="AY562" s="17">
        <v>0.166539636824002</v>
      </c>
      <c r="AZ562" s="17"/>
      <c r="BA562" s="17">
        <v>0.14234103056509601</v>
      </c>
      <c r="BB562" s="17">
        <v>0.15629252871969401</v>
      </c>
      <c r="BC562" s="17"/>
      <c r="BD562" s="17">
        <v>0.146051606208561</v>
      </c>
      <c r="BE562" s="17">
        <v>0.15917236216043701</v>
      </c>
      <c r="BF562" s="17"/>
      <c r="BG562" s="17">
        <v>0.102877993611457</v>
      </c>
      <c r="BH562" s="17">
        <v>0.15091532618162801</v>
      </c>
      <c r="BI562" s="17">
        <v>0.165643311180106</v>
      </c>
      <c r="BJ562" s="17">
        <v>0.157997122865279</v>
      </c>
    </row>
    <row r="563" spans="2:62">
      <c r="B563" t="s">
        <v>257</v>
      </c>
      <c r="C563" s="17">
        <v>8.55616141421221E-2</v>
      </c>
      <c r="D563" s="17">
        <v>9.6107940633570699E-2</v>
      </c>
      <c r="E563" s="17">
        <v>7.4816748681112294E-2</v>
      </c>
      <c r="F563" s="17"/>
      <c r="G563" s="17">
        <v>4.5244664393280398E-2</v>
      </c>
      <c r="H563" s="17">
        <v>8.4378511443691004E-2</v>
      </c>
      <c r="I563" s="17">
        <v>4.7600963856440803E-2</v>
      </c>
      <c r="J563" s="17">
        <v>8.5695273522262499E-2</v>
      </c>
      <c r="K563" s="17">
        <v>0.12003705528998999</v>
      </c>
      <c r="L563" s="17">
        <v>0.119677152535375</v>
      </c>
      <c r="M563" s="17"/>
      <c r="N563" s="17">
        <v>9.4108279746234993E-2</v>
      </c>
      <c r="O563" s="17">
        <v>8.6194790578810507E-2</v>
      </c>
      <c r="P563" s="17">
        <v>7.4361849192772306E-2</v>
      </c>
      <c r="Q563" s="17">
        <v>8.6034066130119796E-2</v>
      </c>
      <c r="R563" s="17"/>
      <c r="S563" s="17">
        <v>0.10170220159325399</v>
      </c>
      <c r="T563" s="17">
        <v>7.7303961038136498E-2</v>
      </c>
      <c r="U563" s="17">
        <v>8.8260623414760805E-2</v>
      </c>
      <c r="V563" s="17">
        <v>6.2346627472140197E-2</v>
      </c>
      <c r="W563" s="17">
        <v>5.73811861461265E-2</v>
      </c>
      <c r="X563" s="17">
        <v>6.2091056315927498E-2</v>
      </c>
      <c r="Y563" s="17">
        <v>0.107312975103855</v>
      </c>
      <c r="Z563" s="17">
        <v>5.6705236429908698E-2</v>
      </c>
      <c r="AA563" s="17">
        <v>0.12599382516595101</v>
      </c>
      <c r="AB563" s="17"/>
      <c r="AC563" s="17">
        <v>7.4343165305425202E-2</v>
      </c>
      <c r="AD563" s="17">
        <v>9.7528763708627494E-2</v>
      </c>
      <c r="AE563" s="17">
        <v>7.2766138813743206E-2</v>
      </c>
      <c r="AF563" s="17">
        <v>8.8363790119362101E-2</v>
      </c>
      <c r="AG563" s="17">
        <v>9.7935505669185699E-2</v>
      </c>
      <c r="AH563" s="17">
        <v>6.5867892751081306E-2</v>
      </c>
      <c r="AI563" s="17"/>
      <c r="AJ563" s="17">
        <v>0.109474133541215</v>
      </c>
      <c r="AK563" s="17">
        <v>7.28188094405752E-2</v>
      </c>
      <c r="AL563" s="17">
        <v>4.9572187591934498E-2</v>
      </c>
      <c r="AM563" s="17">
        <v>7.8813780903395497E-2</v>
      </c>
      <c r="AN563" s="17">
        <v>7.9039416974796897E-2</v>
      </c>
      <c r="AO563" s="17">
        <v>3.1599025671653402E-2</v>
      </c>
      <c r="AP563" s="17"/>
      <c r="AQ563" s="17">
        <v>7.6526426209452603E-2</v>
      </c>
      <c r="AR563" s="17">
        <v>9.3391653365366797E-2</v>
      </c>
      <c r="AS563" s="17"/>
      <c r="AT563" s="17">
        <v>8.6006018693971703E-2</v>
      </c>
      <c r="AU563" s="17">
        <v>8.4355255033433899E-2</v>
      </c>
      <c r="AV563" s="17"/>
      <c r="AW563" s="17">
        <v>6.4168362668028001E-2</v>
      </c>
      <c r="AX563" s="17" t="s">
        <v>87</v>
      </c>
      <c r="AY563" s="17">
        <v>0.109474133541215</v>
      </c>
      <c r="AZ563" s="17"/>
      <c r="BA563" s="17">
        <v>7.8190991782615599E-2</v>
      </c>
      <c r="BB563" s="17">
        <v>8.9650675686027803E-2</v>
      </c>
      <c r="BC563" s="17"/>
      <c r="BD563" s="17">
        <v>7.72695214242613E-2</v>
      </c>
      <c r="BE563" s="17">
        <v>9.1668242527708402E-2</v>
      </c>
      <c r="BF563" s="17"/>
      <c r="BG563" s="17">
        <v>7.7198674880499807E-2</v>
      </c>
      <c r="BH563" s="17">
        <v>6.9155047244690696E-2</v>
      </c>
      <c r="BI563" s="17">
        <v>7.7744952059341094E-2</v>
      </c>
      <c r="BJ563" s="17">
        <v>0.10741200389699899</v>
      </c>
    </row>
    <row r="564" spans="2:62">
      <c r="B564" t="s">
        <v>258</v>
      </c>
      <c r="C564" s="17">
        <v>6.9128958153353195E-2</v>
      </c>
      <c r="D564" s="17">
        <v>8.61802147430097E-2</v>
      </c>
      <c r="E564" s="17">
        <v>5.2990595195922897E-2</v>
      </c>
      <c r="F564" s="17"/>
      <c r="G564" s="17">
        <v>3.7414444228324503E-2</v>
      </c>
      <c r="H564" s="17">
        <v>4.5178102490126201E-2</v>
      </c>
      <c r="I564" s="17">
        <v>8.4793194144690706E-2</v>
      </c>
      <c r="J564" s="17">
        <v>9.6041277063973501E-2</v>
      </c>
      <c r="K564" s="17">
        <v>8.9355274159018297E-2</v>
      </c>
      <c r="L564" s="17">
        <v>6.2653585671918796E-2</v>
      </c>
      <c r="M564" s="17"/>
      <c r="N564" s="17">
        <v>6.6298173970877394E-2</v>
      </c>
      <c r="O564" s="17">
        <v>6.2611797495352894E-2</v>
      </c>
      <c r="P564" s="17">
        <v>9.1495998221427996E-2</v>
      </c>
      <c r="Q564" s="17">
        <v>5.9680070963897498E-2</v>
      </c>
      <c r="R564" s="17"/>
      <c r="S564" s="17">
        <v>7.0018607395130494E-2</v>
      </c>
      <c r="T564" s="17">
        <v>8.27817672137722E-2</v>
      </c>
      <c r="U564" s="17">
        <v>5.7422885375154803E-2</v>
      </c>
      <c r="V564" s="17">
        <v>5.6326807319050598E-2</v>
      </c>
      <c r="W564" s="17">
        <v>7.73015842987025E-2</v>
      </c>
      <c r="X564" s="17">
        <v>7.8246490292187595E-2</v>
      </c>
      <c r="Y564" s="17">
        <v>6.9097817266136605E-2</v>
      </c>
      <c r="Z564" s="17">
        <v>8.6947664187269194E-2</v>
      </c>
      <c r="AA564" s="17">
        <v>5.1655732623141402E-2</v>
      </c>
      <c r="AB564" s="17"/>
      <c r="AC564" s="17">
        <v>6.9888640982605305E-2</v>
      </c>
      <c r="AD564" s="17">
        <v>6.11293381818677E-2</v>
      </c>
      <c r="AE564" s="17">
        <v>6.0153607311216599E-2</v>
      </c>
      <c r="AF564" s="17">
        <v>7.6508345500262101E-2</v>
      </c>
      <c r="AG564" s="17">
        <v>7.4424076976541395E-2</v>
      </c>
      <c r="AH564" s="17">
        <v>0.10628962298142999</v>
      </c>
      <c r="AI564" s="17"/>
      <c r="AJ564" s="17">
        <v>7.7146366416497206E-2</v>
      </c>
      <c r="AK564" s="17">
        <v>4.7884996176246301E-2</v>
      </c>
      <c r="AL564" s="17">
        <v>5.4451450784154302E-2</v>
      </c>
      <c r="AM564" s="17">
        <v>6.1440979756092202E-2</v>
      </c>
      <c r="AN564" s="17">
        <v>8.59493462244936E-2</v>
      </c>
      <c r="AO564" s="17">
        <v>7.2453112757192295E-2</v>
      </c>
      <c r="AP564" s="17"/>
      <c r="AQ564" s="17">
        <v>6.96696742335325E-2</v>
      </c>
      <c r="AR564" s="17">
        <v>6.9819620351644393E-2</v>
      </c>
      <c r="AS564" s="17"/>
      <c r="AT564" s="17">
        <v>6.5654672160047195E-2</v>
      </c>
      <c r="AU564" s="17">
        <v>8.4348067856132802E-2</v>
      </c>
      <c r="AV564" s="17"/>
      <c r="AW564" s="17">
        <v>6.8615104916341596E-2</v>
      </c>
      <c r="AX564" s="17" t="s">
        <v>87</v>
      </c>
      <c r="AY564" s="17">
        <v>7.7146366416497206E-2</v>
      </c>
      <c r="AZ564" s="17"/>
      <c r="BA564" s="17">
        <v>7.0861976472166299E-2</v>
      </c>
      <c r="BB564" s="17">
        <v>6.8167517149229098E-2</v>
      </c>
      <c r="BC564" s="17"/>
      <c r="BD564" s="17">
        <v>7.40506387460238E-2</v>
      </c>
      <c r="BE564" s="17">
        <v>6.8160657259606502E-2</v>
      </c>
      <c r="BF564" s="17"/>
      <c r="BG564" s="17">
        <v>5.5309531187038102E-2</v>
      </c>
      <c r="BH564" s="17">
        <v>0.10172179226896599</v>
      </c>
      <c r="BI564" s="17">
        <v>7.4581185453726398E-2</v>
      </c>
      <c r="BJ564" s="17">
        <v>5.9473893163145199E-2</v>
      </c>
    </row>
    <row r="565" spans="2:62">
      <c r="B565" t="s">
        <v>101</v>
      </c>
      <c r="C565" s="17">
        <v>1.3630499735900199E-2</v>
      </c>
      <c r="D565" s="17">
        <v>1.5711267459169901E-2</v>
      </c>
      <c r="E565" s="17">
        <v>1.06343701019639E-2</v>
      </c>
      <c r="F565" s="17"/>
      <c r="G565" s="17">
        <v>3.5566732863639997E-2</v>
      </c>
      <c r="H565" s="17">
        <v>9.0391544698039603E-3</v>
      </c>
      <c r="I565" s="17">
        <v>1.0096181741116299E-2</v>
      </c>
      <c r="J565" s="17">
        <v>8.2084587800925601E-3</v>
      </c>
      <c r="K565" s="17">
        <v>9.3558631176725599E-3</v>
      </c>
      <c r="L565" s="17">
        <v>1.07087464759898E-2</v>
      </c>
      <c r="M565" s="17"/>
      <c r="N565" s="17">
        <v>8.66456213465144E-3</v>
      </c>
      <c r="O565" s="17">
        <v>1.5103983280065699E-2</v>
      </c>
      <c r="P565" s="17">
        <v>1.7015723524713498E-2</v>
      </c>
      <c r="Q565" s="17">
        <v>1.4569019660839099E-2</v>
      </c>
      <c r="R565" s="17"/>
      <c r="S565" s="17">
        <v>1.22103833811233E-2</v>
      </c>
      <c r="T565" s="17">
        <v>1.5191632161089E-2</v>
      </c>
      <c r="U565" s="17">
        <v>1.0802565192537601E-2</v>
      </c>
      <c r="V565" s="17">
        <v>1.41617271187477E-2</v>
      </c>
      <c r="W565" s="17">
        <v>5.8045535963628901E-3</v>
      </c>
      <c r="X565" s="17">
        <v>1.53984946154621E-2</v>
      </c>
      <c r="Y565" s="17">
        <v>1.17228317644626E-2</v>
      </c>
      <c r="Z565" s="17">
        <v>2.3937503012844901E-2</v>
      </c>
      <c r="AA565" s="17">
        <v>1.6517072950555701E-2</v>
      </c>
      <c r="AB565" s="17"/>
      <c r="AC565" s="17">
        <v>1.4418529830546801E-2</v>
      </c>
      <c r="AD565" s="17">
        <v>1.6424264387918799E-2</v>
      </c>
      <c r="AE565" s="17">
        <v>4.9942510654172999E-3</v>
      </c>
      <c r="AF565" s="17">
        <v>1.6968814910642501E-2</v>
      </c>
      <c r="AG565" s="17">
        <v>4.4346794548318297E-3</v>
      </c>
      <c r="AH565" s="17">
        <v>2.6080566882546601E-2</v>
      </c>
      <c r="AI565" s="17"/>
      <c r="AJ565" s="17">
        <v>1.3070117197048099E-2</v>
      </c>
      <c r="AK565" s="17">
        <v>6.75608899507215E-3</v>
      </c>
      <c r="AL565" s="17">
        <v>2.69183032078457E-2</v>
      </c>
      <c r="AM565" s="17">
        <v>1.9283726361279601E-2</v>
      </c>
      <c r="AN565" s="17">
        <v>9.5796756664283597E-3</v>
      </c>
      <c r="AO565" s="17">
        <v>3.52697077025231E-2</v>
      </c>
      <c r="AP565" s="17"/>
      <c r="AQ565" s="17">
        <v>1.6583488982719899E-2</v>
      </c>
      <c r="AR565" s="17">
        <v>1.12302796087787E-2</v>
      </c>
      <c r="AS565" s="17"/>
      <c r="AT565" s="17">
        <v>1.3394157254712999E-2</v>
      </c>
      <c r="AU565" s="17">
        <v>1.49380729239091E-2</v>
      </c>
      <c r="AV565" s="17"/>
      <c r="AW565" s="17">
        <v>9.5290561818167103E-3</v>
      </c>
      <c r="AX565" s="17" t="s">
        <v>87</v>
      </c>
      <c r="AY565" s="17">
        <v>1.3070117197048099E-2</v>
      </c>
      <c r="AZ565" s="17"/>
      <c r="BA565" s="17">
        <v>7.9496913504295795E-3</v>
      </c>
      <c r="BB565" s="17">
        <v>1.67820891098104E-2</v>
      </c>
      <c r="BC565" s="17"/>
      <c r="BD565" s="17">
        <v>1.4093854425471701E-2</v>
      </c>
      <c r="BE565" s="17">
        <v>7.8247743995917499E-3</v>
      </c>
      <c r="BF565" s="17"/>
      <c r="BG565" s="17">
        <v>3.5644089633378E-3</v>
      </c>
      <c r="BH565" s="17">
        <v>2.0622846993893999E-2</v>
      </c>
      <c r="BI565" s="17">
        <v>1.06759482781188E-2</v>
      </c>
      <c r="BJ565" s="17">
        <v>9.2379986826546905E-3</v>
      </c>
    </row>
    <row r="566" spans="2:62">
      <c r="B566" t="s">
        <v>259</v>
      </c>
      <c r="C566" s="17">
        <v>0.421670300838143</v>
      </c>
      <c r="D566" s="17">
        <v>0.38652727391706998</v>
      </c>
      <c r="E566" s="17">
        <v>0.45366598029076599</v>
      </c>
      <c r="F566" s="17"/>
      <c r="G566" s="17">
        <v>0.656637157344237</v>
      </c>
      <c r="H566" s="17">
        <v>0.53048853108440597</v>
      </c>
      <c r="I566" s="17">
        <v>0.48381171794806099</v>
      </c>
      <c r="J566" s="17">
        <v>0.32694040099491201</v>
      </c>
      <c r="K566" s="17">
        <v>0.27020466330529702</v>
      </c>
      <c r="L566" s="17">
        <v>0.30064304703551797</v>
      </c>
      <c r="M566" s="17"/>
      <c r="N566" s="17">
        <v>0.45387848880266202</v>
      </c>
      <c r="O566" s="17">
        <v>0.43178423688193601</v>
      </c>
      <c r="P566" s="17">
        <v>0.38566747322731698</v>
      </c>
      <c r="Q566" s="17">
        <v>0.408299987308194</v>
      </c>
      <c r="R566" s="17"/>
      <c r="S566" s="17">
        <v>0.46730455862115799</v>
      </c>
      <c r="T566" s="17">
        <v>0.38777047782336999</v>
      </c>
      <c r="U566" s="17">
        <v>0.36741562408107198</v>
      </c>
      <c r="V566" s="17">
        <v>0.42282800078189597</v>
      </c>
      <c r="W566" s="17">
        <v>0.47243696961731302</v>
      </c>
      <c r="X566" s="17">
        <v>0.47922818881523999</v>
      </c>
      <c r="Y566" s="17">
        <v>0.37481732901822501</v>
      </c>
      <c r="Z566" s="17">
        <v>0.43357574780317498</v>
      </c>
      <c r="AA566" s="17">
        <v>0.401290606730485</v>
      </c>
      <c r="AB566" s="17"/>
      <c r="AC566" s="17">
        <v>0.501158916275394</v>
      </c>
      <c r="AD566" s="17">
        <v>0.40560596111887498</v>
      </c>
      <c r="AE566" s="17">
        <v>0.428074463591327</v>
      </c>
      <c r="AF566" s="17">
        <v>0.36780256852111798</v>
      </c>
      <c r="AG566" s="17">
        <v>0.367085250943323</v>
      </c>
      <c r="AH566" s="17">
        <v>0.40992632959139302</v>
      </c>
      <c r="AI566" s="17"/>
      <c r="AJ566" s="17">
        <v>0.32932218389941398</v>
      </c>
      <c r="AK566" s="17">
        <v>0.450256428341828</v>
      </c>
      <c r="AL566" s="17">
        <v>0.50238121485159903</v>
      </c>
      <c r="AM566" s="17">
        <v>0.49281683349973798</v>
      </c>
      <c r="AN566" s="17">
        <v>0.48893942078510999</v>
      </c>
      <c r="AO566" s="17">
        <v>0.501464520405148</v>
      </c>
      <c r="AP566" s="17"/>
      <c r="AQ566" s="17">
        <v>0.46627015058203403</v>
      </c>
      <c r="AR566" s="17">
        <v>0.401105709040179</v>
      </c>
      <c r="AS566" s="17"/>
      <c r="AT566" s="17">
        <v>0.417927209559458</v>
      </c>
      <c r="AU566" s="17">
        <v>0.43472015521142998</v>
      </c>
      <c r="AV566" s="17"/>
      <c r="AW566" s="17">
        <v>0.46899268959513501</v>
      </c>
      <c r="AX566" s="17" t="s">
        <v>87</v>
      </c>
      <c r="AY566" s="17">
        <v>0.32932218389941398</v>
      </c>
      <c r="AZ566" s="17"/>
      <c r="BA566" s="17">
        <v>0.46019891602409002</v>
      </c>
      <c r="BB566" s="17">
        <v>0.40029546015137302</v>
      </c>
      <c r="BC566" s="17"/>
      <c r="BD566" s="17">
        <v>0.50405076790608305</v>
      </c>
      <c r="BE566" s="17">
        <v>0.39421094449917998</v>
      </c>
      <c r="BF566" s="17"/>
      <c r="BG566" s="17">
        <v>0.58592209894057501</v>
      </c>
      <c r="BH566" s="17">
        <v>0.40240492907269598</v>
      </c>
      <c r="BI566" s="17">
        <v>0.43866189584658499</v>
      </c>
      <c r="BJ566" s="17">
        <v>0.39589803480367802</v>
      </c>
    </row>
    <row r="567" spans="2:62">
      <c r="B567" t="s">
        <v>260</v>
      </c>
      <c r="C567" s="17">
        <v>0.30600490658461799</v>
      </c>
      <c r="D567" s="17">
        <v>0.32966221840983601</v>
      </c>
      <c r="E567" s="17">
        <v>0.28416901446183201</v>
      </c>
      <c r="F567" s="17"/>
      <c r="G567" s="17">
        <v>0.15964866406169301</v>
      </c>
      <c r="H567" s="17">
        <v>0.26861511527631499</v>
      </c>
      <c r="I567" s="17">
        <v>0.30010431060042098</v>
      </c>
      <c r="J567" s="17">
        <v>0.33556030906011303</v>
      </c>
      <c r="K567" s="17">
        <v>0.42294825846187001</v>
      </c>
      <c r="L567" s="17">
        <v>0.33835792709164098</v>
      </c>
      <c r="M567" s="17"/>
      <c r="N567" s="17">
        <v>0.31185561530261002</v>
      </c>
      <c r="O567" s="17">
        <v>0.31971446174760199</v>
      </c>
      <c r="P567" s="17">
        <v>0.31195286919339499</v>
      </c>
      <c r="Q567" s="17">
        <v>0.28200924931073701</v>
      </c>
      <c r="R567" s="17"/>
      <c r="S567" s="17">
        <v>0.321842869424943</v>
      </c>
      <c r="T567" s="17">
        <v>0.31489986753973698</v>
      </c>
      <c r="U567" s="17">
        <v>0.32434540531316802</v>
      </c>
      <c r="V567" s="17">
        <v>0.28096604059248298</v>
      </c>
      <c r="W567" s="17">
        <v>0.30591419443869999</v>
      </c>
      <c r="X567" s="17">
        <v>0.28444851852754999</v>
      </c>
      <c r="Y567" s="17">
        <v>0.33989115143155602</v>
      </c>
      <c r="Z567" s="17">
        <v>0.26142540127619202</v>
      </c>
      <c r="AA567" s="17">
        <v>0.29128145388426302</v>
      </c>
      <c r="AB567" s="17"/>
      <c r="AC567" s="17">
        <v>0.29129351361401901</v>
      </c>
      <c r="AD567" s="17">
        <v>0.33135583461259599</v>
      </c>
      <c r="AE567" s="17">
        <v>0.25747404452158001</v>
      </c>
      <c r="AF567" s="17">
        <v>0.31487452131416699</v>
      </c>
      <c r="AG567" s="17">
        <v>0.32700081013944599</v>
      </c>
      <c r="AH567" s="17">
        <v>0.28094339887262398</v>
      </c>
      <c r="AI567" s="17"/>
      <c r="AJ567" s="17">
        <v>0.35316013678171398</v>
      </c>
      <c r="AK567" s="17">
        <v>0.29972501205722801</v>
      </c>
      <c r="AL567" s="17">
        <v>0.212310465539779</v>
      </c>
      <c r="AM567" s="17">
        <v>0.29641580573243398</v>
      </c>
      <c r="AN567" s="17">
        <v>0.27789024257733902</v>
      </c>
      <c r="AO567" s="17">
        <v>0.25221480125439599</v>
      </c>
      <c r="AP567" s="17"/>
      <c r="AQ567" s="17">
        <v>0.29525886705026499</v>
      </c>
      <c r="AR567" s="17">
        <v>0.31983933942683002</v>
      </c>
      <c r="AS567" s="17"/>
      <c r="AT567" s="17">
        <v>0.30627006046540001</v>
      </c>
      <c r="AU567" s="17">
        <v>0.30947393541885199</v>
      </c>
      <c r="AV567" s="17"/>
      <c r="AW567" s="17">
        <v>0.28827469872399603</v>
      </c>
      <c r="AX567" s="17" t="s">
        <v>87</v>
      </c>
      <c r="AY567" s="17">
        <v>0.35316013678171398</v>
      </c>
      <c r="AZ567" s="17"/>
      <c r="BA567" s="17">
        <v>0.29139399881987799</v>
      </c>
      <c r="BB567" s="17">
        <v>0.31411072155495101</v>
      </c>
      <c r="BC567" s="17"/>
      <c r="BD567" s="17">
        <v>0.29737176637884599</v>
      </c>
      <c r="BE567" s="17">
        <v>0.31900126194775202</v>
      </c>
      <c r="BF567" s="17"/>
      <c r="BG567" s="17">
        <v>0.23538619967899399</v>
      </c>
      <c r="BH567" s="17">
        <v>0.32179216569528402</v>
      </c>
      <c r="BI567" s="17">
        <v>0.31796944869317301</v>
      </c>
      <c r="BJ567" s="17">
        <v>0.32488301992542401</v>
      </c>
    </row>
    <row r="568" spans="2:62">
      <c r="B568" t="s">
        <v>261</v>
      </c>
      <c r="C568" s="17">
        <v>0.115665394253524</v>
      </c>
      <c r="D568" s="17">
        <v>5.6865055507233697E-2</v>
      </c>
      <c r="E568" s="17">
        <v>0.169496965828935</v>
      </c>
      <c r="F568" s="17"/>
      <c r="G568" s="17">
        <v>0.49698849328254402</v>
      </c>
      <c r="H568" s="17">
        <v>0.26187341580809098</v>
      </c>
      <c r="I568" s="17">
        <v>0.18370740734763999</v>
      </c>
      <c r="J568" s="17">
        <v>-8.6199080652012393E-3</v>
      </c>
      <c r="K568" s="17">
        <v>-0.15274359515657299</v>
      </c>
      <c r="L568" s="17">
        <v>-3.77148800561228E-2</v>
      </c>
      <c r="M568" s="17"/>
      <c r="N568" s="17">
        <v>0.14202287350005099</v>
      </c>
      <c r="O568" s="17">
        <v>0.112069775134334</v>
      </c>
      <c r="P568" s="17">
        <v>7.3714604033922104E-2</v>
      </c>
      <c r="Q568" s="17">
        <v>0.12629073799745699</v>
      </c>
      <c r="R568" s="17"/>
      <c r="S568" s="17">
        <v>0.14546168919621499</v>
      </c>
      <c r="T568" s="17">
        <v>7.2870610283633994E-2</v>
      </c>
      <c r="U568" s="17">
        <v>4.3070218767904497E-2</v>
      </c>
      <c r="V568" s="17">
        <v>0.14186196018941299</v>
      </c>
      <c r="W568" s="17">
        <v>0.166522775178613</v>
      </c>
      <c r="X568" s="17">
        <v>0.19477967028769</v>
      </c>
      <c r="Y568" s="17">
        <v>3.4926177586669799E-2</v>
      </c>
      <c r="Z568" s="17">
        <v>0.17215034652698299</v>
      </c>
      <c r="AA568" s="17">
        <v>0.11000915284622299</v>
      </c>
      <c r="AB568" s="17"/>
      <c r="AC568" s="17">
        <v>0.20986540266137499</v>
      </c>
      <c r="AD568" s="17">
        <v>7.4250126506278796E-2</v>
      </c>
      <c r="AE568" s="17">
        <v>0.17060041906974599</v>
      </c>
      <c r="AF568" s="17">
        <v>5.29280472069504E-2</v>
      </c>
      <c r="AG568" s="17">
        <v>4.0084440803876999E-2</v>
      </c>
      <c r="AH568" s="17">
        <v>0.12898293071877001</v>
      </c>
      <c r="AI568" s="17"/>
      <c r="AJ568" s="17">
        <v>-2.38379528822995E-2</v>
      </c>
      <c r="AK568" s="17">
        <v>0.15053141628460101</v>
      </c>
      <c r="AL568" s="17">
        <v>0.29007074931181998</v>
      </c>
      <c r="AM568" s="17">
        <v>0.196401027767304</v>
      </c>
      <c r="AN568" s="17">
        <v>0.211049178207771</v>
      </c>
      <c r="AO568" s="17">
        <v>0.249249719150752</v>
      </c>
      <c r="AP568" s="17"/>
      <c r="AQ568" s="17">
        <v>0.171011283531769</v>
      </c>
      <c r="AR568" s="17">
        <v>8.1266369613349806E-2</v>
      </c>
      <c r="AS568" s="17"/>
      <c r="AT568" s="17">
        <v>0.11165714909405799</v>
      </c>
      <c r="AU568" s="17">
        <v>0.125246219792577</v>
      </c>
      <c r="AV568" s="17"/>
      <c r="AW568" s="17">
        <v>0.18071799087113899</v>
      </c>
      <c r="AX568" s="17" t="s">
        <v>87</v>
      </c>
      <c r="AY568" s="17">
        <v>-2.38379528822995E-2</v>
      </c>
      <c r="AZ568" s="17"/>
      <c r="BA568" s="17">
        <v>0.16880491720421201</v>
      </c>
      <c r="BB568" s="17">
        <v>8.6184738596422103E-2</v>
      </c>
      <c r="BC568" s="17"/>
      <c r="BD568" s="17">
        <v>0.206679001527238</v>
      </c>
      <c r="BE568" s="17">
        <v>7.5209682551428098E-2</v>
      </c>
      <c r="BF568" s="17"/>
      <c r="BG568" s="17">
        <v>0.35053589926158102</v>
      </c>
      <c r="BH568" s="17">
        <v>8.0612763377411203E-2</v>
      </c>
      <c r="BI568" s="17">
        <v>0.120692447153412</v>
      </c>
      <c r="BJ568" s="17">
        <v>7.1015014878253999E-2</v>
      </c>
    </row>
    <row r="569" spans="2:62">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c r="AD569" s="17"/>
      <c r="AE569" s="17"/>
      <c r="AF569" s="17"/>
      <c r="AG569" s="17"/>
      <c r="AH569" s="17"/>
      <c r="AI569" s="17"/>
      <c r="AJ569" s="17"/>
      <c r="AK569" s="17"/>
      <c r="AL569" s="17"/>
      <c r="AM569" s="17"/>
      <c r="AN569" s="17"/>
      <c r="AO569" s="17"/>
      <c r="AP569" s="17"/>
      <c r="AQ569" s="17"/>
      <c r="AR569" s="17"/>
      <c r="AS569" s="17"/>
      <c r="AT569" s="17"/>
      <c r="AU569" s="17"/>
      <c r="AV569" s="17"/>
      <c r="AW569" s="17"/>
      <c r="AX569" s="17"/>
      <c r="AY569" s="17"/>
      <c r="AZ569" s="17"/>
      <c r="BA569" s="17"/>
      <c r="BB569" s="17"/>
      <c r="BC569" s="17"/>
      <c r="BD569" s="17"/>
      <c r="BE569" s="17"/>
      <c r="BF569" s="17"/>
      <c r="BG569" s="17"/>
      <c r="BH569" s="17"/>
      <c r="BI569" s="17"/>
      <c r="BJ569" s="17"/>
    </row>
    <row r="570" spans="2:62">
      <c r="B570" s="6" t="s">
        <v>269</v>
      </c>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c r="AC570" s="17"/>
      <c r="AD570" s="17"/>
      <c r="AE570" s="17"/>
      <c r="AF570" s="17"/>
      <c r="AG570" s="17"/>
      <c r="AH570" s="17"/>
      <c r="AI570" s="17"/>
      <c r="AJ570" s="17"/>
      <c r="AK570" s="17"/>
      <c r="AL570" s="17"/>
      <c r="AM570" s="17"/>
      <c r="AN570" s="17"/>
      <c r="AO570" s="17"/>
      <c r="AP570" s="17"/>
      <c r="AQ570" s="17"/>
      <c r="AR570" s="17"/>
      <c r="AS570" s="17"/>
      <c r="AT570" s="17"/>
      <c r="AU570" s="17"/>
      <c r="AV570" s="17"/>
      <c r="AW570" s="17"/>
      <c r="AX570" s="17"/>
      <c r="AY570" s="17"/>
      <c r="AZ570" s="17"/>
      <c r="BA570" s="17"/>
      <c r="BB570" s="17"/>
      <c r="BC570" s="17"/>
      <c r="BD570" s="17"/>
      <c r="BE570" s="17"/>
      <c r="BF570" s="17"/>
      <c r="BG570" s="17"/>
      <c r="BH570" s="17"/>
      <c r="BI570" s="17"/>
      <c r="BJ570" s="17"/>
    </row>
    <row r="571" spans="2:62">
      <c r="B571" s="24" t="s">
        <v>15</v>
      </c>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c r="AC571" s="17"/>
      <c r="AD571" s="17"/>
      <c r="AE571" s="17"/>
      <c r="AF571" s="17"/>
      <c r="AG571" s="17"/>
      <c r="AH571" s="17"/>
      <c r="AI571" s="17"/>
      <c r="AJ571" s="17"/>
      <c r="AK571" s="17"/>
      <c r="AL571" s="17"/>
      <c r="AM571" s="17"/>
      <c r="AN571" s="17"/>
      <c r="AO571" s="17"/>
      <c r="AP571" s="17"/>
      <c r="AQ571" s="17"/>
      <c r="AR571" s="17"/>
      <c r="AS571" s="17"/>
      <c r="AT571" s="17"/>
      <c r="AU571" s="17"/>
      <c r="AV571" s="17"/>
      <c r="AW571" s="17"/>
      <c r="AX571" s="17"/>
      <c r="AY571" s="17"/>
      <c r="AZ571" s="17"/>
      <c r="BA571" s="17"/>
      <c r="BB571" s="17"/>
      <c r="BC571" s="17"/>
      <c r="BD571" s="17"/>
      <c r="BE571" s="17"/>
      <c r="BF571" s="17"/>
      <c r="BG571" s="17"/>
      <c r="BH571" s="17"/>
      <c r="BI571" s="17"/>
      <c r="BJ571" s="17"/>
    </row>
    <row r="572" spans="2:62">
      <c r="B572" t="s">
        <v>252</v>
      </c>
      <c r="C572" s="17">
        <v>5.8258887663937699E-2</v>
      </c>
      <c r="D572" s="17">
        <v>8.2784108774095699E-2</v>
      </c>
      <c r="E572" s="17">
        <v>3.3662944591351301E-2</v>
      </c>
      <c r="F572" s="17"/>
      <c r="G572" s="17">
        <v>5.1539830065067301E-2</v>
      </c>
      <c r="H572" s="17">
        <v>7.7226847557356704E-2</v>
      </c>
      <c r="I572" s="17">
        <v>8.8905519935960006E-2</v>
      </c>
      <c r="J572" s="17">
        <v>5.4292047158012099E-2</v>
      </c>
      <c r="K572" s="17">
        <v>3.58992251945792E-2</v>
      </c>
      <c r="L572" s="17">
        <v>3.9194873047102598E-2</v>
      </c>
      <c r="M572" s="17"/>
      <c r="N572" s="17">
        <v>5.5292663831051199E-2</v>
      </c>
      <c r="O572" s="17">
        <v>5.7625077200675501E-2</v>
      </c>
      <c r="P572" s="17">
        <v>7.1791759262954002E-2</v>
      </c>
      <c r="Q572" s="17">
        <v>5.0554758801122597E-2</v>
      </c>
      <c r="R572" s="17"/>
      <c r="S572" s="17">
        <v>5.8291432761716701E-2</v>
      </c>
      <c r="T572" s="17">
        <v>4.6961537461627401E-2</v>
      </c>
      <c r="U572" s="17">
        <v>6.1663270158049399E-2</v>
      </c>
      <c r="V572" s="17">
        <v>5.3667364651257897E-2</v>
      </c>
      <c r="W572" s="17">
        <v>6.1783149686323098E-2</v>
      </c>
      <c r="X572" s="17">
        <v>4.5663739541614297E-2</v>
      </c>
      <c r="Y572" s="17">
        <v>6.3210376613908298E-2</v>
      </c>
      <c r="Z572" s="17">
        <v>6.8448561649568002E-2</v>
      </c>
      <c r="AA572" s="17">
        <v>7.3945433462280497E-2</v>
      </c>
      <c r="AB572" s="17"/>
      <c r="AC572" s="17">
        <v>7.8322258242624898E-2</v>
      </c>
      <c r="AD572" s="17">
        <v>4.6729757096253897E-2</v>
      </c>
      <c r="AE572" s="17">
        <v>7.5676009100020397E-2</v>
      </c>
      <c r="AF572" s="17">
        <v>3.6971699183904701E-2</v>
      </c>
      <c r="AG572" s="17">
        <v>3.7650953716079599E-2</v>
      </c>
      <c r="AH572" s="17">
        <v>0.10812076136412301</v>
      </c>
      <c r="AI572" s="17"/>
      <c r="AJ572" s="17">
        <v>5.02412094786297E-2</v>
      </c>
      <c r="AK572" s="17">
        <v>5.8553287656160802E-2</v>
      </c>
      <c r="AL572" s="17">
        <v>5.67290065273829E-2</v>
      </c>
      <c r="AM572" s="17">
        <v>6.4433876785475797E-2</v>
      </c>
      <c r="AN572" s="17">
        <v>6.2883544589986601E-2</v>
      </c>
      <c r="AO572" s="17">
        <v>0.10900934480343399</v>
      </c>
      <c r="AP572" s="17"/>
      <c r="AQ572" s="17">
        <v>8.0929945354352106E-2</v>
      </c>
      <c r="AR572" s="17">
        <v>5.1397962814399102E-2</v>
      </c>
      <c r="AS572" s="17"/>
      <c r="AT572" s="17">
        <v>5.43709099217419E-2</v>
      </c>
      <c r="AU572" s="17">
        <v>7.4707637472702301E-2</v>
      </c>
      <c r="AV572" s="17"/>
      <c r="AW572" s="17">
        <v>6.3817694735260305E-2</v>
      </c>
      <c r="AX572" s="17" t="s">
        <v>87</v>
      </c>
      <c r="AY572" s="17">
        <v>5.02412094786297E-2</v>
      </c>
      <c r="AZ572" s="17"/>
      <c r="BA572" s="17">
        <v>6.6832071395685103E-2</v>
      </c>
      <c r="BB572" s="17">
        <v>5.3502671133442002E-2</v>
      </c>
      <c r="BC572" s="17"/>
      <c r="BD572" s="17">
        <v>8.3326225983042707E-2</v>
      </c>
      <c r="BE572" s="17">
        <v>5.0684197812518497E-2</v>
      </c>
      <c r="BF572" s="17"/>
      <c r="BG572" s="17">
        <v>7.83085157700565E-2</v>
      </c>
      <c r="BH572" s="17">
        <v>5.3166938186552097E-2</v>
      </c>
      <c r="BI572" s="17">
        <v>5.8578636444806098E-2</v>
      </c>
      <c r="BJ572" s="17">
        <v>5.9314172409494E-2</v>
      </c>
    </row>
    <row r="573" spans="2:62">
      <c r="B573" t="s">
        <v>253</v>
      </c>
      <c r="C573" s="17">
        <v>7.5449978449566801E-2</v>
      </c>
      <c r="D573" s="17">
        <v>9.3133149107313198E-2</v>
      </c>
      <c r="E573" s="17">
        <v>5.7908108500679102E-2</v>
      </c>
      <c r="F573" s="17"/>
      <c r="G573" s="17">
        <v>0.116529738208675</v>
      </c>
      <c r="H573" s="17">
        <v>8.9059763793769398E-2</v>
      </c>
      <c r="I573" s="17">
        <v>0.104236918328294</v>
      </c>
      <c r="J573" s="17">
        <v>3.7879223215674301E-2</v>
      </c>
      <c r="K573" s="17">
        <v>5.90537191299179E-2</v>
      </c>
      <c r="L573" s="17">
        <v>5.4844185330421499E-2</v>
      </c>
      <c r="M573" s="17"/>
      <c r="N573" s="17">
        <v>8.1382623509632296E-2</v>
      </c>
      <c r="O573" s="17">
        <v>6.7414163699492102E-2</v>
      </c>
      <c r="P573" s="17">
        <v>8.7606509183955794E-2</v>
      </c>
      <c r="Q573" s="17">
        <v>6.7132640520397399E-2</v>
      </c>
      <c r="R573" s="17"/>
      <c r="S573" s="17">
        <v>8.7981310231090806E-2</v>
      </c>
      <c r="T573" s="17">
        <v>8.8366660747429604E-2</v>
      </c>
      <c r="U573" s="17">
        <v>2.8477760220339501E-2</v>
      </c>
      <c r="V573" s="17">
        <v>0.11413870539917299</v>
      </c>
      <c r="W573" s="17">
        <v>5.0776295019164003E-2</v>
      </c>
      <c r="X573" s="17">
        <v>4.9001147179366003E-2</v>
      </c>
      <c r="Y573" s="17">
        <v>6.2654570914888602E-2</v>
      </c>
      <c r="Z573" s="17">
        <v>6.5400680622245105E-2</v>
      </c>
      <c r="AA573" s="17">
        <v>9.8981341620032706E-2</v>
      </c>
      <c r="AB573" s="17"/>
      <c r="AC573" s="17">
        <v>8.7460211915548106E-2</v>
      </c>
      <c r="AD573" s="17">
        <v>8.5562089726553395E-2</v>
      </c>
      <c r="AE573" s="17">
        <v>7.7655565043208793E-2</v>
      </c>
      <c r="AF573" s="17">
        <v>6.0547656668078501E-2</v>
      </c>
      <c r="AG573" s="17">
        <v>3.8030496771644703E-2</v>
      </c>
      <c r="AH573" s="17">
        <v>8.2919903280604196E-2</v>
      </c>
      <c r="AI573" s="17"/>
      <c r="AJ573" s="17">
        <v>7.3406268122046106E-2</v>
      </c>
      <c r="AK573" s="17">
        <v>7.8109921707996494E-2</v>
      </c>
      <c r="AL573" s="17">
        <v>0.103027383240529</v>
      </c>
      <c r="AM573" s="17">
        <v>7.1627025132556504E-2</v>
      </c>
      <c r="AN573" s="17">
        <v>6.3403636801761906E-2</v>
      </c>
      <c r="AO573" s="17">
        <v>0.111343997499008</v>
      </c>
      <c r="AP573" s="17"/>
      <c r="AQ573" s="17">
        <v>0.10142350686196699</v>
      </c>
      <c r="AR573" s="17">
        <v>7.1528256503221893E-2</v>
      </c>
      <c r="AS573" s="17"/>
      <c r="AT573" s="17">
        <v>7.69773272924765E-2</v>
      </c>
      <c r="AU573" s="17">
        <v>7.1987235337037894E-2</v>
      </c>
      <c r="AV573" s="17"/>
      <c r="AW573" s="17">
        <v>6.9086703681231196E-2</v>
      </c>
      <c r="AX573" s="17" t="s">
        <v>87</v>
      </c>
      <c r="AY573" s="17">
        <v>7.3406268122046106E-2</v>
      </c>
      <c r="AZ573" s="17"/>
      <c r="BA573" s="17">
        <v>8.2789824654124697E-2</v>
      </c>
      <c r="BB573" s="17">
        <v>7.13779908494247E-2</v>
      </c>
      <c r="BC573" s="17"/>
      <c r="BD573" s="17">
        <v>9.0033696228189297E-2</v>
      </c>
      <c r="BE573" s="17">
        <v>7.1090946560495E-2</v>
      </c>
      <c r="BF573" s="17"/>
      <c r="BG573" s="17">
        <v>0.11019378555277699</v>
      </c>
      <c r="BH573" s="17">
        <v>4.0412927885202697E-2</v>
      </c>
      <c r="BI573" s="17">
        <v>9.5195891290971502E-2</v>
      </c>
      <c r="BJ573" s="17">
        <v>6.9714141793806306E-2</v>
      </c>
    </row>
    <row r="574" spans="2:62">
      <c r="B574" t="s">
        <v>254</v>
      </c>
      <c r="C574" s="17">
        <v>0.12904740841995499</v>
      </c>
      <c r="D574" s="17">
        <v>0.13915386404260899</v>
      </c>
      <c r="E574" s="17">
        <v>0.120175943027374</v>
      </c>
      <c r="F574" s="17"/>
      <c r="G574" s="17">
        <v>0.174337121428428</v>
      </c>
      <c r="H574" s="17">
        <v>0.14964112430943399</v>
      </c>
      <c r="I574" s="17">
        <v>0.13347361519612</v>
      </c>
      <c r="J574" s="17">
        <v>0.102663826322515</v>
      </c>
      <c r="K574" s="17">
        <v>9.8688135466510604E-2</v>
      </c>
      <c r="L574" s="17">
        <v>0.123108838952443</v>
      </c>
      <c r="M574" s="17"/>
      <c r="N574" s="17">
        <v>0.13626521569439101</v>
      </c>
      <c r="O574" s="17">
        <v>0.11100535063432</v>
      </c>
      <c r="P574" s="17">
        <v>0.12399918882032</v>
      </c>
      <c r="Q574" s="17">
        <v>0.145216419498469</v>
      </c>
      <c r="R574" s="17"/>
      <c r="S574" s="17">
        <v>0.12125251931497701</v>
      </c>
      <c r="T574" s="17">
        <v>0.123320443134335</v>
      </c>
      <c r="U574" s="17">
        <v>0.11056382855091</v>
      </c>
      <c r="V574" s="17">
        <v>0.14184544523418099</v>
      </c>
      <c r="W574" s="17">
        <v>0.14722662103166201</v>
      </c>
      <c r="X574" s="17">
        <v>0.16863200450813401</v>
      </c>
      <c r="Y574" s="17">
        <v>0.12440169431911501</v>
      </c>
      <c r="Z574" s="17">
        <v>0.141461890194469</v>
      </c>
      <c r="AA574" s="17">
        <v>0.104098943868314</v>
      </c>
      <c r="AB574" s="17"/>
      <c r="AC574" s="17">
        <v>0.120350137632472</v>
      </c>
      <c r="AD574" s="17">
        <v>0.13344542230529399</v>
      </c>
      <c r="AE574" s="17">
        <v>0.136482247656911</v>
      </c>
      <c r="AF574" s="17">
        <v>0.105390734530405</v>
      </c>
      <c r="AG574" s="17">
        <v>0.18266987141089999</v>
      </c>
      <c r="AH574" s="17">
        <v>9.3061973378058493E-2</v>
      </c>
      <c r="AI574" s="17"/>
      <c r="AJ574" s="17">
        <v>0.121376266357897</v>
      </c>
      <c r="AK574" s="17">
        <v>0.111838425663859</v>
      </c>
      <c r="AL574" s="17">
        <v>0.20702755962559199</v>
      </c>
      <c r="AM574" s="17">
        <v>0.143803068203886</v>
      </c>
      <c r="AN574" s="17">
        <v>0.13680575853167301</v>
      </c>
      <c r="AO574" s="17">
        <v>8.1296466405211099E-2</v>
      </c>
      <c r="AP574" s="17"/>
      <c r="AQ574" s="17">
        <v>0.136052129153375</v>
      </c>
      <c r="AR574" s="17">
        <v>0.12221539019715801</v>
      </c>
      <c r="AS574" s="17"/>
      <c r="AT574" s="17">
        <v>0.12894088157882799</v>
      </c>
      <c r="AU574" s="17">
        <v>0.13087346965510199</v>
      </c>
      <c r="AV574" s="17"/>
      <c r="AW574" s="17">
        <v>0.13354951536384599</v>
      </c>
      <c r="AX574" s="17" t="s">
        <v>87</v>
      </c>
      <c r="AY574" s="17">
        <v>0.121376266357897</v>
      </c>
      <c r="AZ574" s="17"/>
      <c r="BA574" s="17">
        <v>0.142796474379703</v>
      </c>
      <c r="BB574" s="17">
        <v>0.12141972460460999</v>
      </c>
      <c r="BC574" s="17"/>
      <c r="BD574" s="17">
        <v>0.136473909519051</v>
      </c>
      <c r="BE574" s="17">
        <v>0.12726369668145501</v>
      </c>
      <c r="BF574" s="17"/>
      <c r="BG574" s="17">
        <v>0.13819217199063999</v>
      </c>
      <c r="BH574" s="17">
        <v>0.179344510741653</v>
      </c>
      <c r="BI574" s="17">
        <v>0.140524187503484</v>
      </c>
      <c r="BJ574" s="17">
        <v>0.11616507769915201</v>
      </c>
    </row>
    <row r="575" spans="2:62">
      <c r="B575" t="s">
        <v>255</v>
      </c>
      <c r="C575" s="17">
        <v>0.16762174593311399</v>
      </c>
      <c r="D575" s="17">
        <v>0.158293404448208</v>
      </c>
      <c r="E575" s="17">
        <v>0.17806927044024401</v>
      </c>
      <c r="F575" s="17"/>
      <c r="G575" s="17">
        <v>0.11889237945152401</v>
      </c>
      <c r="H575" s="17">
        <v>0.15599643726131601</v>
      </c>
      <c r="I575" s="17">
        <v>0.140580082357361</v>
      </c>
      <c r="J575" s="17">
        <v>0.19247851062674001</v>
      </c>
      <c r="K575" s="17">
        <v>0.20739540433367801</v>
      </c>
      <c r="L575" s="17">
        <v>0.187467829556618</v>
      </c>
      <c r="M575" s="17"/>
      <c r="N575" s="17">
        <v>0.136704826460603</v>
      </c>
      <c r="O575" s="17">
        <v>0.15802072260410099</v>
      </c>
      <c r="P575" s="17">
        <v>0.18988516569607999</v>
      </c>
      <c r="Q575" s="17">
        <v>0.19243349479380101</v>
      </c>
      <c r="R575" s="17"/>
      <c r="S575" s="17">
        <v>0.16232286981741401</v>
      </c>
      <c r="T575" s="17">
        <v>0.183033283741912</v>
      </c>
      <c r="U575" s="17">
        <v>0.15174553858343201</v>
      </c>
      <c r="V575" s="17">
        <v>0.171643997238456</v>
      </c>
      <c r="W575" s="17">
        <v>0.192764929233253</v>
      </c>
      <c r="X575" s="17">
        <v>0.158135825120815</v>
      </c>
      <c r="Y575" s="17">
        <v>0.14114329784382601</v>
      </c>
      <c r="Z575" s="17">
        <v>0.179896007330685</v>
      </c>
      <c r="AA575" s="17">
        <v>0.169991248955631</v>
      </c>
      <c r="AB575" s="17"/>
      <c r="AC575" s="17">
        <v>0.141790297651678</v>
      </c>
      <c r="AD575" s="17">
        <v>0.16607089450100401</v>
      </c>
      <c r="AE575" s="17">
        <v>0.17694919069012999</v>
      </c>
      <c r="AF575" s="17">
        <v>0.18134990028200901</v>
      </c>
      <c r="AG575" s="17">
        <v>0.20430662692977899</v>
      </c>
      <c r="AH575" s="17">
        <v>0.15085352543776301</v>
      </c>
      <c r="AI575" s="17"/>
      <c r="AJ575" s="17">
        <v>0.165717067743133</v>
      </c>
      <c r="AK575" s="17">
        <v>0.16663785813286899</v>
      </c>
      <c r="AL575" s="17">
        <v>0.19297765873945799</v>
      </c>
      <c r="AM575" s="17">
        <v>0.19164213003389799</v>
      </c>
      <c r="AN575" s="17">
        <v>0.16315704479985299</v>
      </c>
      <c r="AO575" s="17">
        <v>0.14506829818632599</v>
      </c>
      <c r="AP575" s="17"/>
      <c r="AQ575" s="17">
        <v>0.14411106234135301</v>
      </c>
      <c r="AR575" s="17">
        <v>0.16865855376889199</v>
      </c>
      <c r="AS575" s="17"/>
      <c r="AT575" s="17">
        <v>0.169445024360903</v>
      </c>
      <c r="AU575" s="17">
        <v>0.15424196348455299</v>
      </c>
      <c r="AV575" s="17"/>
      <c r="AW575" s="17">
        <v>0.17828453629603799</v>
      </c>
      <c r="AX575" s="17" t="s">
        <v>87</v>
      </c>
      <c r="AY575" s="17">
        <v>0.165717067743133</v>
      </c>
      <c r="AZ575" s="17"/>
      <c r="BA575" s="17">
        <v>0.165562913404523</v>
      </c>
      <c r="BB575" s="17">
        <v>0.16876394159955499</v>
      </c>
      <c r="BC575" s="17"/>
      <c r="BD575" s="17">
        <v>0.155922451335121</v>
      </c>
      <c r="BE575" s="17">
        <v>0.17275750074973101</v>
      </c>
      <c r="BF575" s="17"/>
      <c r="BG575" s="17">
        <v>0.14073224875442</v>
      </c>
      <c r="BH575" s="17">
        <v>0.19819929411894599</v>
      </c>
      <c r="BI575" s="17">
        <v>0.151609921624625</v>
      </c>
      <c r="BJ575" s="17">
        <v>0.148017741684215</v>
      </c>
    </row>
    <row r="576" spans="2:62">
      <c r="B576" t="s">
        <v>256</v>
      </c>
      <c r="C576" s="17">
        <v>0.16705928566657499</v>
      </c>
      <c r="D576" s="17">
        <v>0.139522476153566</v>
      </c>
      <c r="E576" s="17">
        <v>0.194442753374199</v>
      </c>
      <c r="F576" s="17"/>
      <c r="G576" s="17">
        <v>0.15819164346675199</v>
      </c>
      <c r="H576" s="17">
        <v>0.174313797531956</v>
      </c>
      <c r="I576" s="17">
        <v>0.131242578868</v>
      </c>
      <c r="J576" s="17">
        <v>0.203543122870597</v>
      </c>
      <c r="K576" s="17">
        <v>0.19051189648907199</v>
      </c>
      <c r="L576" s="17">
        <v>0.15177917374657399</v>
      </c>
      <c r="M576" s="17"/>
      <c r="N576" s="17">
        <v>0.162299512953123</v>
      </c>
      <c r="O576" s="17">
        <v>0.17612402542871999</v>
      </c>
      <c r="P576" s="17">
        <v>0.19572003283417899</v>
      </c>
      <c r="Q576" s="17">
        <v>0.13449275154635901</v>
      </c>
      <c r="R576" s="17"/>
      <c r="S576" s="17">
        <v>0.164241968514035</v>
      </c>
      <c r="T576" s="17">
        <v>0.17398671709458399</v>
      </c>
      <c r="U576" s="17">
        <v>0.177528440493015</v>
      </c>
      <c r="V576" s="17">
        <v>0.133115407825559</v>
      </c>
      <c r="W576" s="17">
        <v>0.18942125909948501</v>
      </c>
      <c r="X576" s="17">
        <v>0.18532667265896599</v>
      </c>
      <c r="Y576" s="17">
        <v>0.14552439037213899</v>
      </c>
      <c r="Z576" s="17">
        <v>0.18748254770518599</v>
      </c>
      <c r="AA576" s="17">
        <v>0.16147704398180501</v>
      </c>
      <c r="AB576" s="17"/>
      <c r="AC576" s="17">
        <v>0.186965576918867</v>
      </c>
      <c r="AD576" s="17">
        <v>0.15681309770308199</v>
      </c>
      <c r="AE576" s="17">
        <v>0.158335984020915</v>
      </c>
      <c r="AF576" s="17">
        <v>0.186791244295368</v>
      </c>
      <c r="AG576" s="17">
        <v>0.145226336153462</v>
      </c>
      <c r="AH576" s="17">
        <v>0.117816795632703</v>
      </c>
      <c r="AI576" s="17"/>
      <c r="AJ576" s="17">
        <v>0.16474522702962799</v>
      </c>
      <c r="AK576" s="17">
        <v>0.19060981227258</v>
      </c>
      <c r="AL576" s="17">
        <v>0.115810672632106</v>
      </c>
      <c r="AM576" s="17">
        <v>0.172077746981181</v>
      </c>
      <c r="AN576" s="17">
        <v>0.16322196155909099</v>
      </c>
      <c r="AO576" s="17">
        <v>0.15004795913177699</v>
      </c>
      <c r="AP576" s="17"/>
      <c r="AQ576" s="17">
        <v>0.17024194160435299</v>
      </c>
      <c r="AR576" s="17">
        <v>0.17041176177363501</v>
      </c>
      <c r="AS576" s="17"/>
      <c r="AT576" s="17">
        <v>0.16706092547844001</v>
      </c>
      <c r="AU576" s="17">
        <v>0.17214790833382601</v>
      </c>
      <c r="AV576" s="17"/>
      <c r="AW576" s="17">
        <v>0.17225948245565301</v>
      </c>
      <c r="AX576" s="17" t="s">
        <v>87</v>
      </c>
      <c r="AY576" s="17">
        <v>0.16474522702962799</v>
      </c>
      <c r="AZ576" s="17"/>
      <c r="BA576" s="17">
        <v>0.14427376179635301</v>
      </c>
      <c r="BB576" s="17">
        <v>0.179700200486379</v>
      </c>
      <c r="BC576" s="17"/>
      <c r="BD576" s="17">
        <v>0.15383457863539199</v>
      </c>
      <c r="BE576" s="17">
        <v>0.169914478262427</v>
      </c>
      <c r="BF576" s="17"/>
      <c r="BG576" s="17">
        <v>0.17563083135450899</v>
      </c>
      <c r="BH576" s="17">
        <v>0.128109506284559</v>
      </c>
      <c r="BI576" s="17">
        <v>0.16193630229979</v>
      </c>
      <c r="BJ576" s="17">
        <v>0.186568465154479</v>
      </c>
    </row>
    <row r="577" spans="2:62">
      <c r="B577" t="s">
        <v>257</v>
      </c>
      <c r="C577" s="17">
        <v>0.13642807460551201</v>
      </c>
      <c r="D577" s="17">
        <v>0.13049990987787699</v>
      </c>
      <c r="E577" s="17">
        <v>0.142334893310924</v>
      </c>
      <c r="F577" s="17"/>
      <c r="G577" s="17">
        <v>0.141943755112964</v>
      </c>
      <c r="H577" s="17">
        <v>0.114447624271689</v>
      </c>
      <c r="I577" s="17">
        <v>0.13050340784911199</v>
      </c>
      <c r="J577" s="17">
        <v>0.142376198860099</v>
      </c>
      <c r="K577" s="17">
        <v>0.13089625291620299</v>
      </c>
      <c r="L577" s="17">
        <v>0.15459768292579801</v>
      </c>
      <c r="M577" s="17"/>
      <c r="N577" s="17">
        <v>0.14133402630254299</v>
      </c>
      <c r="O577" s="17">
        <v>0.16434645030797301</v>
      </c>
      <c r="P577" s="17">
        <v>0.102452440325041</v>
      </c>
      <c r="Q577" s="17">
        <v>0.13283034497229901</v>
      </c>
      <c r="R577" s="17"/>
      <c r="S577" s="17">
        <v>0.12685314433904299</v>
      </c>
      <c r="T577" s="17">
        <v>0.11743463329510399</v>
      </c>
      <c r="U577" s="17">
        <v>0.15409952103704</v>
      </c>
      <c r="V577" s="17">
        <v>0.15633485599865099</v>
      </c>
      <c r="W577" s="17">
        <v>0.161490937944754</v>
      </c>
      <c r="X577" s="17">
        <v>0.14105249344092199</v>
      </c>
      <c r="Y577" s="17">
        <v>0.154460577155352</v>
      </c>
      <c r="Z577" s="17">
        <v>0.11591023049073999</v>
      </c>
      <c r="AA577" s="17">
        <v>0.114789796532045</v>
      </c>
      <c r="AB577" s="17"/>
      <c r="AC577" s="17">
        <v>0.111333063032549</v>
      </c>
      <c r="AD577" s="17">
        <v>0.14647032064122301</v>
      </c>
      <c r="AE577" s="17">
        <v>0.136170537684005</v>
      </c>
      <c r="AF577" s="17">
        <v>0.15044119031436101</v>
      </c>
      <c r="AG577" s="17">
        <v>0.123919847267062</v>
      </c>
      <c r="AH577" s="17">
        <v>0.187254583679447</v>
      </c>
      <c r="AI577" s="17"/>
      <c r="AJ577" s="17">
        <v>0.148547584022798</v>
      </c>
      <c r="AK577" s="17">
        <v>0.152670283363565</v>
      </c>
      <c r="AL577" s="17">
        <v>0.138061729460665</v>
      </c>
      <c r="AM577" s="17">
        <v>0.109927978587856</v>
      </c>
      <c r="AN577" s="17">
        <v>0.111298169034786</v>
      </c>
      <c r="AO577" s="17">
        <v>0.14571069625184699</v>
      </c>
      <c r="AP577" s="17"/>
      <c r="AQ577" s="17">
        <v>0.105770736889364</v>
      </c>
      <c r="AR577" s="17">
        <v>0.14819013759733701</v>
      </c>
      <c r="AS577" s="17"/>
      <c r="AT577" s="17">
        <v>0.14106292495068301</v>
      </c>
      <c r="AU577" s="17">
        <v>0.11159489223392099</v>
      </c>
      <c r="AV577" s="17"/>
      <c r="AW577" s="17">
        <v>0.13271077752140401</v>
      </c>
      <c r="AX577" s="17" t="s">
        <v>87</v>
      </c>
      <c r="AY577" s="17">
        <v>0.148547584022798</v>
      </c>
      <c r="AZ577" s="17"/>
      <c r="BA577" s="17">
        <v>0.13832397744639799</v>
      </c>
      <c r="BB577" s="17">
        <v>0.135376268798687</v>
      </c>
      <c r="BC577" s="17"/>
      <c r="BD577" s="17">
        <v>9.5324645627097901E-2</v>
      </c>
      <c r="BE577" s="17">
        <v>0.15018623328128999</v>
      </c>
      <c r="BF577" s="17"/>
      <c r="BG577" s="17">
        <v>0.116280274830501</v>
      </c>
      <c r="BH577" s="17">
        <v>0.122104293355314</v>
      </c>
      <c r="BI577" s="17">
        <v>0.16595227468677901</v>
      </c>
      <c r="BJ577" s="17">
        <v>0.14737169650057</v>
      </c>
    </row>
    <row r="578" spans="2:62">
      <c r="B578" t="s">
        <v>258</v>
      </c>
      <c r="C578" s="17">
        <v>0.24609263696338601</v>
      </c>
      <c r="D578" s="17">
        <v>0.23130700451365999</v>
      </c>
      <c r="E578" s="17">
        <v>0.25835661437722102</v>
      </c>
      <c r="F578" s="17"/>
      <c r="G578" s="17">
        <v>0.195834440257218</v>
      </c>
      <c r="H578" s="17">
        <v>0.227354822523233</v>
      </c>
      <c r="I578" s="17">
        <v>0.255861999287054</v>
      </c>
      <c r="J578" s="17">
        <v>0.25852626185011801</v>
      </c>
      <c r="K578" s="17">
        <v>0.24865944605829701</v>
      </c>
      <c r="L578" s="17">
        <v>0.26942939051238202</v>
      </c>
      <c r="M578" s="17"/>
      <c r="N578" s="17">
        <v>0.272682304370232</v>
      </c>
      <c r="O578" s="17">
        <v>0.24708811291393701</v>
      </c>
      <c r="P578" s="17">
        <v>0.20681124262709899</v>
      </c>
      <c r="Q578" s="17">
        <v>0.25236405368386999</v>
      </c>
      <c r="R578" s="17"/>
      <c r="S578" s="17">
        <v>0.24968034572649001</v>
      </c>
      <c r="T578" s="17">
        <v>0.242588038698485</v>
      </c>
      <c r="U578" s="17">
        <v>0.305155704047329</v>
      </c>
      <c r="V578" s="17">
        <v>0.219189027637859</v>
      </c>
      <c r="W578" s="17">
        <v>0.17141269122177999</v>
      </c>
      <c r="X578" s="17">
        <v>0.247083428483069</v>
      </c>
      <c r="Y578" s="17">
        <v>0.28411621522075298</v>
      </c>
      <c r="Z578" s="17">
        <v>0.21862223130807801</v>
      </c>
      <c r="AA578" s="17">
        <v>0.25319733322181698</v>
      </c>
      <c r="AB578" s="17"/>
      <c r="AC578" s="17">
        <v>0.25598931214040699</v>
      </c>
      <c r="AD578" s="17">
        <v>0.23795709917262201</v>
      </c>
      <c r="AE578" s="17">
        <v>0.23373621473939199</v>
      </c>
      <c r="AF578" s="17">
        <v>0.259041826765181</v>
      </c>
      <c r="AG578" s="17">
        <v>0.24777426674338399</v>
      </c>
      <c r="AH578" s="17">
        <v>0.224558415039325</v>
      </c>
      <c r="AI578" s="17"/>
      <c r="AJ578" s="17">
        <v>0.25340062596449903</v>
      </c>
      <c r="AK578" s="17">
        <v>0.232646637119128</v>
      </c>
      <c r="AL578" s="17">
        <v>0.13680055451109399</v>
      </c>
      <c r="AM578" s="17">
        <v>0.22950705091808299</v>
      </c>
      <c r="AN578" s="17">
        <v>0.28665115657461798</v>
      </c>
      <c r="AO578" s="17">
        <v>0.211776468783548</v>
      </c>
      <c r="AP578" s="17"/>
      <c r="AQ578" s="17">
        <v>0.241033548373567</v>
      </c>
      <c r="AR578" s="17">
        <v>0.25181155520422199</v>
      </c>
      <c r="AS578" s="17"/>
      <c r="AT578" s="17">
        <v>0.24231076291002199</v>
      </c>
      <c r="AU578" s="17">
        <v>0.262998427287161</v>
      </c>
      <c r="AV578" s="17"/>
      <c r="AW578" s="17">
        <v>0.23350668924381299</v>
      </c>
      <c r="AX578" s="17" t="s">
        <v>87</v>
      </c>
      <c r="AY578" s="17">
        <v>0.25340062596449903</v>
      </c>
      <c r="AZ578" s="17"/>
      <c r="BA578" s="17">
        <v>0.24701589791860101</v>
      </c>
      <c r="BB578" s="17">
        <v>0.24558043179497399</v>
      </c>
      <c r="BC578" s="17"/>
      <c r="BD578" s="17">
        <v>0.26735219466111299</v>
      </c>
      <c r="BE578" s="17">
        <v>0.24263050113197801</v>
      </c>
      <c r="BF578" s="17"/>
      <c r="BG578" s="17">
        <v>0.23189784336925201</v>
      </c>
      <c r="BH578" s="17">
        <v>0.26363657977481297</v>
      </c>
      <c r="BI578" s="17">
        <v>0.216421853134698</v>
      </c>
      <c r="BJ578" s="17">
        <v>0.260041471602737</v>
      </c>
    </row>
    <row r="579" spans="2:62">
      <c r="B579" t="s">
        <v>101</v>
      </c>
      <c r="C579" s="17">
        <v>2.00419822979532E-2</v>
      </c>
      <c r="D579" s="17">
        <v>2.5306083082671699E-2</v>
      </c>
      <c r="E579" s="17">
        <v>1.5049472378006299E-2</v>
      </c>
      <c r="F579" s="17"/>
      <c r="G579" s="17">
        <v>4.2731092009371502E-2</v>
      </c>
      <c r="H579" s="17">
        <v>1.19595827512467E-2</v>
      </c>
      <c r="I579" s="17">
        <v>1.5195878178098801E-2</v>
      </c>
      <c r="J579" s="17">
        <v>8.2408090962454595E-3</v>
      </c>
      <c r="K579" s="17">
        <v>2.88959204117419E-2</v>
      </c>
      <c r="L579" s="17">
        <v>1.9578025928660401E-2</v>
      </c>
      <c r="M579" s="17"/>
      <c r="N579" s="17">
        <v>1.4038826878425101E-2</v>
      </c>
      <c r="O579" s="17">
        <v>1.8376097210781501E-2</v>
      </c>
      <c r="P579" s="17">
        <v>2.1733661250371301E-2</v>
      </c>
      <c r="Q579" s="17">
        <v>2.4975536183681799E-2</v>
      </c>
      <c r="R579" s="17"/>
      <c r="S579" s="17">
        <v>2.93764092952335E-2</v>
      </c>
      <c r="T579" s="17">
        <v>2.4308685826523499E-2</v>
      </c>
      <c r="U579" s="17">
        <v>1.0765936909885801E-2</v>
      </c>
      <c r="V579" s="17">
        <v>1.00651960148638E-2</v>
      </c>
      <c r="W579" s="17">
        <v>2.5124116763578001E-2</v>
      </c>
      <c r="X579" s="17">
        <v>5.1046890671141197E-3</v>
      </c>
      <c r="Y579" s="17">
        <v>2.4488877560018201E-2</v>
      </c>
      <c r="Z579" s="17">
        <v>2.2777850699029299E-2</v>
      </c>
      <c r="AA579" s="17">
        <v>2.35188583580744E-2</v>
      </c>
      <c r="AB579" s="17"/>
      <c r="AC579" s="17">
        <v>1.77891424658553E-2</v>
      </c>
      <c r="AD579" s="17">
        <v>2.6951318853967399E-2</v>
      </c>
      <c r="AE579" s="17">
        <v>4.9942510654172999E-3</v>
      </c>
      <c r="AF579" s="17">
        <v>1.94657479606931E-2</v>
      </c>
      <c r="AG579" s="17">
        <v>2.0421601007687699E-2</v>
      </c>
      <c r="AH579" s="17">
        <v>3.5414042187975801E-2</v>
      </c>
      <c r="AI579" s="17"/>
      <c r="AJ579" s="17">
        <v>2.2565751281370099E-2</v>
      </c>
      <c r="AK579" s="17">
        <v>8.9337740838403793E-3</v>
      </c>
      <c r="AL579" s="17">
        <v>4.9565435263171698E-2</v>
      </c>
      <c r="AM579" s="17">
        <v>1.6981123357063699E-2</v>
      </c>
      <c r="AN579" s="17">
        <v>1.2578728108230099E-2</v>
      </c>
      <c r="AO579" s="17">
        <v>4.57467689388497E-2</v>
      </c>
      <c r="AP579" s="17"/>
      <c r="AQ579" s="17">
        <v>2.0437129421668698E-2</v>
      </c>
      <c r="AR579" s="17">
        <v>1.5786382141134699E-2</v>
      </c>
      <c r="AS579" s="17"/>
      <c r="AT579" s="17">
        <v>1.9831243506904999E-2</v>
      </c>
      <c r="AU579" s="17">
        <v>2.1448466195695501E-2</v>
      </c>
      <c r="AV579" s="17"/>
      <c r="AW579" s="17">
        <v>1.6784600702753599E-2</v>
      </c>
      <c r="AX579" s="17" t="s">
        <v>87</v>
      </c>
      <c r="AY579" s="17">
        <v>2.2565751281370099E-2</v>
      </c>
      <c r="AZ579" s="17"/>
      <c r="BA579" s="17">
        <v>1.2405079004613099E-2</v>
      </c>
      <c r="BB579" s="17">
        <v>2.4278770732927901E-2</v>
      </c>
      <c r="BC579" s="17"/>
      <c r="BD579" s="17">
        <v>1.7732298010993901E-2</v>
      </c>
      <c r="BE579" s="17">
        <v>1.54724455201043E-2</v>
      </c>
      <c r="BF579" s="17"/>
      <c r="BG579" s="17">
        <v>8.7643283778439194E-3</v>
      </c>
      <c r="BH579" s="17">
        <v>1.5025949652959799E-2</v>
      </c>
      <c r="BI579" s="17">
        <v>9.7809330148458593E-3</v>
      </c>
      <c r="BJ579" s="17">
        <v>1.28072331555458E-2</v>
      </c>
    </row>
    <row r="580" spans="2:62">
      <c r="B580" t="s">
        <v>259</v>
      </c>
      <c r="C580" s="17">
        <v>0.26275627453346001</v>
      </c>
      <c r="D580" s="17">
        <v>0.31507112192401798</v>
      </c>
      <c r="E580" s="17">
        <v>0.21174699611940501</v>
      </c>
      <c r="F580" s="17"/>
      <c r="G580" s="17">
        <v>0.34240668970216998</v>
      </c>
      <c r="H580" s="17">
        <v>0.31592773566055998</v>
      </c>
      <c r="I580" s="17">
        <v>0.32661605346037398</v>
      </c>
      <c r="J580" s="17">
        <v>0.194835096696201</v>
      </c>
      <c r="K580" s="17">
        <v>0.193641079791008</v>
      </c>
      <c r="L580" s="17">
        <v>0.217147897329967</v>
      </c>
      <c r="M580" s="17"/>
      <c r="N580" s="17">
        <v>0.272940503035075</v>
      </c>
      <c r="O580" s="17">
        <v>0.23604459153448701</v>
      </c>
      <c r="P580" s="17">
        <v>0.28339745726722898</v>
      </c>
      <c r="Q580" s="17">
        <v>0.26290381881998898</v>
      </c>
      <c r="R580" s="17"/>
      <c r="S580" s="17">
        <v>0.26752526230778501</v>
      </c>
      <c r="T580" s="17">
        <v>0.25864864134339199</v>
      </c>
      <c r="U580" s="17">
        <v>0.20070485892929801</v>
      </c>
      <c r="V580" s="17">
        <v>0.30965151528461199</v>
      </c>
      <c r="W580" s="17">
        <v>0.25978606573714902</v>
      </c>
      <c r="X580" s="17">
        <v>0.26329689122911498</v>
      </c>
      <c r="Y580" s="17">
        <v>0.25026664184791098</v>
      </c>
      <c r="Z580" s="17">
        <v>0.27531113246628203</v>
      </c>
      <c r="AA580" s="17">
        <v>0.277025718950627</v>
      </c>
      <c r="AB580" s="17"/>
      <c r="AC580" s="17">
        <v>0.28613260779064498</v>
      </c>
      <c r="AD580" s="17">
        <v>0.26573726912810097</v>
      </c>
      <c r="AE580" s="17">
        <v>0.28981382180014098</v>
      </c>
      <c r="AF580" s="17">
        <v>0.202910090382388</v>
      </c>
      <c r="AG580" s="17">
        <v>0.25835132189862398</v>
      </c>
      <c r="AH580" s="17">
        <v>0.28410263802278501</v>
      </c>
      <c r="AI580" s="17"/>
      <c r="AJ580" s="17">
        <v>0.24502374395857299</v>
      </c>
      <c r="AK580" s="17">
        <v>0.248501635028017</v>
      </c>
      <c r="AL580" s="17">
        <v>0.36678394939350401</v>
      </c>
      <c r="AM580" s="17">
        <v>0.27986397012191899</v>
      </c>
      <c r="AN580" s="17">
        <v>0.26309293992342098</v>
      </c>
      <c r="AO580" s="17">
        <v>0.30164980870765301</v>
      </c>
      <c r="AP580" s="17"/>
      <c r="AQ580" s="17">
        <v>0.31840558136969399</v>
      </c>
      <c r="AR580" s="17">
        <v>0.24514160951477901</v>
      </c>
      <c r="AS580" s="17"/>
      <c r="AT580" s="17">
        <v>0.260289118793047</v>
      </c>
      <c r="AU580" s="17">
        <v>0.27756834246484302</v>
      </c>
      <c r="AV580" s="17"/>
      <c r="AW580" s="17">
        <v>0.266453913780338</v>
      </c>
      <c r="AX580" s="17" t="s">
        <v>87</v>
      </c>
      <c r="AY580" s="17">
        <v>0.24502374395857299</v>
      </c>
      <c r="AZ580" s="17"/>
      <c r="BA580" s="17">
        <v>0.29241837042951202</v>
      </c>
      <c r="BB580" s="17">
        <v>0.24630038658747699</v>
      </c>
      <c r="BC580" s="17"/>
      <c r="BD580" s="17">
        <v>0.309833831730283</v>
      </c>
      <c r="BE580" s="17">
        <v>0.249038841054469</v>
      </c>
      <c r="BF580" s="17"/>
      <c r="BG580" s="17">
        <v>0.32669447331347401</v>
      </c>
      <c r="BH580" s="17">
        <v>0.27292437681340798</v>
      </c>
      <c r="BI580" s="17">
        <v>0.29429871523926199</v>
      </c>
      <c r="BJ580" s="17">
        <v>0.24519339190245301</v>
      </c>
    </row>
    <row r="581" spans="2:62">
      <c r="B581" t="s">
        <v>260</v>
      </c>
      <c r="C581" s="17">
        <v>0.54957999723547302</v>
      </c>
      <c r="D581" s="17">
        <v>0.50132939054510195</v>
      </c>
      <c r="E581" s="17">
        <v>0.59513426106234502</v>
      </c>
      <c r="F581" s="17"/>
      <c r="G581" s="17">
        <v>0.49596983883693402</v>
      </c>
      <c r="H581" s="17">
        <v>0.51611624432687797</v>
      </c>
      <c r="I581" s="17">
        <v>0.51760798600416602</v>
      </c>
      <c r="J581" s="17">
        <v>0.60444558358081402</v>
      </c>
      <c r="K581" s="17">
        <v>0.570067595463573</v>
      </c>
      <c r="L581" s="17">
        <v>0.57580624718475404</v>
      </c>
      <c r="M581" s="17"/>
      <c r="N581" s="17">
        <v>0.57631584362589705</v>
      </c>
      <c r="O581" s="17">
        <v>0.58755858865063004</v>
      </c>
      <c r="P581" s="17">
        <v>0.50498371578631895</v>
      </c>
      <c r="Q581" s="17">
        <v>0.51968715020252798</v>
      </c>
      <c r="R581" s="17"/>
      <c r="S581" s="17">
        <v>0.54077545857956799</v>
      </c>
      <c r="T581" s="17">
        <v>0.53400938908817297</v>
      </c>
      <c r="U581" s="17">
        <v>0.63678366557738397</v>
      </c>
      <c r="V581" s="17">
        <v>0.50863929146206899</v>
      </c>
      <c r="W581" s="17">
        <v>0.52232488826601997</v>
      </c>
      <c r="X581" s="17">
        <v>0.57346259458295701</v>
      </c>
      <c r="Y581" s="17">
        <v>0.58410118274824496</v>
      </c>
      <c r="Z581" s="17">
        <v>0.52201500950400404</v>
      </c>
      <c r="AA581" s="17">
        <v>0.52946417373566701</v>
      </c>
      <c r="AB581" s="17"/>
      <c r="AC581" s="17">
        <v>0.55428795209182202</v>
      </c>
      <c r="AD581" s="17">
        <v>0.54124051751692703</v>
      </c>
      <c r="AE581" s="17">
        <v>0.52824273644431197</v>
      </c>
      <c r="AF581" s="17">
        <v>0.59627426137491002</v>
      </c>
      <c r="AG581" s="17">
        <v>0.51692045016390897</v>
      </c>
      <c r="AH581" s="17">
        <v>0.52962979435147495</v>
      </c>
      <c r="AI581" s="17"/>
      <c r="AJ581" s="17">
        <v>0.56669343701692398</v>
      </c>
      <c r="AK581" s="17">
        <v>0.57592673275527395</v>
      </c>
      <c r="AL581" s="17">
        <v>0.39067295660386497</v>
      </c>
      <c r="AM581" s="17">
        <v>0.51151277648712001</v>
      </c>
      <c r="AN581" s="17">
        <v>0.56117128716849496</v>
      </c>
      <c r="AO581" s="17">
        <v>0.50753512416717095</v>
      </c>
      <c r="AP581" s="17"/>
      <c r="AQ581" s="17">
        <v>0.51704622686728396</v>
      </c>
      <c r="AR581" s="17">
        <v>0.57041345457519399</v>
      </c>
      <c r="AS581" s="17"/>
      <c r="AT581" s="17">
        <v>0.55043461333914501</v>
      </c>
      <c r="AU581" s="17">
        <v>0.54674122785490897</v>
      </c>
      <c r="AV581" s="17"/>
      <c r="AW581" s="17">
        <v>0.53847694922087097</v>
      </c>
      <c r="AX581" s="17" t="s">
        <v>87</v>
      </c>
      <c r="AY581" s="17">
        <v>0.56669343701692398</v>
      </c>
      <c r="AZ581" s="17"/>
      <c r="BA581" s="17">
        <v>0.52961363716135101</v>
      </c>
      <c r="BB581" s="17">
        <v>0.56065690108003996</v>
      </c>
      <c r="BC581" s="17"/>
      <c r="BD581" s="17">
        <v>0.51651141892360197</v>
      </c>
      <c r="BE581" s="17">
        <v>0.56273121267569504</v>
      </c>
      <c r="BF581" s="17"/>
      <c r="BG581" s="17">
        <v>0.52380894955426305</v>
      </c>
      <c r="BH581" s="17">
        <v>0.51385037941468703</v>
      </c>
      <c r="BI581" s="17">
        <v>0.54431043012126701</v>
      </c>
      <c r="BJ581" s="17">
        <v>0.59398163325778597</v>
      </c>
    </row>
    <row r="582" spans="2:62">
      <c r="B582" t="s">
        <v>261</v>
      </c>
      <c r="C582" s="17">
        <v>-0.28682372270201401</v>
      </c>
      <c r="D582" s="17">
        <v>-0.18625826862108399</v>
      </c>
      <c r="E582" s="17">
        <v>-0.38338726494294001</v>
      </c>
      <c r="F582" s="17"/>
      <c r="G582" s="17">
        <v>-0.15356314913476399</v>
      </c>
      <c r="H582" s="17">
        <v>-0.20018850866631799</v>
      </c>
      <c r="I582" s="17">
        <v>-0.19099193254379199</v>
      </c>
      <c r="J582" s="17">
        <v>-0.40961048688461299</v>
      </c>
      <c r="K582" s="17">
        <v>-0.37642651567256502</v>
      </c>
      <c r="L582" s="17">
        <v>-0.35865834985478701</v>
      </c>
      <c r="M582" s="17"/>
      <c r="N582" s="17">
        <v>-0.30337534059082299</v>
      </c>
      <c r="O582" s="17">
        <v>-0.35151399711614301</v>
      </c>
      <c r="P582" s="17">
        <v>-0.22158625851909</v>
      </c>
      <c r="Q582" s="17">
        <v>-0.25678333138254</v>
      </c>
      <c r="R582" s="17"/>
      <c r="S582" s="17">
        <v>-0.27325019627178299</v>
      </c>
      <c r="T582" s="17">
        <v>-0.27536074774478098</v>
      </c>
      <c r="U582" s="17">
        <v>-0.43607880664808601</v>
      </c>
      <c r="V582" s="17">
        <v>-0.198987776177457</v>
      </c>
      <c r="W582" s="17">
        <v>-0.26253882252887001</v>
      </c>
      <c r="X582" s="17">
        <v>-0.31016570335384203</v>
      </c>
      <c r="Y582" s="17">
        <v>-0.33383454090033299</v>
      </c>
      <c r="Z582" s="17">
        <v>-0.24670387703772201</v>
      </c>
      <c r="AA582" s="17">
        <v>-0.25243845478504001</v>
      </c>
      <c r="AB582" s="17"/>
      <c r="AC582" s="17">
        <v>-0.26815534430117699</v>
      </c>
      <c r="AD582" s="17">
        <v>-0.27550324838882601</v>
      </c>
      <c r="AE582" s="17">
        <v>-0.23842891464417099</v>
      </c>
      <c r="AF582" s="17">
        <v>-0.39336417099252202</v>
      </c>
      <c r="AG582" s="17">
        <v>-0.258569128265284</v>
      </c>
      <c r="AH582" s="17">
        <v>-0.24552715632868999</v>
      </c>
      <c r="AI582" s="17"/>
      <c r="AJ582" s="17">
        <v>-0.32166969305835202</v>
      </c>
      <c r="AK582" s="17">
        <v>-0.32742509772725698</v>
      </c>
      <c r="AL582" s="17">
        <v>-2.38890072103611E-2</v>
      </c>
      <c r="AM582" s="17">
        <v>-0.23164880636520099</v>
      </c>
      <c r="AN582" s="17">
        <v>-0.29807834724507398</v>
      </c>
      <c r="AO582" s="17">
        <v>-0.20588531545951799</v>
      </c>
      <c r="AP582" s="17"/>
      <c r="AQ582" s="17">
        <v>-0.19864064549759</v>
      </c>
      <c r="AR582" s="17">
        <v>-0.32527184506041401</v>
      </c>
      <c r="AS582" s="17"/>
      <c r="AT582" s="17">
        <v>-0.290145494546098</v>
      </c>
      <c r="AU582" s="17">
        <v>-0.26917288539006601</v>
      </c>
      <c r="AV582" s="17"/>
      <c r="AW582" s="17">
        <v>-0.27202303544053302</v>
      </c>
      <c r="AX582" s="17" t="s">
        <v>87</v>
      </c>
      <c r="AY582" s="17">
        <v>-0.32166969305835202</v>
      </c>
      <c r="AZ582" s="17"/>
      <c r="BA582" s="17">
        <v>-0.23719526673183799</v>
      </c>
      <c r="BB582" s="17">
        <v>-0.31435651449256302</v>
      </c>
      <c r="BC582" s="17"/>
      <c r="BD582" s="17">
        <v>-0.206677587193319</v>
      </c>
      <c r="BE582" s="17">
        <v>-0.31369237162122598</v>
      </c>
      <c r="BF582" s="17"/>
      <c r="BG582" s="17">
        <v>-0.19711447624078901</v>
      </c>
      <c r="BH582" s="17">
        <v>-0.240926002601279</v>
      </c>
      <c r="BI582" s="17">
        <v>-0.25001171488200502</v>
      </c>
      <c r="BJ582" s="17">
        <v>-0.34878824135533398</v>
      </c>
    </row>
    <row r="583" spans="2:62">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c r="AD583" s="17"/>
      <c r="AE583" s="17"/>
      <c r="AF583" s="17"/>
      <c r="AG583" s="17"/>
      <c r="AH583" s="17"/>
      <c r="AI583" s="17"/>
      <c r="AJ583" s="17"/>
      <c r="AK583" s="17"/>
      <c r="AL583" s="17"/>
      <c r="AM583" s="17"/>
      <c r="AN583" s="17"/>
      <c r="AO583" s="17"/>
      <c r="AP583" s="17"/>
      <c r="AQ583" s="17"/>
      <c r="AR583" s="17"/>
      <c r="AS583" s="17"/>
      <c r="AT583" s="17"/>
      <c r="AU583" s="17"/>
      <c r="AV583" s="17"/>
      <c r="AW583" s="17"/>
      <c r="AX583" s="17"/>
      <c r="AY583" s="17"/>
      <c r="AZ583" s="17"/>
      <c r="BA583" s="17"/>
      <c r="BB583" s="17"/>
      <c r="BC583" s="17"/>
      <c r="BD583" s="17"/>
      <c r="BE583" s="17"/>
      <c r="BF583" s="17"/>
      <c r="BG583" s="17"/>
      <c r="BH583" s="17"/>
      <c r="BI583" s="17"/>
      <c r="BJ583" s="17"/>
    </row>
    <row r="584" spans="2:62">
      <c r="B584" s="6" t="s">
        <v>270</v>
      </c>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c r="AC584" s="17"/>
      <c r="AD584" s="17"/>
      <c r="AE584" s="17"/>
      <c r="AF584" s="17"/>
      <c r="AG584" s="17"/>
      <c r="AH584" s="17"/>
      <c r="AI584" s="17"/>
      <c r="AJ584" s="17"/>
      <c r="AK584" s="17"/>
      <c r="AL584" s="17"/>
      <c r="AM584" s="17"/>
      <c r="AN584" s="17"/>
      <c r="AO584" s="17"/>
      <c r="AP584" s="17"/>
      <c r="AQ584" s="17"/>
      <c r="AR584" s="17"/>
      <c r="AS584" s="17"/>
      <c r="AT584" s="17"/>
      <c r="AU584" s="17"/>
      <c r="AV584" s="17"/>
      <c r="AW584" s="17"/>
      <c r="AX584" s="17"/>
      <c r="AY584" s="17"/>
      <c r="AZ584" s="17"/>
      <c r="BA584" s="17"/>
      <c r="BB584" s="17"/>
      <c r="BC584" s="17"/>
      <c r="BD584" s="17"/>
      <c r="BE584" s="17"/>
      <c r="BF584" s="17"/>
      <c r="BG584" s="17"/>
      <c r="BH584" s="17"/>
      <c r="BI584" s="17"/>
      <c r="BJ584" s="17"/>
    </row>
    <row r="585" spans="2:62">
      <c r="B585" s="24" t="s">
        <v>271</v>
      </c>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c r="AD585" s="17"/>
      <c r="AE585" s="17"/>
      <c r="AF585" s="17"/>
      <c r="AG585" s="17"/>
      <c r="AH585" s="17"/>
      <c r="AI585" s="17"/>
      <c r="AJ585" s="17"/>
      <c r="AK585" s="17"/>
      <c r="AL585" s="17"/>
      <c r="AM585" s="17"/>
      <c r="AN585" s="17"/>
      <c r="AO585" s="17"/>
      <c r="AP585" s="17"/>
      <c r="AQ585" s="17"/>
      <c r="AR585" s="17"/>
      <c r="AS585" s="17"/>
      <c r="AT585" s="17"/>
      <c r="AU585" s="17"/>
      <c r="AV585" s="17"/>
      <c r="AW585" s="17"/>
      <c r="AX585" s="17"/>
      <c r="AY585" s="17"/>
      <c r="AZ585" s="17"/>
      <c r="BA585" s="17"/>
      <c r="BB585" s="17"/>
      <c r="BC585" s="17"/>
      <c r="BD585" s="17"/>
      <c r="BE585" s="17"/>
      <c r="BF585" s="17"/>
      <c r="BG585" s="17"/>
      <c r="BH585" s="17"/>
      <c r="BI585" s="17"/>
      <c r="BJ585" s="17"/>
    </row>
    <row r="586" spans="2:62">
      <c r="B586" t="s">
        <v>272</v>
      </c>
      <c r="C586" s="17">
        <v>0.62071783051531904</v>
      </c>
      <c r="D586" s="17">
        <v>0.563134321907795</v>
      </c>
      <c r="E586" s="17">
        <v>0.67847114000612696</v>
      </c>
      <c r="F586" s="17"/>
      <c r="G586" s="17">
        <v>0.51207187417489197</v>
      </c>
      <c r="H586" s="17">
        <v>0.51785944162033304</v>
      </c>
      <c r="I586" s="17">
        <v>0.53837338658088796</v>
      </c>
      <c r="J586" s="17">
        <v>0.71192976523699303</v>
      </c>
      <c r="K586" s="17">
        <v>0.778763814353302</v>
      </c>
      <c r="L586" s="17">
        <v>0.63914682151247904</v>
      </c>
      <c r="M586" s="17"/>
      <c r="N586" s="17">
        <v>0.59998951272184098</v>
      </c>
      <c r="O586" s="17">
        <v>0.65493553433228902</v>
      </c>
      <c r="P586" s="17">
        <v>0.633161664932545</v>
      </c>
      <c r="Q586" s="17">
        <v>0.59229048273370799</v>
      </c>
      <c r="R586" s="17"/>
      <c r="S586" s="17">
        <v>0.56845574232646001</v>
      </c>
      <c r="T586" s="17">
        <v>0.64642081820080199</v>
      </c>
      <c r="U586" s="17">
        <v>0.68869059900984997</v>
      </c>
      <c r="V586" s="17">
        <v>0.62821671779673005</v>
      </c>
      <c r="W586" s="17">
        <v>0.64491217227361897</v>
      </c>
      <c r="X586" s="17">
        <v>0.68076963369374899</v>
      </c>
      <c r="Y586" s="17">
        <v>0.54665548375233597</v>
      </c>
      <c r="Z586" s="17">
        <v>0.64777516799524903</v>
      </c>
      <c r="AA586" s="17">
        <v>0.57109401828386197</v>
      </c>
      <c r="AB586" s="17"/>
      <c r="AC586" s="17">
        <v>0.55884823411286</v>
      </c>
      <c r="AD586" s="17">
        <v>0.59275295703543396</v>
      </c>
      <c r="AE586" s="17">
        <v>0.67736740870168299</v>
      </c>
      <c r="AF586" s="17">
        <v>0.68482987301116904</v>
      </c>
      <c r="AG586" s="17">
        <v>0.64752828275732099</v>
      </c>
      <c r="AH586" s="17">
        <v>0.63381319980723905</v>
      </c>
      <c r="AI586" s="17"/>
      <c r="AJ586" s="17">
        <v>0.63142427659592304</v>
      </c>
      <c r="AK586" s="17">
        <v>0.63098611949986105</v>
      </c>
      <c r="AL586" s="17">
        <v>0.537403163467981</v>
      </c>
      <c r="AM586" s="17">
        <v>0.62293757767828695</v>
      </c>
      <c r="AN586" s="17">
        <v>0.64148641584117905</v>
      </c>
      <c r="AO586" s="17">
        <v>0.65782162479343098</v>
      </c>
      <c r="AP586" s="17"/>
      <c r="AQ586" s="17">
        <v>0.56368259676515298</v>
      </c>
      <c r="AR586" s="17">
        <v>0.63785251982604496</v>
      </c>
      <c r="AS586" s="17"/>
      <c r="AT586" s="17">
        <v>0.61831746247559705</v>
      </c>
      <c r="AU586" s="17">
        <v>0.62626619088648094</v>
      </c>
      <c r="AV586" s="17"/>
      <c r="AW586" s="17">
        <v>0.63571118608586696</v>
      </c>
      <c r="AX586" s="17" t="s">
        <v>87</v>
      </c>
      <c r="AY586" s="17">
        <v>0.63142427659592304</v>
      </c>
      <c r="AZ586" s="17"/>
      <c r="BA586" s="17">
        <v>0.649528238914585</v>
      </c>
      <c r="BB586" s="17">
        <v>0.60382458212095902</v>
      </c>
      <c r="BC586" s="17"/>
      <c r="BD586" s="17">
        <v>0.57482910311052204</v>
      </c>
      <c r="BE586" s="17">
        <v>0.64670320296773498</v>
      </c>
      <c r="BF586" s="17"/>
      <c r="BG586" s="17">
        <v>0.58640543694705505</v>
      </c>
      <c r="BH586" s="17">
        <v>0.67653712435913504</v>
      </c>
      <c r="BI586" s="17">
        <v>0.62534660914974305</v>
      </c>
      <c r="BJ586" s="17">
        <v>0.61056065905094103</v>
      </c>
    </row>
    <row r="587" spans="2:62">
      <c r="B587" t="s">
        <v>273</v>
      </c>
      <c r="C587" s="17">
        <v>0.58119209681961803</v>
      </c>
      <c r="D587" s="17">
        <v>0.55566878932434205</v>
      </c>
      <c r="E587" s="17">
        <v>0.60573284832202201</v>
      </c>
      <c r="F587" s="17"/>
      <c r="G587" s="17">
        <v>0.51088021108880899</v>
      </c>
      <c r="H587" s="17">
        <v>0.48184725380680599</v>
      </c>
      <c r="I587" s="17">
        <v>0.50523455812226603</v>
      </c>
      <c r="J587" s="17">
        <v>0.62058228302672203</v>
      </c>
      <c r="K587" s="17">
        <v>0.66392263913805005</v>
      </c>
      <c r="L587" s="17">
        <v>0.65844133257304305</v>
      </c>
      <c r="M587" s="17"/>
      <c r="N587" s="17">
        <v>0.61649686775685097</v>
      </c>
      <c r="O587" s="17">
        <v>0.60379273473248696</v>
      </c>
      <c r="P587" s="17">
        <v>0.545357768553833</v>
      </c>
      <c r="Q587" s="17">
        <v>0.54530834608315704</v>
      </c>
      <c r="R587" s="17"/>
      <c r="S587" s="17">
        <v>0.58413755565236802</v>
      </c>
      <c r="T587" s="17">
        <v>0.58997480387062795</v>
      </c>
      <c r="U587" s="17">
        <v>0.63559434380368096</v>
      </c>
      <c r="V587" s="17">
        <v>0.60084294484076195</v>
      </c>
      <c r="W587" s="17">
        <v>0.52984702572542497</v>
      </c>
      <c r="X587" s="17">
        <v>0.59877817204866701</v>
      </c>
      <c r="Y587" s="17">
        <v>0.55310290504721404</v>
      </c>
      <c r="Z587" s="17">
        <v>0.570531244203062</v>
      </c>
      <c r="AA587" s="17">
        <v>0.54985773850970299</v>
      </c>
      <c r="AB587" s="17"/>
      <c r="AC587" s="17">
        <v>0.58416123982238699</v>
      </c>
      <c r="AD587" s="17">
        <v>0.57020520118193496</v>
      </c>
      <c r="AE587" s="17">
        <v>0.578532481854515</v>
      </c>
      <c r="AF587" s="17">
        <v>0.60078882945080303</v>
      </c>
      <c r="AG587" s="17">
        <v>0.58222631330501695</v>
      </c>
      <c r="AH587" s="17">
        <v>0.562186012595836</v>
      </c>
      <c r="AI587" s="17"/>
      <c r="AJ587" s="17">
        <v>0.61391676817844898</v>
      </c>
      <c r="AK587" s="17">
        <v>0.58397847063175601</v>
      </c>
      <c r="AL587" s="17">
        <v>0.52728377352445999</v>
      </c>
      <c r="AM587" s="17">
        <v>0.47446802872724902</v>
      </c>
      <c r="AN587" s="17">
        <v>0.58891072401990197</v>
      </c>
      <c r="AO587" s="17">
        <v>0.50306059871405095</v>
      </c>
      <c r="AP587" s="17"/>
      <c r="AQ587" s="17">
        <v>0.60454758061506597</v>
      </c>
      <c r="AR587" s="17">
        <v>0.56557651845509105</v>
      </c>
      <c r="AS587" s="17"/>
      <c r="AT587" s="17">
        <v>0.57378229629853805</v>
      </c>
      <c r="AU587" s="17">
        <v>0.60978469030319604</v>
      </c>
      <c r="AV587" s="17"/>
      <c r="AW587" s="17">
        <v>0.57183187204460995</v>
      </c>
      <c r="AX587" s="17" t="s">
        <v>87</v>
      </c>
      <c r="AY587" s="17">
        <v>0.61391676817844898</v>
      </c>
      <c r="AZ587" s="17"/>
      <c r="BA587" s="17">
        <v>0.58930354810126295</v>
      </c>
      <c r="BB587" s="17">
        <v>0.57643587263006202</v>
      </c>
      <c r="BC587" s="17"/>
      <c r="BD587" s="17">
        <v>0.57127694940747997</v>
      </c>
      <c r="BE587" s="17">
        <v>0.59546176510956905</v>
      </c>
      <c r="BF587" s="17"/>
      <c r="BG587" s="17">
        <v>0.56102520571505399</v>
      </c>
      <c r="BH587" s="17">
        <v>0.53062136982850605</v>
      </c>
      <c r="BI587" s="17">
        <v>0.584674646590153</v>
      </c>
      <c r="BJ587" s="17">
        <v>0.62720079341297696</v>
      </c>
    </row>
    <row r="588" spans="2:62">
      <c r="B588" t="s">
        <v>274</v>
      </c>
      <c r="C588" s="17">
        <v>0.55367156257406303</v>
      </c>
      <c r="D588" s="17">
        <v>0.494640228280881</v>
      </c>
      <c r="E588" s="17">
        <v>0.61263430122444396</v>
      </c>
      <c r="F588" s="17"/>
      <c r="G588" s="17">
        <v>0.42252869831068701</v>
      </c>
      <c r="H588" s="17">
        <v>0.43895192990999299</v>
      </c>
      <c r="I588" s="17">
        <v>0.54201369579679204</v>
      </c>
      <c r="J588" s="17">
        <v>0.57728742394154597</v>
      </c>
      <c r="K588" s="17">
        <v>0.66578621835427398</v>
      </c>
      <c r="L588" s="17">
        <v>0.62498014539345503</v>
      </c>
      <c r="M588" s="17"/>
      <c r="N588" s="17">
        <v>0.53439851435058605</v>
      </c>
      <c r="O588" s="17">
        <v>0.60352306604856498</v>
      </c>
      <c r="P588" s="17">
        <v>0.52916405596035798</v>
      </c>
      <c r="Q588" s="17">
        <v>0.539754650247525</v>
      </c>
      <c r="R588" s="17"/>
      <c r="S588" s="17">
        <v>0.54248077185200005</v>
      </c>
      <c r="T588" s="17">
        <v>0.55468577802252805</v>
      </c>
      <c r="U588" s="17">
        <v>0.60492652887758203</v>
      </c>
      <c r="V588" s="17">
        <v>0.57202052278603599</v>
      </c>
      <c r="W588" s="17">
        <v>0.50600369925425803</v>
      </c>
      <c r="X588" s="17">
        <v>0.57385716075664805</v>
      </c>
      <c r="Y588" s="17">
        <v>0.52247251960855001</v>
      </c>
      <c r="Z588" s="17">
        <v>0.67225020525278201</v>
      </c>
      <c r="AA588" s="17">
        <v>0.50483599480766195</v>
      </c>
      <c r="AB588" s="17"/>
      <c r="AC588" s="17">
        <v>0.51938621278779995</v>
      </c>
      <c r="AD588" s="17">
        <v>0.51334550557971304</v>
      </c>
      <c r="AE588" s="17">
        <v>0.59656587273169703</v>
      </c>
      <c r="AF588" s="17">
        <v>0.589241651137972</v>
      </c>
      <c r="AG588" s="17">
        <v>0.61552023846930803</v>
      </c>
      <c r="AH588" s="17">
        <v>0.57213099141852397</v>
      </c>
      <c r="AI588" s="17"/>
      <c r="AJ588" s="17">
        <v>0.59221196816294697</v>
      </c>
      <c r="AK588" s="17">
        <v>0.54044832623366001</v>
      </c>
      <c r="AL588" s="17">
        <v>0.45300981766599502</v>
      </c>
      <c r="AM588" s="17">
        <v>0.55860873323217697</v>
      </c>
      <c r="AN588" s="17">
        <v>0.54482767439006696</v>
      </c>
      <c r="AO588" s="17">
        <v>0.38565224074367699</v>
      </c>
      <c r="AP588" s="17"/>
      <c r="AQ588" s="17">
        <v>0.52464940568794405</v>
      </c>
      <c r="AR588" s="17">
        <v>0.55321561081974402</v>
      </c>
      <c r="AS588" s="17"/>
      <c r="AT588" s="17">
        <v>0.54738412726665198</v>
      </c>
      <c r="AU588" s="17">
        <v>0.58166801800116597</v>
      </c>
      <c r="AV588" s="17"/>
      <c r="AW588" s="17">
        <v>0.52987754851010305</v>
      </c>
      <c r="AX588" s="17" t="s">
        <v>87</v>
      </c>
      <c r="AY588" s="17">
        <v>0.59221196816294697</v>
      </c>
      <c r="AZ588" s="17"/>
      <c r="BA588" s="17">
        <v>0.57129716201106195</v>
      </c>
      <c r="BB588" s="17">
        <v>0.54333662996004695</v>
      </c>
      <c r="BC588" s="17"/>
      <c r="BD588" s="17">
        <v>0.52875858499953998</v>
      </c>
      <c r="BE588" s="17">
        <v>0.56595590649666705</v>
      </c>
      <c r="BF588" s="17"/>
      <c r="BG588" s="17">
        <v>0.486227042057923</v>
      </c>
      <c r="BH588" s="17">
        <v>0.57619047634698595</v>
      </c>
      <c r="BI588" s="17">
        <v>0.57857037627999197</v>
      </c>
      <c r="BJ588" s="17">
        <v>0.56529626241428199</v>
      </c>
    </row>
    <row r="589" spans="2:62">
      <c r="B589" t="s">
        <v>275</v>
      </c>
      <c r="C589" s="17">
        <v>0.48832881916095999</v>
      </c>
      <c r="D589" s="17">
        <v>0.47097336390130901</v>
      </c>
      <c r="E589" s="17">
        <v>0.50405878622567402</v>
      </c>
      <c r="F589" s="17"/>
      <c r="G589" s="17">
        <v>0.31185767493376099</v>
      </c>
      <c r="H589" s="17">
        <v>0.372710252310062</v>
      </c>
      <c r="I589" s="17">
        <v>0.38358629867264898</v>
      </c>
      <c r="J589" s="17">
        <v>0.51037346935735395</v>
      </c>
      <c r="K589" s="17">
        <v>0.60214769042451999</v>
      </c>
      <c r="L589" s="17">
        <v>0.64596318368666406</v>
      </c>
      <c r="M589" s="17"/>
      <c r="N589" s="17">
        <v>0.49946125340293301</v>
      </c>
      <c r="O589" s="17">
        <v>0.50474133080065398</v>
      </c>
      <c r="P589" s="17">
        <v>0.49285167994101797</v>
      </c>
      <c r="Q589" s="17">
        <v>0.44907557758328398</v>
      </c>
      <c r="R589" s="17"/>
      <c r="S589" s="17">
        <v>0.44732726721437699</v>
      </c>
      <c r="T589" s="17">
        <v>0.54795758941556705</v>
      </c>
      <c r="U589" s="17">
        <v>0.52806483055028797</v>
      </c>
      <c r="V589" s="17">
        <v>0.523278899787326</v>
      </c>
      <c r="W589" s="17">
        <v>0.59224998452760003</v>
      </c>
      <c r="X589" s="17">
        <v>0.44089615666465598</v>
      </c>
      <c r="Y589" s="17">
        <v>0.45816790246422701</v>
      </c>
      <c r="Z589" s="17">
        <v>0.381297822349428</v>
      </c>
      <c r="AA589" s="17">
        <v>0.434820156342834</v>
      </c>
      <c r="AB589" s="17"/>
      <c r="AC589" s="17">
        <v>0.375718929428694</v>
      </c>
      <c r="AD589" s="17">
        <v>0.47180469275488701</v>
      </c>
      <c r="AE589" s="17">
        <v>0.55011715743105205</v>
      </c>
      <c r="AF589" s="17">
        <v>0.57067957688097204</v>
      </c>
      <c r="AG589" s="17">
        <v>0.56375369232676997</v>
      </c>
      <c r="AH589" s="17">
        <v>0.47189549287406601</v>
      </c>
      <c r="AI589" s="17"/>
      <c r="AJ589" s="17">
        <v>0.583253161217272</v>
      </c>
      <c r="AK589" s="17">
        <v>0.44428282458674601</v>
      </c>
      <c r="AL589" s="17">
        <v>0.39681505094525099</v>
      </c>
      <c r="AM589" s="17">
        <v>0.35979655095198299</v>
      </c>
      <c r="AN589" s="17">
        <v>0.43259709728670898</v>
      </c>
      <c r="AO589" s="17">
        <v>0.55687295875739096</v>
      </c>
      <c r="AP589" s="17"/>
      <c r="AQ589" s="17">
        <v>0.42468135967591603</v>
      </c>
      <c r="AR589" s="17">
        <v>0.51127248419098503</v>
      </c>
      <c r="AS589" s="17"/>
      <c r="AT589" s="17">
        <v>0.495058868558237</v>
      </c>
      <c r="AU589" s="17">
        <v>0.46045621238769402</v>
      </c>
      <c r="AV589" s="17"/>
      <c r="AW589" s="17">
        <v>0.44967692750563398</v>
      </c>
      <c r="AX589" s="17" t="s">
        <v>87</v>
      </c>
      <c r="AY589" s="17">
        <v>0.583253161217272</v>
      </c>
      <c r="AZ589" s="17"/>
      <c r="BA589" s="17">
        <v>0.45031230678032502</v>
      </c>
      <c r="BB589" s="17">
        <v>0.51062015144036399</v>
      </c>
      <c r="BC589" s="17"/>
      <c r="BD589" s="17">
        <v>0.36765193122579898</v>
      </c>
      <c r="BE589" s="17">
        <v>0.53215927988533496</v>
      </c>
      <c r="BF589" s="17"/>
      <c r="BG589" s="17">
        <v>0.37199544121401501</v>
      </c>
      <c r="BH589" s="17">
        <v>0.49713163009468198</v>
      </c>
      <c r="BI589" s="17">
        <v>0.49801357951172698</v>
      </c>
      <c r="BJ589" s="17">
        <v>0.54806690384058099</v>
      </c>
    </row>
    <row r="590" spans="2:62">
      <c r="B590" t="s">
        <v>276</v>
      </c>
      <c r="C590" s="17">
        <v>0.463103138628153</v>
      </c>
      <c r="D590" s="17">
        <v>0.39967893916999198</v>
      </c>
      <c r="E590" s="17">
        <v>0.52845625325022605</v>
      </c>
      <c r="F590" s="17"/>
      <c r="G590" s="17">
        <v>0.32699462523676698</v>
      </c>
      <c r="H590" s="17">
        <v>0.39864258042775802</v>
      </c>
      <c r="I590" s="17">
        <v>0.37695380841356102</v>
      </c>
      <c r="J590" s="17">
        <v>0.48602433248202598</v>
      </c>
      <c r="K590" s="17">
        <v>0.56522682973511595</v>
      </c>
      <c r="L590" s="17">
        <v>0.55896504055349405</v>
      </c>
      <c r="M590" s="17"/>
      <c r="N590" s="17">
        <v>0.44393021565688701</v>
      </c>
      <c r="O590" s="17">
        <v>0.45778234986993299</v>
      </c>
      <c r="P590" s="17">
        <v>0.496176582601</v>
      </c>
      <c r="Q590" s="17">
        <v>0.45591749976914803</v>
      </c>
      <c r="R590" s="17"/>
      <c r="S590" s="17">
        <v>0.40410213164742398</v>
      </c>
      <c r="T590" s="17">
        <v>0.44304670377502298</v>
      </c>
      <c r="U590" s="17">
        <v>0.51381939916839703</v>
      </c>
      <c r="V590" s="17">
        <v>0.56562698110012599</v>
      </c>
      <c r="W590" s="17">
        <v>0.41168093697173902</v>
      </c>
      <c r="X590" s="17">
        <v>0.48708076953521101</v>
      </c>
      <c r="Y590" s="17">
        <v>0.47653845435271502</v>
      </c>
      <c r="Z590" s="17">
        <v>0.509908438295814</v>
      </c>
      <c r="AA590" s="17">
        <v>0.41002004162052902</v>
      </c>
      <c r="AB590" s="17"/>
      <c r="AC590" s="17">
        <v>0.429583604621321</v>
      </c>
      <c r="AD590" s="17">
        <v>0.43032928640545198</v>
      </c>
      <c r="AE590" s="17">
        <v>0.54463130128669301</v>
      </c>
      <c r="AF590" s="17">
        <v>0.42721451747518302</v>
      </c>
      <c r="AG590" s="17">
        <v>0.559175309333107</v>
      </c>
      <c r="AH590" s="17">
        <v>0.52362653599523801</v>
      </c>
      <c r="AI590" s="17"/>
      <c r="AJ590" s="17">
        <v>0.50196703122876696</v>
      </c>
      <c r="AK590" s="17">
        <v>0.44045256237200398</v>
      </c>
      <c r="AL590" s="17">
        <v>0.42373686147565598</v>
      </c>
      <c r="AM590" s="17">
        <v>0.46722622281835402</v>
      </c>
      <c r="AN590" s="17">
        <v>0.45379209501487</v>
      </c>
      <c r="AO590" s="17">
        <v>0.30826938613281701</v>
      </c>
      <c r="AP590" s="17"/>
      <c r="AQ590" s="17">
        <v>0.416176875331709</v>
      </c>
      <c r="AR590" s="17">
        <v>0.47318417610274399</v>
      </c>
      <c r="AS590" s="17"/>
      <c r="AT590" s="17">
        <v>0.46613053116712</v>
      </c>
      <c r="AU590" s="17">
        <v>0.45235242728969399</v>
      </c>
      <c r="AV590" s="17"/>
      <c r="AW590" s="17">
        <v>0.439703807109595</v>
      </c>
      <c r="AX590" s="17" t="s">
        <v>87</v>
      </c>
      <c r="AY590" s="17">
        <v>0.50196703122876696</v>
      </c>
      <c r="AZ590" s="17"/>
      <c r="BA590" s="17">
        <v>0.49248321895160202</v>
      </c>
      <c r="BB590" s="17">
        <v>0.44587585785267703</v>
      </c>
      <c r="BC590" s="17"/>
      <c r="BD590" s="17">
        <v>0.41160800439033601</v>
      </c>
      <c r="BE590" s="17">
        <v>0.49192854251406398</v>
      </c>
      <c r="BF590" s="17"/>
      <c r="BG590" s="17">
        <v>0.38968148953620702</v>
      </c>
      <c r="BH590" s="17">
        <v>0.54727136818504096</v>
      </c>
      <c r="BI590" s="17">
        <v>0.426913541709668</v>
      </c>
      <c r="BJ590" s="17">
        <v>0.49418684885731801</v>
      </c>
    </row>
    <row r="591" spans="2:62">
      <c r="B591" t="s">
        <v>277</v>
      </c>
      <c r="C591" s="17">
        <v>0.45929428639562597</v>
      </c>
      <c r="D591" s="17">
        <v>0.44843674783054799</v>
      </c>
      <c r="E591" s="17">
        <v>0.470448694449425</v>
      </c>
      <c r="F591" s="17"/>
      <c r="G591" s="17">
        <v>0.407689718882144</v>
      </c>
      <c r="H591" s="17">
        <v>0.32256965592313402</v>
      </c>
      <c r="I591" s="17">
        <v>0.37616093809458501</v>
      </c>
      <c r="J591" s="17">
        <v>0.47774740860190701</v>
      </c>
      <c r="K591" s="17">
        <v>0.52969768590317301</v>
      </c>
      <c r="L591" s="17">
        <v>0.58606299371410198</v>
      </c>
      <c r="M591" s="17"/>
      <c r="N591" s="17">
        <v>0.49330884144216802</v>
      </c>
      <c r="O591" s="17">
        <v>0.52220570986541603</v>
      </c>
      <c r="P591" s="17">
        <v>0.39292359837234198</v>
      </c>
      <c r="Q591" s="17">
        <v>0.407692498740994</v>
      </c>
      <c r="R591" s="17"/>
      <c r="S591" s="17">
        <v>0.48648619711470797</v>
      </c>
      <c r="T591" s="17">
        <v>0.418367204210778</v>
      </c>
      <c r="U591" s="17">
        <v>0.45497113392417499</v>
      </c>
      <c r="V591" s="17">
        <v>0.54802154121146196</v>
      </c>
      <c r="W591" s="17">
        <v>0.45534330872623502</v>
      </c>
      <c r="X591" s="17">
        <v>0.496833341276329</v>
      </c>
      <c r="Y591" s="17">
        <v>0.409949801168147</v>
      </c>
      <c r="Z591" s="17">
        <v>0.41450235785602502</v>
      </c>
      <c r="AA591" s="17">
        <v>0.43202397163334</v>
      </c>
      <c r="AB591" s="17"/>
      <c r="AC591" s="17">
        <v>0.41889662404434602</v>
      </c>
      <c r="AD591" s="17">
        <v>0.47574544320377798</v>
      </c>
      <c r="AE591" s="17">
        <v>0.46772138978434102</v>
      </c>
      <c r="AF591" s="17">
        <v>0.47168383143653703</v>
      </c>
      <c r="AG591" s="17">
        <v>0.48652863183838302</v>
      </c>
      <c r="AH591" s="17">
        <v>0.41123449188223898</v>
      </c>
      <c r="AI591" s="17"/>
      <c r="AJ591" s="17">
        <v>0.53571183058422001</v>
      </c>
      <c r="AK591" s="17">
        <v>0.38409040893982999</v>
      </c>
      <c r="AL591" s="17">
        <v>0.39466839119999703</v>
      </c>
      <c r="AM591" s="17">
        <v>0.398694363855709</v>
      </c>
      <c r="AN591" s="17">
        <v>0.42090684875963003</v>
      </c>
      <c r="AO591" s="17">
        <v>0.59519536525931405</v>
      </c>
      <c r="AP591" s="17"/>
      <c r="AQ591" s="17">
        <v>0.43378654489093899</v>
      </c>
      <c r="AR591" s="17">
        <v>0.45449713328546198</v>
      </c>
      <c r="AS591" s="17"/>
      <c r="AT591" s="17">
        <v>0.45387720724097003</v>
      </c>
      <c r="AU591" s="17">
        <v>0.47634681684243901</v>
      </c>
      <c r="AV591" s="17"/>
      <c r="AW591" s="17">
        <v>0.40712588728466198</v>
      </c>
      <c r="AX591" s="17" t="s">
        <v>87</v>
      </c>
      <c r="AY591" s="17">
        <v>0.53571183058422001</v>
      </c>
      <c r="AZ591" s="17"/>
      <c r="BA591" s="17">
        <v>0.46451313981092601</v>
      </c>
      <c r="BB591" s="17">
        <v>0.45623416361441999</v>
      </c>
      <c r="BC591" s="17"/>
      <c r="BD591" s="17">
        <v>0.43865796600040102</v>
      </c>
      <c r="BE591" s="17">
        <v>0.47576881725786802</v>
      </c>
      <c r="BF591" s="17"/>
      <c r="BG591" s="17">
        <v>0.413100430340407</v>
      </c>
      <c r="BH591" s="17">
        <v>0.45519382377741702</v>
      </c>
      <c r="BI591" s="17">
        <v>0.45874871300888997</v>
      </c>
      <c r="BJ591" s="17">
        <v>0.48694028737677197</v>
      </c>
    </row>
    <row r="592" spans="2:62">
      <c r="B592" t="s">
        <v>278</v>
      </c>
      <c r="C592" s="17">
        <v>0.43874982262822299</v>
      </c>
      <c r="D592" s="17">
        <v>0.45101999685578498</v>
      </c>
      <c r="E592" s="17">
        <v>0.423734225334226</v>
      </c>
      <c r="F592" s="17"/>
      <c r="G592" s="17">
        <v>0.41197774848593199</v>
      </c>
      <c r="H592" s="17">
        <v>0.35877198307555302</v>
      </c>
      <c r="I592" s="17">
        <v>0.38621209979391702</v>
      </c>
      <c r="J592" s="17">
        <v>0.50064283166629797</v>
      </c>
      <c r="K592" s="17">
        <v>0.50545144851880497</v>
      </c>
      <c r="L592" s="17">
        <v>0.45561950332434498</v>
      </c>
      <c r="M592" s="17"/>
      <c r="N592" s="17">
        <v>0.46486651850611799</v>
      </c>
      <c r="O592" s="17">
        <v>0.48068534948194602</v>
      </c>
      <c r="P592" s="17">
        <v>0.40236485457811499</v>
      </c>
      <c r="Q592" s="17">
        <v>0.39148429752879399</v>
      </c>
      <c r="R592" s="17"/>
      <c r="S592" s="17">
        <v>0.46686922330762798</v>
      </c>
      <c r="T592" s="17">
        <v>0.421937753393894</v>
      </c>
      <c r="U592" s="17">
        <v>0.54439626565482502</v>
      </c>
      <c r="V592" s="17">
        <v>0.46978243598800301</v>
      </c>
      <c r="W592" s="17">
        <v>0.295243370171765</v>
      </c>
      <c r="X592" s="17">
        <v>0.44921343424014099</v>
      </c>
      <c r="Y592" s="17">
        <v>0.38579367123245301</v>
      </c>
      <c r="Z592" s="17">
        <v>0.49191800014360598</v>
      </c>
      <c r="AA592" s="17">
        <v>0.419038458462974</v>
      </c>
      <c r="AB592" s="17"/>
      <c r="AC592" s="17">
        <v>0.43234238534991298</v>
      </c>
      <c r="AD592" s="17">
        <v>0.43177001801418402</v>
      </c>
      <c r="AE592" s="17">
        <v>0.46228681762169099</v>
      </c>
      <c r="AF592" s="17">
        <v>0.444288921745773</v>
      </c>
      <c r="AG592" s="17">
        <v>0.44012592618593499</v>
      </c>
      <c r="AH592" s="17">
        <v>0.42344629110959597</v>
      </c>
      <c r="AI592" s="17"/>
      <c r="AJ592" s="17">
        <v>0.47667261517324899</v>
      </c>
      <c r="AK592" s="17">
        <v>0.37018192255189503</v>
      </c>
      <c r="AL592" s="17">
        <v>0.40672062148132498</v>
      </c>
      <c r="AM592" s="17">
        <v>0.31529155450590302</v>
      </c>
      <c r="AN592" s="17">
        <v>0.50170643523440295</v>
      </c>
      <c r="AO592" s="17">
        <v>0.44964465875641801</v>
      </c>
      <c r="AP592" s="17"/>
      <c r="AQ592" s="17">
        <v>0.41677333053238702</v>
      </c>
      <c r="AR592" s="17">
        <v>0.44870778018276603</v>
      </c>
      <c r="AS592" s="17"/>
      <c r="AT592" s="17">
        <v>0.43227602667484699</v>
      </c>
      <c r="AU592" s="17">
        <v>0.46881278318237102</v>
      </c>
      <c r="AV592" s="17"/>
      <c r="AW592" s="17">
        <v>0.44328553781913199</v>
      </c>
      <c r="AX592" s="17" t="s">
        <v>87</v>
      </c>
      <c r="AY592" s="17">
        <v>0.47667261517324899</v>
      </c>
      <c r="AZ592" s="17"/>
      <c r="BA592" s="17">
        <v>0.45758558460302901</v>
      </c>
      <c r="BB592" s="17">
        <v>0.42770530006097202</v>
      </c>
      <c r="BC592" s="17"/>
      <c r="BD592" s="17">
        <v>0.40639097467146301</v>
      </c>
      <c r="BE592" s="17">
        <v>0.45404001723989501</v>
      </c>
      <c r="BF592" s="17"/>
      <c r="BG592" s="17">
        <v>0.43390057966091899</v>
      </c>
      <c r="BH592" s="17">
        <v>0.44324766443493102</v>
      </c>
      <c r="BI592" s="17">
        <v>0.35903873552704302</v>
      </c>
      <c r="BJ592" s="17">
        <v>0.447193097824227</v>
      </c>
    </row>
    <row r="593" spans="2:62">
      <c r="B593" t="s">
        <v>279</v>
      </c>
      <c r="C593" s="17">
        <v>0.41646105336622902</v>
      </c>
      <c r="D593" s="17">
        <v>0.38166491552557402</v>
      </c>
      <c r="E593" s="17">
        <v>0.44986460516545301</v>
      </c>
      <c r="F593" s="17"/>
      <c r="G593" s="17">
        <v>0.249110292720891</v>
      </c>
      <c r="H593" s="17">
        <v>0.27916453072445702</v>
      </c>
      <c r="I593" s="17">
        <v>0.34645160577906398</v>
      </c>
      <c r="J593" s="17">
        <v>0.40550627063494699</v>
      </c>
      <c r="K593" s="17">
        <v>0.52369272734557004</v>
      </c>
      <c r="L593" s="17">
        <v>0.58956460320376003</v>
      </c>
      <c r="M593" s="17"/>
      <c r="N593" s="17">
        <v>0.41862922159259103</v>
      </c>
      <c r="O593" s="17">
        <v>0.41504117863927498</v>
      </c>
      <c r="P593" s="17">
        <v>0.41996707641082698</v>
      </c>
      <c r="Q593" s="17">
        <v>0.40729582912318102</v>
      </c>
      <c r="R593" s="17"/>
      <c r="S593" s="17">
        <v>0.39670742280023302</v>
      </c>
      <c r="T593" s="17">
        <v>0.46204579230637899</v>
      </c>
      <c r="U593" s="17">
        <v>0.47079168952799599</v>
      </c>
      <c r="V593" s="17">
        <v>0.454236909049684</v>
      </c>
      <c r="W593" s="17">
        <v>0.41469133631658001</v>
      </c>
      <c r="X593" s="17">
        <v>0.42261382771512301</v>
      </c>
      <c r="Y593" s="17">
        <v>0.40906552745150798</v>
      </c>
      <c r="Z593" s="17">
        <v>0.36881240048644098</v>
      </c>
      <c r="AA593" s="17">
        <v>0.32712071988305402</v>
      </c>
      <c r="AB593" s="17"/>
      <c r="AC593" s="17">
        <v>0.31633465408033701</v>
      </c>
      <c r="AD593" s="17">
        <v>0.42268742998398101</v>
      </c>
      <c r="AE593" s="17">
        <v>0.450168401484485</v>
      </c>
      <c r="AF593" s="17">
        <v>0.46131314910100002</v>
      </c>
      <c r="AG593" s="17">
        <v>0.50128373237683399</v>
      </c>
      <c r="AH593" s="17">
        <v>0.39379017995499899</v>
      </c>
      <c r="AI593" s="17"/>
      <c r="AJ593" s="17">
        <v>0.48922946887070001</v>
      </c>
      <c r="AK593" s="17">
        <v>0.38717305447807998</v>
      </c>
      <c r="AL593" s="17">
        <v>0.385903729989651</v>
      </c>
      <c r="AM593" s="17">
        <v>0.360216183702388</v>
      </c>
      <c r="AN593" s="17">
        <v>0.36415433936846398</v>
      </c>
      <c r="AO593" s="17">
        <v>0.32117245134915501</v>
      </c>
      <c r="AP593" s="17"/>
      <c r="AQ593" s="17">
        <v>0.364433777170103</v>
      </c>
      <c r="AR593" s="17">
        <v>0.42597119964283398</v>
      </c>
      <c r="AS593" s="17"/>
      <c r="AT593" s="17">
        <v>0.42549315646218799</v>
      </c>
      <c r="AU593" s="17">
        <v>0.37738891347238701</v>
      </c>
      <c r="AV593" s="17"/>
      <c r="AW593" s="17">
        <v>0.40063465950340998</v>
      </c>
      <c r="AX593" s="17" t="s">
        <v>87</v>
      </c>
      <c r="AY593" s="17">
        <v>0.48922946887070001</v>
      </c>
      <c r="AZ593" s="17"/>
      <c r="BA593" s="17">
        <v>0.465463815652497</v>
      </c>
      <c r="BB593" s="17">
        <v>0.38772783223865898</v>
      </c>
      <c r="BC593" s="17"/>
      <c r="BD593" s="17">
        <v>0.36746754459029601</v>
      </c>
      <c r="BE593" s="17">
        <v>0.44000147916390397</v>
      </c>
      <c r="BF593" s="17"/>
      <c r="BG593" s="17">
        <v>0.338472616128556</v>
      </c>
      <c r="BH593" s="17">
        <v>0.39831887232871499</v>
      </c>
      <c r="BI593" s="17">
        <v>0.42760472964844698</v>
      </c>
      <c r="BJ593" s="17">
        <v>0.45914983607850002</v>
      </c>
    </row>
    <row r="594" spans="2:62">
      <c r="B594" t="s">
        <v>280</v>
      </c>
      <c r="C594" s="17">
        <v>0.379261895544034</v>
      </c>
      <c r="D594" s="17">
        <v>0.34939667736955998</v>
      </c>
      <c r="E594" s="17">
        <v>0.40742598065746599</v>
      </c>
      <c r="F594" s="17"/>
      <c r="G594" s="17">
        <v>0.35089662633510499</v>
      </c>
      <c r="H594" s="17">
        <v>0.27401404335974799</v>
      </c>
      <c r="I594" s="17">
        <v>0.32621538914412102</v>
      </c>
      <c r="J594" s="17">
        <v>0.37565366803973499</v>
      </c>
      <c r="K594" s="17">
        <v>0.46888043352329201</v>
      </c>
      <c r="L594" s="17">
        <v>0.44602182342155999</v>
      </c>
      <c r="M594" s="17"/>
      <c r="N594" s="17">
        <v>0.33683452043962803</v>
      </c>
      <c r="O594" s="17">
        <v>0.35338149965890098</v>
      </c>
      <c r="P594" s="17">
        <v>0.42965687321069301</v>
      </c>
      <c r="Q594" s="17">
        <v>0.40855476211121999</v>
      </c>
      <c r="R594" s="17"/>
      <c r="S594" s="17">
        <v>0.333082818970522</v>
      </c>
      <c r="T594" s="17">
        <v>0.38331149190817398</v>
      </c>
      <c r="U594" s="17">
        <v>0.46875828024431698</v>
      </c>
      <c r="V594" s="17">
        <v>0.39332613949881201</v>
      </c>
      <c r="W594" s="17">
        <v>0.41185793093553702</v>
      </c>
      <c r="X594" s="17">
        <v>0.43391496606744701</v>
      </c>
      <c r="Y594" s="17">
        <v>0.30974364904089902</v>
      </c>
      <c r="Z594" s="17">
        <v>0.428618547145799</v>
      </c>
      <c r="AA594" s="17">
        <v>0.316646152665648</v>
      </c>
      <c r="AB594" s="17"/>
      <c r="AC594" s="17">
        <v>0.34449323276442401</v>
      </c>
      <c r="AD594" s="17">
        <v>0.37076139539675801</v>
      </c>
      <c r="AE594" s="17">
        <v>0.382916356496799</v>
      </c>
      <c r="AF594" s="17">
        <v>0.39925265918008501</v>
      </c>
      <c r="AG594" s="17">
        <v>0.47514801178323102</v>
      </c>
      <c r="AH594" s="17">
        <v>0.26902405966552301</v>
      </c>
      <c r="AI594" s="17"/>
      <c r="AJ594" s="17">
        <v>0.39457424413184</v>
      </c>
      <c r="AK594" s="17">
        <v>0.38666189699333497</v>
      </c>
      <c r="AL594" s="17">
        <v>0.30913374207765898</v>
      </c>
      <c r="AM594" s="17">
        <v>0.359831059955384</v>
      </c>
      <c r="AN594" s="17">
        <v>0.37174643237087401</v>
      </c>
      <c r="AO594" s="17">
        <v>0.44319589572696699</v>
      </c>
      <c r="AP594" s="17"/>
      <c r="AQ594" s="17">
        <v>0.34184742228123699</v>
      </c>
      <c r="AR594" s="17">
        <v>0.390322951460914</v>
      </c>
      <c r="AS594" s="17"/>
      <c r="AT594" s="17">
        <v>0.37485018900343398</v>
      </c>
      <c r="AU594" s="17">
        <v>0.40876513298091099</v>
      </c>
      <c r="AV594" s="17"/>
      <c r="AW594" s="17">
        <v>0.39136190216415201</v>
      </c>
      <c r="AX594" s="17" t="s">
        <v>87</v>
      </c>
      <c r="AY594" s="17">
        <v>0.39457424413184</v>
      </c>
      <c r="AZ594" s="17"/>
      <c r="BA594" s="17">
        <v>0.41432385234240499</v>
      </c>
      <c r="BB594" s="17">
        <v>0.35870299415052698</v>
      </c>
      <c r="BC594" s="17"/>
      <c r="BD594" s="17">
        <v>0.33746573227606302</v>
      </c>
      <c r="BE594" s="17">
        <v>0.39895034855535499</v>
      </c>
      <c r="BF594" s="17"/>
      <c r="BG594" s="17">
        <v>0.34239149763319898</v>
      </c>
      <c r="BH594" s="17">
        <v>0.414727365476731</v>
      </c>
      <c r="BI594" s="17">
        <v>0.38399414081111499</v>
      </c>
      <c r="BJ594" s="17">
        <v>0.39781957389661998</v>
      </c>
    </row>
    <row r="595" spans="2:62">
      <c r="B595" t="s">
        <v>281</v>
      </c>
      <c r="C595" s="17">
        <v>0.37768015010984901</v>
      </c>
      <c r="D595" s="17">
        <v>0.34560185779353197</v>
      </c>
      <c r="E595" s="17">
        <v>0.40811866817120002</v>
      </c>
      <c r="F595" s="17"/>
      <c r="G595" s="17">
        <v>0.33967833892080701</v>
      </c>
      <c r="H595" s="17">
        <v>0.26553850499968201</v>
      </c>
      <c r="I595" s="17">
        <v>0.29477671442954301</v>
      </c>
      <c r="J595" s="17">
        <v>0.37905533751779502</v>
      </c>
      <c r="K595" s="17">
        <v>0.472534127161718</v>
      </c>
      <c r="L595" s="17">
        <v>0.46761086065265001</v>
      </c>
      <c r="M595" s="17"/>
      <c r="N595" s="17">
        <v>0.38450503821225301</v>
      </c>
      <c r="O595" s="17">
        <v>0.41340991582624598</v>
      </c>
      <c r="P595" s="17">
        <v>0.36277757809623001</v>
      </c>
      <c r="Q595" s="17">
        <v>0.34302907490660101</v>
      </c>
      <c r="R595" s="17"/>
      <c r="S595" s="17">
        <v>0.42949134743649497</v>
      </c>
      <c r="T595" s="17">
        <v>0.37523268222714101</v>
      </c>
      <c r="U595" s="17">
        <v>0.40947557834155701</v>
      </c>
      <c r="V595" s="17">
        <v>0.42597265313782201</v>
      </c>
      <c r="W595" s="17">
        <v>0.37139819688703402</v>
      </c>
      <c r="X595" s="17">
        <v>0.38996997445905102</v>
      </c>
      <c r="Y595" s="17">
        <v>0.350226396851054</v>
      </c>
      <c r="Z595" s="17">
        <v>0.31389619533058299</v>
      </c>
      <c r="AA595" s="17">
        <v>0.29715233977546002</v>
      </c>
      <c r="AB595" s="17"/>
      <c r="AC595" s="17">
        <v>0.350967767985155</v>
      </c>
      <c r="AD595" s="17">
        <v>0.36265455197200902</v>
      </c>
      <c r="AE595" s="17">
        <v>0.44376560806787102</v>
      </c>
      <c r="AF595" s="17">
        <v>0.413321970126306</v>
      </c>
      <c r="AG595" s="17">
        <v>0.39645727918441498</v>
      </c>
      <c r="AH595" s="17">
        <v>0.22124893278694499</v>
      </c>
      <c r="AI595" s="17"/>
      <c r="AJ595" s="17">
        <v>0.43608636204485801</v>
      </c>
      <c r="AK595" s="17">
        <v>0.34372676895070597</v>
      </c>
      <c r="AL595" s="17">
        <v>0.28520604749928002</v>
      </c>
      <c r="AM595" s="17">
        <v>0.27513021245927999</v>
      </c>
      <c r="AN595" s="17">
        <v>0.36448738850006002</v>
      </c>
      <c r="AO595" s="17">
        <v>0.51188151567247697</v>
      </c>
      <c r="AP595" s="17"/>
      <c r="AQ595" s="17">
        <v>0.36623247236955397</v>
      </c>
      <c r="AR595" s="17">
        <v>0.38966379664343498</v>
      </c>
      <c r="AS595" s="17"/>
      <c r="AT595" s="17">
        <v>0.36795635573468899</v>
      </c>
      <c r="AU595" s="17">
        <v>0.41812552997972302</v>
      </c>
      <c r="AV595" s="17"/>
      <c r="AW595" s="17">
        <v>0.32265740884780197</v>
      </c>
      <c r="AX595" s="17" t="s">
        <v>87</v>
      </c>
      <c r="AY595" s="17">
        <v>0.43608636204485801</v>
      </c>
      <c r="AZ595" s="17"/>
      <c r="BA595" s="17">
        <v>0.42944400327180698</v>
      </c>
      <c r="BB595" s="17">
        <v>0.34732793790946898</v>
      </c>
      <c r="BC595" s="17"/>
      <c r="BD595" s="17">
        <v>0.36307798561004501</v>
      </c>
      <c r="BE595" s="17">
        <v>0.38952229234381902</v>
      </c>
      <c r="BF595" s="17"/>
      <c r="BG595" s="17">
        <v>0.324253129137197</v>
      </c>
      <c r="BH595" s="17">
        <v>0.36586797022256801</v>
      </c>
      <c r="BI595" s="17">
        <v>0.39358343584226102</v>
      </c>
      <c r="BJ595" s="17">
        <v>0.38802415003000101</v>
      </c>
    </row>
    <row r="596" spans="2:62">
      <c r="B596" t="s">
        <v>282</v>
      </c>
      <c r="C596" s="17">
        <v>0.36436350687077801</v>
      </c>
      <c r="D596" s="17">
        <v>0.34906869709289501</v>
      </c>
      <c r="E596" s="17">
        <v>0.37744640405123803</v>
      </c>
      <c r="F596" s="17"/>
      <c r="G596" s="17">
        <v>0.29906174513850797</v>
      </c>
      <c r="H596" s="17">
        <v>0.20672210683171599</v>
      </c>
      <c r="I596" s="17">
        <v>0.235146380950471</v>
      </c>
      <c r="J596" s="17">
        <v>0.36365369714405199</v>
      </c>
      <c r="K596" s="17">
        <v>0.46711683118244002</v>
      </c>
      <c r="L596" s="17">
        <v>0.53056363357598302</v>
      </c>
      <c r="M596" s="17"/>
      <c r="N596" s="17">
        <v>0.40159322694016703</v>
      </c>
      <c r="O596" s="17">
        <v>0.341733797745429</v>
      </c>
      <c r="P596" s="17">
        <v>0.36777554871048601</v>
      </c>
      <c r="Q596" s="17">
        <v>0.33795678174409799</v>
      </c>
      <c r="R596" s="17"/>
      <c r="S596" s="17">
        <v>0.329770292410487</v>
      </c>
      <c r="T596" s="17">
        <v>0.36391373980592701</v>
      </c>
      <c r="U596" s="17">
        <v>0.42510156266075899</v>
      </c>
      <c r="V596" s="17">
        <v>0.43742581746577103</v>
      </c>
      <c r="W596" s="17">
        <v>0.281083149452654</v>
      </c>
      <c r="X596" s="17">
        <v>0.393793251321578</v>
      </c>
      <c r="Y596" s="17">
        <v>0.38640985978946502</v>
      </c>
      <c r="Z596" s="17">
        <v>0.36067471121148598</v>
      </c>
      <c r="AA596" s="17">
        <v>0.30423972901966601</v>
      </c>
      <c r="AB596" s="17"/>
      <c r="AC596" s="17">
        <v>0.28618712107716199</v>
      </c>
      <c r="AD596" s="17">
        <v>0.38592619759177499</v>
      </c>
      <c r="AE596" s="17">
        <v>0.36673780247047599</v>
      </c>
      <c r="AF596" s="17">
        <v>0.403583584756186</v>
      </c>
      <c r="AG596" s="17">
        <v>0.40655326807814601</v>
      </c>
      <c r="AH596" s="17">
        <v>0.34955455545317399</v>
      </c>
      <c r="AI596" s="17"/>
      <c r="AJ596" s="17">
        <v>0.47378179136644399</v>
      </c>
      <c r="AK596" s="17">
        <v>0.26991555886122898</v>
      </c>
      <c r="AL596" s="17">
        <v>0.33770300802686398</v>
      </c>
      <c r="AM596" s="17">
        <v>0.257246213618749</v>
      </c>
      <c r="AN596" s="17">
        <v>0.30437591027545002</v>
      </c>
      <c r="AO596" s="17">
        <v>0.29659984541210099</v>
      </c>
      <c r="AP596" s="17"/>
      <c r="AQ596" s="17">
        <v>0.31503586083255097</v>
      </c>
      <c r="AR596" s="17">
        <v>0.380152547599869</v>
      </c>
      <c r="AS596" s="17"/>
      <c r="AT596" s="17">
        <v>0.37348021435048701</v>
      </c>
      <c r="AU596" s="17">
        <v>0.33228573037743397</v>
      </c>
      <c r="AV596" s="17"/>
      <c r="AW596" s="17">
        <v>0.30389789725556998</v>
      </c>
      <c r="AX596" s="17" t="s">
        <v>87</v>
      </c>
      <c r="AY596" s="17">
        <v>0.47378179136644399</v>
      </c>
      <c r="AZ596" s="17"/>
      <c r="BA596" s="17">
        <v>0.42728600586797699</v>
      </c>
      <c r="BB596" s="17">
        <v>0.32746831988062503</v>
      </c>
      <c r="BC596" s="17"/>
      <c r="BD596" s="17">
        <v>0.31345011640231801</v>
      </c>
      <c r="BE596" s="17">
        <v>0.38200760222290697</v>
      </c>
      <c r="BF596" s="17"/>
      <c r="BG596" s="17">
        <v>0.23345081944048199</v>
      </c>
      <c r="BH596" s="17">
        <v>0.38074948782868401</v>
      </c>
      <c r="BI596" s="17">
        <v>0.41848139281562102</v>
      </c>
      <c r="BJ596" s="17">
        <v>0.404903979650512</v>
      </c>
    </row>
    <row r="597" spans="2:62">
      <c r="B597" t="s">
        <v>283</v>
      </c>
      <c r="C597" s="17">
        <v>0.36198407941036198</v>
      </c>
      <c r="D597" s="17">
        <v>0.33358891019898401</v>
      </c>
      <c r="E597" s="17">
        <v>0.39080464505789902</v>
      </c>
      <c r="F597" s="17"/>
      <c r="G597" s="17">
        <v>0.36865339265631403</v>
      </c>
      <c r="H597" s="17">
        <v>0.238602919640025</v>
      </c>
      <c r="I597" s="17">
        <v>0.33273761792829298</v>
      </c>
      <c r="J597" s="17">
        <v>0.32949177827251203</v>
      </c>
      <c r="K597" s="17">
        <v>0.40733070289013501</v>
      </c>
      <c r="L597" s="17">
        <v>0.46240554239624199</v>
      </c>
      <c r="M597" s="17"/>
      <c r="N597" s="17">
        <v>0.38472589497619503</v>
      </c>
      <c r="O597" s="17">
        <v>0.35216782927366602</v>
      </c>
      <c r="P597" s="17">
        <v>0.38550807428409301</v>
      </c>
      <c r="Q597" s="17">
        <v>0.31966450029919802</v>
      </c>
      <c r="R597" s="17"/>
      <c r="S597" s="17">
        <v>0.401693066326684</v>
      </c>
      <c r="T597" s="17">
        <v>0.36477694624045898</v>
      </c>
      <c r="U597" s="17">
        <v>0.33152084390168002</v>
      </c>
      <c r="V597" s="17">
        <v>0.33607543007762503</v>
      </c>
      <c r="W597" s="17">
        <v>0.34840197293481501</v>
      </c>
      <c r="X597" s="17">
        <v>0.39046983577315703</v>
      </c>
      <c r="Y597" s="17">
        <v>0.41641950756677198</v>
      </c>
      <c r="Z597" s="17">
        <v>0.33443168734486201</v>
      </c>
      <c r="AA597" s="17">
        <v>0.31753616963723902</v>
      </c>
      <c r="AB597" s="17"/>
      <c r="AC597" s="17">
        <v>0.38584985480093498</v>
      </c>
      <c r="AD597" s="17">
        <v>0.31540417245774799</v>
      </c>
      <c r="AE597" s="17">
        <v>0.39665343765093902</v>
      </c>
      <c r="AF597" s="17">
        <v>0.38372022300736203</v>
      </c>
      <c r="AG597" s="17">
        <v>0.390159350905252</v>
      </c>
      <c r="AH597" s="17">
        <v>0.28068607056645201</v>
      </c>
      <c r="AI597" s="17"/>
      <c r="AJ597" s="17">
        <v>0.42453180850412697</v>
      </c>
      <c r="AK597" s="17">
        <v>0.31349332912098798</v>
      </c>
      <c r="AL597" s="17">
        <v>0.18753163580985499</v>
      </c>
      <c r="AM597" s="17">
        <v>0.34919166650962102</v>
      </c>
      <c r="AN597" s="17">
        <v>0.34107150248985202</v>
      </c>
      <c r="AO597" s="17">
        <v>0.40615413124112498</v>
      </c>
      <c r="AP597" s="17"/>
      <c r="AQ597" s="17">
        <v>0.35507893000063601</v>
      </c>
      <c r="AR597" s="17">
        <v>0.36605155358900998</v>
      </c>
      <c r="AS597" s="17"/>
      <c r="AT597" s="17">
        <v>0.36027574583192401</v>
      </c>
      <c r="AU597" s="17">
        <v>0.371517344518146</v>
      </c>
      <c r="AV597" s="17"/>
      <c r="AW597" s="17">
        <v>0.31873498241961101</v>
      </c>
      <c r="AX597" s="17" t="s">
        <v>87</v>
      </c>
      <c r="AY597" s="17">
        <v>0.42453180850412697</v>
      </c>
      <c r="AZ597" s="17"/>
      <c r="BA597" s="17">
        <v>0.37080627401934202</v>
      </c>
      <c r="BB597" s="17">
        <v>0.35681110432276603</v>
      </c>
      <c r="BC597" s="17"/>
      <c r="BD597" s="17">
        <v>0.33777028366918099</v>
      </c>
      <c r="BE597" s="17">
        <v>0.37401084226411202</v>
      </c>
      <c r="BF597" s="17"/>
      <c r="BG597" s="17">
        <v>0.29433551998761698</v>
      </c>
      <c r="BH597" s="17">
        <v>0.37496958317536599</v>
      </c>
      <c r="BI597" s="17">
        <v>0.38757899173153099</v>
      </c>
      <c r="BJ597" s="17">
        <v>0.400013763041697</v>
      </c>
    </row>
    <row r="598" spans="2:62">
      <c r="B598" t="s">
        <v>284</v>
      </c>
      <c r="C598" s="17">
        <v>0.33533063781227301</v>
      </c>
      <c r="D598" s="17">
        <v>0.31876224942751402</v>
      </c>
      <c r="E598" s="17">
        <v>0.34960375972055302</v>
      </c>
      <c r="F598" s="17"/>
      <c r="G598" s="17">
        <v>0.23746418131709199</v>
      </c>
      <c r="H598" s="17">
        <v>0.223043639737352</v>
      </c>
      <c r="I598" s="17">
        <v>0.27470629006713398</v>
      </c>
      <c r="J598" s="17">
        <v>0.34557049587493099</v>
      </c>
      <c r="K598" s="17">
        <v>0.37967778903104099</v>
      </c>
      <c r="L598" s="17">
        <v>0.47193557843686701</v>
      </c>
      <c r="M598" s="17"/>
      <c r="N598" s="17">
        <v>0.37092037205229</v>
      </c>
      <c r="O598" s="17">
        <v>0.30816830374996201</v>
      </c>
      <c r="P598" s="17">
        <v>0.354344187370499</v>
      </c>
      <c r="Q598" s="17">
        <v>0.301212023467195</v>
      </c>
      <c r="R598" s="17"/>
      <c r="S598" s="17">
        <v>0.32548233315263297</v>
      </c>
      <c r="T598" s="17">
        <v>0.30751079863408698</v>
      </c>
      <c r="U598" s="17">
        <v>0.38483193685725098</v>
      </c>
      <c r="V598" s="17">
        <v>0.397191534020506</v>
      </c>
      <c r="W598" s="17">
        <v>0.30161812128923599</v>
      </c>
      <c r="X598" s="17">
        <v>0.33479401797970798</v>
      </c>
      <c r="Y598" s="17">
        <v>0.38823479658222898</v>
      </c>
      <c r="Z598" s="17">
        <v>0.31210628497620102</v>
      </c>
      <c r="AA598" s="17">
        <v>0.27967966495941299</v>
      </c>
      <c r="AB598" s="17"/>
      <c r="AC598" s="17">
        <v>0.31882729155777401</v>
      </c>
      <c r="AD598" s="17">
        <v>0.33142476975867302</v>
      </c>
      <c r="AE598" s="17">
        <v>0.31292688347009001</v>
      </c>
      <c r="AF598" s="17">
        <v>0.35770011820013298</v>
      </c>
      <c r="AG598" s="17">
        <v>0.37308992287078302</v>
      </c>
      <c r="AH598" s="17">
        <v>0.32133612218441299</v>
      </c>
      <c r="AI598" s="17"/>
      <c r="AJ598" s="17">
        <v>0.42262304930387001</v>
      </c>
      <c r="AK598" s="17">
        <v>0.250435213492538</v>
      </c>
      <c r="AL598" s="17">
        <v>0.32663398070813798</v>
      </c>
      <c r="AM598" s="17">
        <v>0.243786160889466</v>
      </c>
      <c r="AN598" s="17">
        <v>0.306756156498531</v>
      </c>
      <c r="AO598" s="17">
        <v>0.24716429684835201</v>
      </c>
      <c r="AP598" s="17"/>
      <c r="AQ598" s="17">
        <v>0.323041384552681</v>
      </c>
      <c r="AR598" s="17">
        <v>0.33925581497378199</v>
      </c>
      <c r="AS598" s="17"/>
      <c r="AT598" s="17">
        <v>0.33302926754817502</v>
      </c>
      <c r="AU598" s="17">
        <v>0.33625938388640197</v>
      </c>
      <c r="AV598" s="17"/>
      <c r="AW598" s="17">
        <v>0.29056555527882399</v>
      </c>
      <c r="AX598" s="17" t="s">
        <v>87</v>
      </c>
      <c r="AY598" s="17">
        <v>0.42262304930387001</v>
      </c>
      <c r="AZ598" s="17"/>
      <c r="BA598" s="17">
        <v>0.41488977456064302</v>
      </c>
      <c r="BB598" s="17">
        <v>0.28868040500386399</v>
      </c>
      <c r="BC598" s="17"/>
      <c r="BD598" s="17">
        <v>0.32610401379793302</v>
      </c>
      <c r="BE598" s="17">
        <v>0.34937331995283799</v>
      </c>
      <c r="BF598" s="17"/>
      <c r="BG598" s="17">
        <v>0.21720988111426501</v>
      </c>
      <c r="BH598" s="17">
        <v>0.38706953883485001</v>
      </c>
      <c r="BI598" s="17">
        <v>0.31162755718269403</v>
      </c>
      <c r="BJ598" s="17">
        <v>0.401010960603017</v>
      </c>
    </row>
    <row r="599" spans="2:62">
      <c r="B599" t="s">
        <v>285</v>
      </c>
      <c r="C599" s="17">
        <v>0.292017207175363</v>
      </c>
      <c r="D599" s="17">
        <v>0.29971993628176502</v>
      </c>
      <c r="E599" s="17">
        <v>0.28333494530749698</v>
      </c>
      <c r="F599" s="17"/>
      <c r="G599" s="17">
        <v>0.29708913622662197</v>
      </c>
      <c r="H599" s="17">
        <v>0.234488665933764</v>
      </c>
      <c r="I599" s="17">
        <v>0.212202991632709</v>
      </c>
      <c r="J599" s="17">
        <v>0.32771531184889002</v>
      </c>
      <c r="K599" s="17">
        <v>0.36082738091737798</v>
      </c>
      <c r="L599" s="17">
        <v>0.31218911058853199</v>
      </c>
      <c r="M599" s="17"/>
      <c r="N599" s="17">
        <v>0.27769344487301301</v>
      </c>
      <c r="O599" s="17">
        <v>0.31051646736862099</v>
      </c>
      <c r="P599" s="17">
        <v>0.29867185365485599</v>
      </c>
      <c r="Q599" s="17">
        <v>0.27594831164073302</v>
      </c>
      <c r="R599" s="17"/>
      <c r="S599" s="17">
        <v>0.31683140406488702</v>
      </c>
      <c r="T599" s="17">
        <v>0.26608894588257997</v>
      </c>
      <c r="U599" s="17">
        <v>0.32825015114725897</v>
      </c>
      <c r="V599" s="17">
        <v>0.26035196311661102</v>
      </c>
      <c r="W599" s="17">
        <v>0.25173199814131703</v>
      </c>
      <c r="X599" s="17">
        <v>0.329687558348909</v>
      </c>
      <c r="Y599" s="17">
        <v>0.31290663184463502</v>
      </c>
      <c r="Z599" s="17">
        <v>0.40022697289384801</v>
      </c>
      <c r="AA599" s="17">
        <v>0.24003940004445501</v>
      </c>
      <c r="AB599" s="17"/>
      <c r="AC599" s="17">
        <v>0.25703226018883502</v>
      </c>
      <c r="AD599" s="17">
        <v>0.310453070715413</v>
      </c>
      <c r="AE599" s="17">
        <v>0.32261719336474898</v>
      </c>
      <c r="AF599" s="17">
        <v>0.28459619816902998</v>
      </c>
      <c r="AG599" s="17">
        <v>0.29270598414309701</v>
      </c>
      <c r="AH599" s="17">
        <v>0.29178848384378803</v>
      </c>
      <c r="AI599" s="17"/>
      <c r="AJ599" s="17">
        <v>0.319292251285829</v>
      </c>
      <c r="AK599" s="17">
        <v>0.27404163883252203</v>
      </c>
      <c r="AL599" s="17">
        <v>0.27596020496291901</v>
      </c>
      <c r="AM599" s="17">
        <v>0.267291659130246</v>
      </c>
      <c r="AN599" s="17">
        <v>0.27290217701684599</v>
      </c>
      <c r="AO599" s="17">
        <v>0.30095491743813901</v>
      </c>
      <c r="AP599" s="17"/>
      <c r="AQ599" s="17">
        <v>0.29612295439321301</v>
      </c>
      <c r="AR599" s="17">
        <v>0.28342160835587998</v>
      </c>
      <c r="AS599" s="17"/>
      <c r="AT599" s="17">
        <v>0.28979110214001702</v>
      </c>
      <c r="AU599" s="17">
        <v>0.305478974175866</v>
      </c>
      <c r="AV599" s="17"/>
      <c r="AW599" s="17">
        <v>0.275385451280663</v>
      </c>
      <c r="AX599" s="17" t="s">
        <v>87</v>
      </c>
      <c r="AY599" s="17">
        <v>0.319292251285829</v>
      </c>
      <c r="AZ599" s="17"/>
      <c r="BA599" s="17">
        <v>0.289486791549039</v>
      </c>
      <c r="BB599" s="17">
        <v>0.293500939690503</v>
      </c>
      <c r="BC599" s="17"/>
      <c r="BD599" s="17">
        <v>0.265632918065</v>
      </c>
      <c r="BE599" s="17">
        <v>0.30220614183847799</v>
      </c>
      <c r="BF599" s="17"/>
      <c r="BG599" s="17">
        <v>0.28073295490989397</v>
      </c>
      <c r="BH599" s="17">
        <v>0.26762170123076601</v>
      </c>
      <c r="BI599" s="17">
        <v>0.29385743712005602</v>
      </c>
      <c r="BJ599" s="17">
        <v>0.29053888656426002</v>
      </c>
    </row>
    <row r="600" spans="2:62">
      <c r="B600" t="s">
        <v>286</v>
      </c>
      <c r="C600" s="17">
        <v>0.289334574515486</v>
      </c>
      <c r="D600" s="17">
        <v>0.30553515333014297</v>
      </c>
      <c r="E600" s="17">
        <v>0.269637282021365</v>
      </c>
      <c r="F600" s="17"/>
      <c r="G600" s="17">
        <v>0.28058153646636003</v>
      </c>
      <c r="H600" s="17">
        <v>0.20687428123819501</v>
      </c>
      <c r="I600" s="17">
        <v>0.28410554026430201</v>
      </c>
      <c r="J600" s="17">
        <v>0.30720705020424699</v>
      </c>
      <c r="K600" s="17">
        <v>0.26948361753797401</v>
      </c>
      <c r="L600" s="17">
        <v>0.35529051226481001</v>
      </c>
      <c r="M600" s="17"/>
      <c r="N600" s="17">
        <v>0.312263537604337</v>
      </c>
      <c r="O600" s="17">
        <v>0.314880729894008</v>
      </c>
      <c r="P600" s="17">
        <v>0.24880287680372801</v>
      </c>
      <c r="Q600" s="17">
        <v>0.26617149147290903</v>
      </c>
      <c r="R600" s="17"/>
      <c r="S600" s="17">
        <v>0.29925675821852998</v>
      </c>
      <c r="T600" s="17">
        <v>0.27625000720820397</v>
      </c>
      <c r="U600" s="17">
        <v>0.31516731371079998</v>
      </c>
      <c r="V600" s="17">
        <v>0.28171007139764898</v>
      </c>
      <c r="W600" s="17">
        <v>0.25158941827012499</v>
      </c>
      <c r="X600" s="17">
        <v>0.32873445343930602</v>
      </c>
      <c r="Y600" s="17">
        <v>0.36999616742080399</v>
      </c>
      <c r="Z600" s="17">
        <v>0.28287513236081202</v>
      </c>
      <c r="AA600" s="17">
        <v>0.217429315668593</v>
      </c>
      <c r="AB600" s="17"/>
      <c r="AC600" s="17">
        <v>0.304569443291416</v>
      </c>
      <c r="AD600" s="17">
        <v>0.32062464097112398</v>
      </c>
      <c r="AE600" s="17">
        <v>0.247774961247473</v>
      </c>
      <c r="AF600" s="17">
        <v>0.26744813849995502</v>
      </c>
      <c r="AG600" s="17">
        <v>0.27432404705436197</v>
      </c>
      <c r="AH600" s="17">
        <v>0.24747100454124299</v>
      </c>
      <c r="AI600" s="17"/>
      <c r="AJ600" s="17">
        <v>0.312532521949765</v>
      </c>
      <c r="AK600" s="17">
        <v>0.24284403949811501</v>
      </c>
      <c r="AL600" s="17">
        <v>0.26829229833520402</v>
      </c>
      <c r="AM600" s="17">
        <v>0.24471676737690201</v>
      </c>
      <c r="AN600" s="17">
        <v>0.31074571155102099</v>
      </c>
      <c r="AO600" s="17">
        <v>0.36100610400508898</v>
      </c>
      <c r="AP600" s="17"/>
      <c r="AQ600" s="17">
        <v>0.30484358288801799</v>
      </c>
      <c r="AR600" s="17">
        <v>0.28376520434069502</v>
      </c>
      <c r="AS600" s="17"/>
      <c r="AT600" s="17">
        <v>0.28906719492619398</v>
      </c>
      <c r="AU600" s="17">
        <v>0.29521336240357698</v>
      </c>
      <c r="AV600" s="17"/>
      <c r="AW600" s="17">
        <v>0.26863619605586803</v>
      </c>
      <c r="AX600" s="17" t="s">
        <v>87</v>
      </c>
      <c r="AY600" s="17">
        <v>0.312532521949765</v>
      </c>
      <c r="AZ600" s="17"/>
      <c r="BA600" s="17">
        <v>0.341512747690014</v>
      </c>
      <c r="BB600" s="17">
        <v>0.25873942195861699</v>
      </c>
      <c r="BC600" s="17"/>
      <c r="BD600" s="17">
        <v>0.26112228884451</v>
      </c>
      <c r="BE600" s="17">
        <v>0.301025783223626</v>
      </c>
      <c r="BF600" s="17"/>
      <c r="BG600" s="17">
        <v>0.266484065338285</v>
      </c>
      <c r="BH600" s="17">
        <v>0.31866804984521002</v>
      </c>
      <c r="BI600" s="17">
        <v>0.315528995000808</v>
      </c>
      <c r="BJ600" s="17">
        <v>0.27519769106562703</v>
      </c>
    </row>
    <row r="601" spans="2:62">
      <c r="B601" t="s">
        <v>287</v>
      </c>
      <c r="C601" s="17">
        <v>0.24830431358869101</v>
      </c>
      <c r="D601" s="17">
        <v>0.235938571695709</v>
      </c>
      <c r="E601" s="17">
        <v>0.260123007586398</v>
      </c>
      <c r="F601" s="17"/>
      <c r="G601" s="17">
        <v>0.16944195373774501</v>
      </c>
      <c r="H601" s="17">
        <v>0.16576796752055001</v>
      </c>
      <c r="I601" s="17">
        <v>0.26412820934935399</v>
      </c>
      <c r="J601" s="17">
        <v>0.265576076227449</v>
      </c>
      <c r="K601" s="17">
        <v>0.29685486468836098</v>
      </c>
      <c r="L601" s="17">
        <v>0.29771829544556999</v>
      </c>
      <c r="M601" s="17"/>
      <c r="N601" s="17">
        <v>0.272857160497398</v>
      </c>
      <c r="O601" s="17">
        <v>0.24414817198980099</v>
      </c>
      <c r="P601" s="17">
        <v>0.26632307314971299</v>
      </c>
      <c r="Q601" s="17">
        <v>0.20178349084976699</v>
      </c>
      <c r="R601" s="17"/>
      <c r="S601" s="17">
        <v>0.226238472786467</v>
      </c>
      <c r="T601" s="17">
        <v>0.20948715079080901</v>
      </c>
      <c r="U601" s="17">
        <v>0.29624528737618799</v>
      </c>
      <c r="V601" s="17">
        <v>0.19191849872788</v>
      </c>
      <c r="W601" s="17">
        <v>0.20804289155712</v>
      </c>
      <c r="X601" s="17">
        <v>0.322649361429313</v>
      </c>
      <c r="Y601" s="17">
        <v>0.24414854767688199</v>
      </c>
      <c r="Z601" s="17">
        <v>0.27969039787301903</v>
      </c>
      <c r="AA601" s="17">
        <v>0.28829407212610098</v>
      </c>
      <c r="AB601" s="17"/>
      <c r="AC601" s="17">
        <v>0.21270276561255999</v>
      </c>
      <c r="AD601" s="17">
        <v>0.26450988471686099</v>
      </c>
      <c r="AE601" s="17">
        <v>0.231118503924376</v>
      </c>
      <c r="AF601" s="17">
        <v>0.232487306891377</v>
      </c>
      <c r="AG601" s="17">
        <v>0.29706702490433601</v>
      </c>
      <c r="AH601" s="17">
        <v>0.318526435812165</v>
      </c>
      <c r="AI601" s="17"/>
      <c r="AJ601" s="17">
        <v>0.289450529319841</v>
      </c>
      <c r="AK601" s="17">
        <v>0.26753154227529002</v>
      </c>
      <c r="AL601" s="17">
        <v>0.11808694057029499</v>
      </c>
      <c r="AM601" s="17">
        <v>0.22026344160469999</v>
      </c>
      <c r="AN601" s="17">
        <v>0.21919534110414901</v>
      </c>
      <c r="AO601" s="17">
        <v>0.17099058090233701</v>
      </c>
      <c r="AP601" s="17"/>
      <c r="AQ601" s="17">
        <v>0.25822437975775098</v>
      </c>
      <c r="AR601" s="17">
        <v>0.242452513967053</v>
      </c>
      <c r="AS601" s="17"/>
      <c r="AT601" s="17">
        <v>0.25705750714352399</v>
      </c>
      <c r="AU601" s="17">
        <v>0.22308201545709599</v>
      </c>
      <c r="AV601" s="17"/>
      <c r="AW601" s="17">
        <v>0.21408306402899499</v>
      </c>
      <c r="AX601" s="17" t="s">
        <v>87</v>
      </c>
      <c r="AY601" s="17">
        <v>0.289450529319841</v>
      </c>
      <c r="AZ601" s="17"/>
      <c r="BA601" s="17">
        <v>0.22704935661894199</v>
      </c>
      <c r="BB601" s="17">
        <v>0.26076735342919999</v>
      </c>
      <c r="BC601" s="17"/>
      <c r="BD601" s="17">
        <v>0.225840522911646</v>
      </c>
      <c r="BE601" s="17">
        <v>0.257420209427285</v>
      </c>
      <c r="BF601" s="17"/>
      <c r="BG601" s="17">
        <v>0.21945411670801401</v>
      </c>
      <c r="BH601" s="17">
        <v>0.16889735327375599</v>
      </c>
      <c r="BI601" s="17">
        <v>0.27469643556975398</v>
      </c>
      <c r="BJ601" s="17">
        <v>0.28152930699657103</v>
      </c>
    </row>
    <row r="602" spans="2:62">
      <c r="B602" t="s">
        <v>288</v>
      </c>
      <c r="C602" s="17">
        <v>0.23496360343393</v>
      </c>
      <c r="D602" s="17">
        <v>0.21618272167958499</v>
      </c>
      <c r="E602" s="17">
        <v>0.25333835610447403</v>
      </c>
      <c r="F602" s="17"/>
      <c r="G602" s="17">
        <v>0.27064208023077702</v>
      </c>
      <c r="H602" s="17">
        <v>0.22779415946213599</v>
      </c>
      <c r="I602" s="17">
        <v>0.19564666987743001</v>
      </c>
      <c r="J602" s="17">
        <v>0.21559334169025701</v>
      </c>
      <c r="K602" s="17">
        <v>0.24528013618732</v>
      </c>
      <c r="L602" s="17">
        <v>0.2507218023401</v>
      </c>
      <c r="M602" s="17"/>
      <c r="N602" s="17">
        <v>0.27660818064703102</v>
      </c>
      <c r="O602" s="17">
        <v>0.24046953265973101</v>
      </c>
      <c r="P602" s="17">
        <v>0.208981404202147</v>
      </c>
      <c r="Q602" s="17">
        <v>0.19853189278799799</v>
      </c>
      <c r="R602" s="17"/>
      <c r="S602" s="17">
        <v>0.28054126299818399</v>
      </c>
      <c r="T602" s="17">
        <v>0.26202593319693201</v>
      </c>
      <c r="U602" s="17">
        <v>0.218939610418524</v>
      </c>
      <c r="V602" s="17">
        <v>0.22094964765658601</v>
      </c>
      <c r="W602" s="17">
        <v>0.17464142952019901</v>
      </c>
      <c r="X602" s="17">
        <v>0.265164712487516</v>
      </c>
      <c r="Y602" s="17">
        <v>0.17409383858618299</v>
      </c>
      <c r="Z602" s="17">
        <v>0.23694855875387499</v>
      </c>
      <c r="AA602" s="17">
        <v>0.23235186740005001</v>
      </c>
      <c r="AB602" s="17"/>
      <c r="AC602" s="17">
        <v>0.30926088665082202</v>
      </c>
      <c r="AD602" s="17">
        <v>0.21728618631937599</v>
      </c>
      <c r="AE602" s="17">
        <v>0.23262612198799801</v>
      </c>
      <c r="AF602" s="17">
        <v>0.17314880051645201</v>
      </c>
      <c r="AG602" s="17">
        <v>0.246804282459783</v>
      </c>
      <c r="AH602" s="17">
        <v>0.19338438028721799</v>
      </c>
      <c r="AI602" s="17"/>
      <c r="AJ602" s="17">
        <v>0.21714571782038</v>
      </c>
      <c r="AK602" s="17">
        <v>0.19619382297061599</v>
      </c>
      <c r="AL602" s="17">
        <v>0.21903602006613401</v>
      </c>
      <c r="AM602" s="17">
        <v>0.24998545296094901</v>
      </c>
      <c r="AN602" s="17">
        <v>0.278539561692144</v>
      </c>
      <c r="AO602" s="17">
        <v>0.504822716620973</v>
      </c>
      <c r="AP602" s="17"/>
      <c r="AQ602" s="17">
        <v>0.217292179614682</v>
      </c>
      <c r="AR602" s="17">
        <v>0.237583835000194</v>
      </c>
      <c r="AS602" s="17"/>
      <c r="AT602" s="17">
        <v>0.21706539670706601</v>
      </c>
      <c r="AU602" s="17">
        <v>0.297013022952131</v>
      </c>
      <c r="AV602" s="17"/>
      <c r="AW602" s="17">
        <v>0.24522608511848701</v>
      </c>
      <c r="AX602" s="17" t="s">
        <v>87</v>
      </c>
      <c r="AY602" s="17">
        <v>0.21714571782038</v>
      </c>
      <c r="AZ602" s="17"/>
      <c r="BA602" s="17">
        <v>0.25862897469127399</v>
      </c>
      <c r="BB602" s="17">
        <v>0.22108719496881199</v>
      </c>
      <c r="BC602" s="17"/>
      <c r="BD602" s="17">
        <v>0.228734183952683</v>
      </c>
      <c r="BE602" s="17">
        <v>0.240595013718538</v>
      </c>
      <c r="BF602" s="17"/>
      <c r="BG602" s="17">
        <v>0.273702724116551</v>
      </c>
      <c r="BH602" s="17">
        <v>0.29258095743103502</v>
      </c>
      <c r="BI602" s="17">
        <v>0.19275898759341201</v>
      </c>
      <c r="BJ602" s="17">
        <v>0.23078200604062399</v>
      </c>
    </row>
    <row r="603" spans="2:62">
      <c r="B603" t="s">
        <v>101</v>
      </c>
      <c r="C603" s="17">
        <v>2.0469282171755199E-2</v>
      </c>
      <c r="D603" s="17">
        <v>1.9563671215721602E-2</v>
      </c>
      <c r="E603" s="17">
        <v>2.1489103957888601E-2</v>
      </c>
      <c r="F603" s="17"/>
      <c r="G603" s="17">
        <v>3.0080119639276301E-2</v>
      </c>
      <c r="H603" s="17">
        <v>1.17749764077867E-2</v>
      </c>
      <c r="I603" s="17">
        <v>6.4866503676325902E-3</v>
      </c>
      <c r="J603" s="17">
        <v>5.5359306590140302E-2</v>
      </c>
      <c r="K603" s="17">
        <v>1.9058681123599899E-2</v>
      </c>
      <c r="L603" s="17">
        <v>7.8327849678444597E-3</v>
      </c>
      <c r="M603" s="17"/>
      <c r="N603" s="17">
        <v>1.6010388955025202E-2</v>
      </c>
      <c r="O603" s="17">
        <v>1.5968041456365899E-2</v>
      </c>
      <c r="P603" s="17">
        <v>1.29209809380002E-2</v>
      </c>
      <c r="Q603" s="17">
        <v>3.7591569807974803E-2</v>
      </c>
      <c r="R603" s="17"/>
      <c r="S603" s="17">
        <v>1.8143104120265499E-2</v>
      </c>
      <c r="T603" s="17">
        <v>2.2906981527994402E-2</v>
      </c>
      <c r="U603" s="17">
        <v>1.09010637259545E-2</v>
      </c>
      <c r="V603" s="17">
        <v>1.1507672696811799E-2</v>
      </c>
      <c r="W603" s="17">
        <v>1.3099953737768399E-2</v>
      </c>
      <c r="X603" s="17">
        <v>3.08708982657738E-2</v>
      </c>
      <c r="Y603" s="17">
        <v>2.9593408557981499E-2</v>
      </c>
      <c r="Z603" s="17">
        <v>2.0450294395922601E-2</v>
      </c>
      <c r="AA603" s="17">
        <v>2.4236904631411E-2</v>
      </c>
      <c r="AB603" s="17"/>
      <c r="AC603" s="17">
        <v>2.07251052264779E-2</v>
      </c>
      <c r="AD603" s="17">
        <v>2.4282440019201702E-2</v>
      </c>
      <c r="AE603" s="17">
        <v>1.7780908708962598E-2</v>
      </c>
      <c r="AF603" s="17">
        <v>2.2024061030220698E-2</v>
      </c>
      <c r="AG603" s="17">
        <v>9.0777998120136396E-3</v>
      </c>
      <c r="AH603" s="17">
        <v>2.4854728020502499E-2</v>
      </c>
      <c r="AI603" s="17"/>
      <c r="AJ603" s="17">
        <v>1.61722886546567E-2</v>
      </c>
      <c r="AK603" s="17">
        <v>1.54012911480991E-2</v>
      </c>
      <c r="AL603" s="17">
        <v>4.6120417386287797E-2</v>
      </c>
      <c r="AM603" s="17">
        <v>2.3566997884065601E-2</v>
      </c>
      <c r="AN603" s="17">
        <v>2.2276073514070301E-2</v>
      </c>
      <c r="AO603" s="17">
        <v>0</v>
      </c>
      <c r="AP603" s="17"/>
      <c r="AQ603" s="17">
        <v>9.23530858253741E-3</v>
      </c>
      <c r="AR603" s="17">
        <v>1.76003736860409E-2</v>
      </c>
      <c r="AS603" s="17"/>
      <c r="AT603" s="17">
        <v>2.1043631143631999E-2</v>
      </c>
      <c r="AU603" s="17">
        <v>1.8953327921824099E-2</v>
      </c>
      <c r="AV603" s="17"/>
      <c r="AW603" s="17">
        <v>1.51504786390993E-2</v>
      </c>
      <c r="AX603" s="17" t="s">
        <v>87</v>
      </c>
      <c r="AY603" s="17">
        <v>1.61722886546567E-2</v>
      </c>
      <c r="AZ603" s="17"/>
      <c r="BA603" s="17">
        <v>5.2664282814075198E-3</v>
      </c>
      <c r="BB603" s="17">
        <v>2.93836156138092E-2</v>
      </c>
      <c r="BC603" s="17"/>
      <c r="BD603" s="17">
        <v>5.5976088230540004E-3</v>
      </c>
      <c r="BE603" s="17">
        <v>1.7689623626000298E-2</v>
      </c>
      <c r="BF603" s="17"/>
      <c r="BG603" s="17">
        <v>1.20898627507647E-2</v>
      </c>
      <c r="BH603" s="17">
        <v>2.18028193605069E-2</v>
      </c>
      <c r="BI603" s="17">
        <v>6.5687560927994298E-3</v>
      </c>
      <c r="BJ603" s="17">
        <v>1.81134856048277E-2</v>
      </c>
    </row>
    <row r="604" spans="2:62">
      <c r="B604" t="s">
        <v>289</v>
      </c>
      <c r="C604" s="17">
        <v>8.4684327083955103E-3</v>
      </c>
      <c r="D604" s="17">
        <v>1.3043043439926599E-2</v>
      </c>
      <c r="E604" s="17">
        <v>3.7889248588190601E-3</v>
      </c>
      <c r="F604" s="17"/>
      <c r="G604" s="17">
        <v>1.2118791508588999E-2</v>
      </c>
      <c r="H604" s="17">
        <v>0</v>
      </c>
      <c r="I604" s="17">
        <v>0</v>
      </c>
      <c r="J604" s="17">
        <v>2.5720944892850001E-2</v>
      </c>
      <c r="K604" s="17">
        <v>0</v>
      </c>
      <c r="L604" s="17">
        <v>1.2319982447900999E-2</v>
      </c>
      <c r="M604" s="17"/>
      <c r="N604" s="17">
        <v>3.5247283700619901E-3</v>
      </c>
      <c r="O604" s="17">
        <v>0</v>
      </c>
      <c r="P604" s="17">
        <v>2.0384845022833002E-2</v>
      </c>
      <c r="Q604" s="17">
        <v>1.25444946748513E-2</v>
      </c>
      <c r="R604" s="17"/>
      <c r="S604" s="17">
        <v>0</v>
      </c>
      <c r="T604" s="17">
        <v>5.7923353111828E-3</v>
      </c>
      <c r="U604" s="17">
        <v>9.9759551211529608E-3</v>
      </c>
      <c r="V604" s="17">
        <v>0</v>
      </c>
      <c r="W604" s="17">
        <v>0</v>
      </c>
      <c r="X604" s="17">
        <v>2.4402737129129E-2</v>
      </c>
      <c r="Y604" s="17">
        <v>0</v>
      </c>
      <c r="Z604" s="17">
        <v>0</v>
      </c>
      <c r="AA604" s="17">
        <v>2.7976039611776801E-2</v>
      </c>
      <c r="AB604" s="17"/>
      <c r="AC604" s="17">
        <v>0</v>
      </c>
      <c r="AD604" s="17">
        <v>1.1724697406332901E-2</v>
      </c>
      <c r="AE604" s="17">
        <v>1.5346545075393099E-2</v>
      </c>
      <c r="AF604" s="17">
        <v>1.0842621814341201E-2</v>
      </c>
      <c r="AG604" s="17">
        <v>8.7508303126540895E-3</v>
      </c>
      <c r="AH604" s="17">
        <v>0</v>
      </c>
      <c r="AI604" s="17"/>
      <c r="AJ604" s="17">
        <v>7.4683419811647101E-3</v>
      </c>
      <c r="AK604" s="17">
        <v>7.6211769423851399E-3</v>
      </c>
      <c r="AL604" s="17">
        <v>0</v>
      </c>
      <c r="AM604" s="17">
        <v>2.0889731092151399E-2</v>
      </c>
      <c r="AN604" s="17">
        <v>5.3961593891423401E-3</v>
      </c>
      <c r="AO604" s="17">
        <v>3.5516018779992602E-2</v>
      </c>
      <c r="AP604" s="17"/>
      <c r="AQ604" s="17">
        <v>6.9047288515950104E-3</v>
      </c>
      <c r="AR604" s="17">
        <v>1.00208150601452E-2</v>
      </c>
      <c r="AS604" s="17"/>
      <c r="AT604" s="17">
        <v>8.1005990821673198E-3</v>
      </c>
      <c r="AU604" s="17">
        <v>1.01575873751273E-2</v>
      </c>
      <c r="AV604" s="17"/>
      <c r="AW604" s="17">
        <v>1.2636443723112199E-2</v>
      </c>
      <c r="AX604" s="17" t="s">
        <v>87</v>
      </c>
      <c r="AY604" s="17">
        <v>7.4683419811647101E-3</v>
      </c>
      <c r="AZ604" s="17"/>
      <c r="BA604" s="17">
        <v>0</v>
      </c>
      <c r="BB604" s="17">
        <v>1.3433976246386301E-2</v>
      </c>
      <c r="BC604" s="17"/>
      <c r="BD604" s="17">
        <v>9.5773594183334709E-3</v>
      </c>
      <c r="BE604" s="17">
        <v>7.40453677368739E-3</v>
      </c>
      <c r="BF604" s="17"/>
      <c r="BG604" s="17">
        <v>0</v>
      </c>
      <c r="BH604" s="17">
        <v>2.1455282516110299E-2</v>
      </c>
      <c r="BI604" s="17">
        <v>8.9952953429466697E-3</v>
      </c>
      <c r="BJ604" s="17">
        <v>3.6779765629430302E-3</v>
      </c>
    </row>
    <row r="605" spans="2:62">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c r="AC605" s="17"/>
      <c r="AD605" s="17"/>
      <c r="AE605" s="17"/>
      <c r="AF605" s="17"/>
      <c r="AG605" s="17"/>
      <c r="AH605" s="17"/>
      <c r="AI605" s="17"/>
      <c r="AJ605" s="17"/>
      <c r="AK605" s="17"/>
      <c r="AL605" s="17"/>
      <c r="AM605" s="17"/>
      <c r="AN605" s="17"/>
      <c r="AO605" s="17"/>
      <c r="AP605" s="17"/>
      <c r="AQ605" s="17"/>
      <c r="AR605" s="17"/>
      <c r="AS605" s="17"/>
      <c r="AT605" s="17"/>
      <c r="AU605" s="17"/>
      <c r="AV605" s="17"/>
      <c r="AW605" s="17"/>
      <c r="AX605" s="17"/>
      <c r="AY605" s="17"/>
      <c r="AZ605" s="17"/>
      <c r="BA605" s="17"/>
      <c r="BB605" s="17"/>
      <c r="BC605" s="17"/>
      <c r="BD605" s="17"/>
      <c r="BE605" s="17"/>
      <c r="BF605" s="17"/>
      <c r="BG605" s="17"/>
      <c r="BH605" s="17"/>
      <c r="BI605" s="17"/>
      <c r="BJ605" s="17"/>
    </row>
    <row r="606" spans="2:62">
      <c r="B606" s="6" t="s">
        <v>290</v>
      </c>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c r="AC606" s="17"/>
      <c r="AD606" s="17"/>
      <c r="AE606" s="17"/>
      <c r="AF606" s="17"/>
      <c r="AG606" s="17"/>
      <c r="AH606" s="17"/>
      <c r="AI606" s="17"/>
      <c r="AJ606" s="17"/>
      <c r="AK606" s="17"/>
      <c r="AL606" s="17"/>
      <c r="AM606" s="17"/>
      <c r="AN606" s="17"/>
      <c r="AO606" s="17"/>
      <c r="AP606" s="17"/>
      <c r="AQ606" s="17"/>
      <c r="AR606" s="17"/>
      <c r="AS606" s="17"/>
      <c r="AT606" s="17"/>
      <c r="AU606" s="17"/>
      <c r="AV606" s="17"/>
      <c r="AW606" s="17"/>
      <c r="AX606" s="17"/>
      <c r="AY606" s="17"/>
      <c r="AZ606" s="17"/>
      <c r="BA606" s="17"/>
      <c r="BB606" s="17"/>
      <c r="BC606" s="17"/>
      <c r="BD606" s="17"/>
      <c r="BE606" s="17"/>
      <c r="BF606" s="17"/>
      <c r="BG606" s="17"/>
      <c r="BH606" s="17"/>
      <c r="BI606" s="17"/>
      <c r="BJ606" s="17"/>
    </row>
    <row r="607" spans="2:62">
      <c r="B607" s="24" t="s">
        <v>271</v>
      </c>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c r="AC607" s="17"/>
      <c r="AD607" s="17"/>
      <c r="AE607" s="17"/>
      <c r="AF607" s="17"/>
      <c r="AG607" s="17"/>
      <c r="AH607" s="17"/>
      <c r="AI607" s="17"/>
      <c r="AJ607" s="17"/>
      <c r="AK607" s="17"/>
      <c r="AL607" s="17"/>
      <c r="AM607" s="17"/>
      <c r="AN607" s="17"/>
      <c r="AO607" s="17"/>
      <c r="AP607" s="17"/>
      <c r="AQ607" s="17"/>
      <c r="AR607" s="17"/>
      <c r="AS607" s="17"/>
      <c r="AT607" s="17"/>
      <c r="AU607" s="17"/>
      <c r="AV607" s="17"/>
      <c r="AW607" s="17"/>
      <c r="AX607" s="17"/>
      <c r="AY607" s="17"/>
      <c r="AZ607" s="17"/>
      <c r="BA607" s="17"/>
      <c r="BB607" s="17"/>
      <c r="BC607" s="17"/>
      <c r="BD607" s="17"/>
      <c r="BE607" s="17"/>
      <c r="BF607" s="17"/>
      <c r="BG607" s="17"/>
      <c r="BH607" s="17"/>
      <c r="BI607" s="17"/>
      <c r="BJ607" s="17"/>
    </row>
    <row r="608" spans="2:62">
      <c r="B608" t="s">
        <v>291</v>
      </c>
      <c r="C608" s="17">
        <v>0.50073366360737803</v>
      </c>
      <c r="D608" s="17">
        <v>0.47146220394742999</v>
      </c>
      <c r="E608" s="17">
        <v>0.52879829282570601</v>
      </c>
      <c r="F608" s="17"/>
      <c r="G608" s="17">
        <v>0.39352324601891198</v>
      </c>
      <c r="H608" s="17">
        <v>0.35968144556849102</v>
      </c>
      <c r="I608" s="17">
        <v>0.490959194234041</v>
      </c>
      <c r="J608" s="17">
        <v>0.49882459475417401</v>
      </c>
      <c r="K608" s="17">
        <v>0.58628369121444401</v>
      </c>
      <c r="L608" s="17">
        <v>0.61298192351220504</v>
      </c>
      <c r="M608" s="17"/>
      <c r="N608" s="17">
        <v>0.44818410732519598</v>
      </c>
      <c r="O608" s="17">
        <v>0.52396390159116002</v>
      </c>
      <c r="P608" s="17">
        <v>0.50549096164067497</v>
      </c>
      <c r="Q608" s="17">
        <v>0.53071305180073902</v>
      </c>
      <c r="R608" s="17"/>
      <c r="S608" s="17">
        <v>0.415965918872575</v>
      </c>
      <c r="T608" s="17">
        <v>0.49780637423575202</v>
      </c>
      <c r="U608" s="17">
        <v>0.56423928472222495</v>
      </c>
      <c r="V608" s="17">
        <v>0.56850710984306896</v>
      </c>
      <c r="W608" s="17">
        <v>0.49466822790203402</v>
      </c>
      <c r="X608" s="17">
        <v>0.53924410171904003</v>
      </c>
      <c r="Y608" s="17">
        <v>0.464186213399984</v>
      </c>
      <c r="Z608" s="17">
        <v>0.49395618274777803</v>
      </c>
      <c r="AA608" s="17">
        <v>0.49035691183882502</v>
      </c>
      <c r="AB608" s="17"/>
      <c r="AC608" s="17">
        <v>0.38110864156702401</v>
      </c>
      <c r="AD608" s="17">
        <v>0.52268867219233495</v>
      </c>
      <c r="AE608" s="17">
        <v>0.53778515126853099</v>
      </c>
      <c r="AF608" s="17">
        <v>0.57070957929010802</v>
      </c>
      <c r="AG608" s="17">
        <v>0.55912878552440604</v>
      </c>
      <c r="AH608" s="17">
        <v>0.427023357763472</v>
      </c>
      <c r="AI608" s="17"/>
      <c r="AJ608" s="17">
        <v>0.53413465886031197</v>
      </c>
      <c r="AK608" s="17">
        <v>0.49418280928400798</v>
      </c>
      <c r="AL608" s="17">
        <v>0.55205579724677201</v>
      </c>
      <c r="AM608" s="17">
        <v>0.40834854299453999</v>
      </c>
      <c r="AN608" s="17">
        <v>0.449106401337032</v>
      </c>
      <c r="AO608" s="17">
        <v>0.54865381165334104</v>
      </c>
      <c r="AP608" s="17"/>
      <c r="AQ608" s="17">
        <v>0.42477700629836301</v>
      </c>
      <c r="AR608" s="17">
        <v>0.52582122034221401</v>
      </c>
      <c r="AS608" s="17"/>
      <c r="AT608" s="17">
        <v>0.51454499314971802</v>
      </c>
      <c r="AU608" s="17">
        <v>0.45101966108142399</v>
      </c>
      <c r="AV608" s="17"/>
      <c r="AW608" s="17">
        <v>0.49263377841719103</v>
      </c>
      <c r="AX608" s="17" t="s">
        <v>87</v>
      </c>
      <c r="AY608" s="17">
        <v>0.53413465886031197</v>
      </c>
      <c r="AZ608" s="17"/>
      <c r="BA608" s="17">
        <v>0.53731084742223201</v>
      </c>
      <c r="BB608" s="17">
        <v>0.479286294893013</v>
      </c>
      <c r="BC608" s="17"/>
      <c r="BD608" s="17">
        <v>0.447236668655207</v>
      </c>
      <c r="BE608" s="17">
        <v>0.525168837872108</v>
      </c>
      <c r="BF608" s="17"/>
      <c r="BG608" s="17">
        <v>0.40368687200137199</v>
      </c>
      <c r="BH608" s="17">
        <v>0.542094884345378</v>
      </c>
      <c r="BI608" s="17">
        <v>0.50723359627784603</v>
      </c>
      <c r="BJ608" s="17">
        <v>0.51149080009162495</v>
      </c>
    </row>
    <row r="609" spans="2:62">
      <c r="B609" t="s">
        <v>292</v>
      </c>
      <c r="C609" s="17">
        <v>0.49044708025831701</v>
      </c>
      <c r="D609" s="17">
        <v>0.46665832322235401</v>
      </c>
      <c r="E609" s="17">
        <v>0.51281705606015404</v>
      </c>
      <c r="F609" s="17"/>
      <c r="G609" s="17">
        <v>0.49228548818218398</v>
      </c>
      <c r="H609" s="17">
        <v>0.40526784723392401</v>
      </c>
      <c r="I609" s="17">
        <v>0.40911032087080801</v>
      </c>
      <c r="J609" s="17">
        <v>0.464772012830382</v>
      </c>
      <c r="K609" s="17">
        <v>0.55930490118634901</v>
      </c>
      <c r="L609" s="17">
        <v>0.57414837914262995</v>
      </c>
      <c r="M609" s="17"/>
      <c r="N609" s="17">
        <v>0.44931499775848399</v>
      </c>
      <c r="O609" s="17">
        <v>0.50504980952657197</v>
      </c>
      <c r="P609" s="17">
        <v>0.49684490588891</v>
      </c>
      <c r="Q609" s="17">
        <v>0.51124894112739805</v>
      </c>
      <c r="R609" s="17"/>
      <c r="S609" s="17">
        <v>0.51461470570974199</v>
      </c>
      <c r="T609" s="17">
        <v>0.53897772210969297</v>
      </c>
      <c r="U609" s="17">
        <v>0.51396112275660799</v>
      </c>
      <c r="V609" s="17">
        <v>0.52546650994259403</v>
      </c>
      <c r="W609" s="17">
        <v>0.41202256973442702</v>
      </c>
      <c r="X609" s="17">
        <v>0.52750554030957097</v>
      </c>
      <c r="Y609" s="17">
        <v>0.48773715694005798</v>
      </c>
      <c r="Z609" s="17">
        <v>0.49611279216979298</v>
      </c>
      <c r="AA609" s="17">
        <v>0.375465087529463</v>
      </c>
      <c r="AB609" s="17"/>
      <c r="AC609" s="17">
        <v>0.44955044030907798</v>
      </c>
      <c r="AD609" s="17">
        <v>0.50841924720905196</v>
      </c>
      <c r="AE609" s="17">
        <v>0.51753875700517704</v>
      </c>
      <c r="AF609" s="17">
        <v>0.54691714496109101</v>
      </c>
      <c r="AG609" s="17">
        <v>0.45968541884684599</v>
      </c>
      <c r="AH609" s="17">
        <v>0.34366877413831498</v>
      </c>
      <c r="AI609" s="17"/>
      <c r="AJ609" s="17">
        <v>0.54287756958816102</v>
      </c>
      <c r="AK609" s="17">
        <v>0.43087511509202497</v>
      </c>
      <c r="AL609" s="17">
        <v>0.47840774835347499</v>
      </c>
      <c r="AM609" s="17">
        <v>0.416665742390811</v>
      </c>
      <c r="AN609" s="17">
        <v>0.47182610299851402</v>
      </c>
      <c r="AO609" s="17">
        <v>0.57784204527977501</v>
      </c>
      <c r="AP609" s="17"/>
      <c r="AQ609" s="17">
        <v>0.441965324367672</v>
      </c>
      <c r="AR609" s="17">
        <v>0.49471369684679101</v>
      </c>
      <c r="AS609" s="17"/>
      <c r="AT609" s="17">
        <v>0.47661889224772302</v>
      </c>
      <c r="AU609" s="17">
        <v>0.54607214564180895</v>
      </c>
      <c r="AV609" s="17"/>
      <c r="AW609" s="17">
        <v>0.47637172011869899</v>
      </c>
      <c r="AX609" s="17" t="s">
        <v>87</v>
      </c>
      <c r="AY609" s="17">
        <v>0.54287756958816102</v>
      </c>
      <c r="AZ609" s="17"/>
      <c r="BA609" s="17">
        <v>0.53425039848197398</v>
      </c>
      <c r="BB609" s="17">
        <v>0.46476260105918499</v>
      </c>
      <c r="BC609" s="17"/>
      <c r="BD609" s="17">
        <v>0.47141388825682801</v>
      </c>
      <c r="BE609" s="17">
        <v>0.50808276336543401</v>
      </c>
      <c r="BF609" s="17"/>
      <c r="BG609" s="17">
        <v>0.43890115935920798</v>
      </c>
      <c r="BH609" s="17">
        <v>0.51128364775217305</v>
      </c>
      <c r="BI609" s="17">
        <v>0.50325405268645895</v>
      </c>
      <c r="BJ609" s="17">
        <v>0.488040895841652</v>
      </c>
    </row>
    <row r="610" spans="2:62">
      <c r="B610" t="s">
        <v>293</v>
      </c>
      <c r="C610" s="17">
        <v>0.46420125337958901</v>
      </c>
      <c r="D610" s="17">
        <v>0.41805299302155602</v>
      </c>
      <c r="E610" s="17">
        <v>0.50950735004299696</v>
      </c>
      <c r="F610" s="17"/>
      <c r="G610" s="17">
        <v>0.36146514605670998</v>
      </c>
      <c r="H610" s="17">
        <v>0.409107449186074</v>
      </c>
      <c r="I610" s="17">
        <v>0.38342128968404199</v>
      </c>
      <c r="J610" s="17">
        <v>0.47825525299539701</v>
      </c>
      <c r="K610" s="17">
        <v>0.51223360061174195</v>
      </c>
      <c r="L610" s="17">
        <v>0.56906595736663701</v>
      </c>
      <c r="M610" s="17"/>
      <c r="N610" s="17">
        <v>0.46110148589682398</v>
      </c>
      <c r="O610" s="17">
        <v>0.48407830039542099</v>
      </c>
      <c r="P610" s="17">
        <v>0.48442383624011598</v>
      </c>
      <c r="Q610" s="17">
        <v>0.43144845945351601</v>
      </c>
      <c r="R610" s="17"/>
      <c r="S610" s="17">
        <v>0.395127520320528</v>
      </c>
      <c r="T610" s="17">
        <v>0.498661442072654</v>
      </c>
      <c r="U610" s="17">
        <v>0.45334029156351302</v>
      </c>
      <c r="V610" s="17">
        <v>0.47162008894351798</v>
      </c>
      <c r="W610" s="17">
        <v>0.46166956110738999</v>
      </c>
      <c r="X610" s="17">
        <v>0.46314552048040197</v>
      </c>
      <c r="Y610" s="17">
        <v>0.53256140547613195</v>
      </c>
      <c r="Z610" s="17">
        <v>0.41970139886691599</v>
      </c>
      <c r="AA610" s="17">
        <v>0.46452667151683802</v>
      </c>
      <c r="AB610" s="17"/>
      <c r="AC610" s="17">
        <v>0.428957080177224</v>
      </c>
      <c r="AD610" s="17">
        <v>0.48411725753254398</v>
      </c>
      <c r="AE610" s="17">
        <v>0.46611202124276802</v>
      </c>
      <c r="AF610" s="17">
        <v>0.50918896234856104</v>
      </c>
      <c r="AG610" s="17">
        <v>0.49603203998866902</v>
      </c>
      <c r="AH610" s="17">
        <v>0.22706199667169799</v>
      </c>
      <c r="AI610" s="17"/>
      <c r="AJ610" s="17">
        <v>0.51260604319472003</v>
      </c>
      <c r="AK610" s="17">
        <v>0.45484191668957402</v>
      </c>
      <c r="AL610" s="17">
        <v>0.415092171784335</v>
      </c>
      <c r="AM610" s="17">
        <v>0.30756325033477899</v>
      </c>
      <c r="AN610" s="17">
        <v>0.45148556130518502</v>
      </c>
      <c r="AO610" s="17">
        <v>0.62852479163570696</v>
      </c>
      <c r="AP610" s="17"/>
      <c r="AQ610" s="17">
        <v>0.45890592649839801</v>
      </c>
      <c r="AR610" s="17">
        <v>0.47230261761624698</v>
      </c>
      <c r="AS610" s="17"/>
      <c r="AT610" s="17">
        <v>0.462405965932498</v>
      </c>
      <c r="AU610" s="17">
        <v>0.46288539619042701</v>
      </c>
      <c r="AV610" s="17"/>
      <c r="AW610" s="17">
        <v>0.469269686386447</v>
      </c>
      <c r="AX610" s="17" t="s">
        <v>87</v>
      </c>
      <c r="AY610" s="17">
        <v>0.51260604319472003</v>
      </c>
      <c r="AZ610" s="17"/>
      <c r="BA610" s="17">
        <v>0.51903917423364399</v>
      </c>
      <c r="BB610" s="17">
        <v>0.43204653326665099</v>
      </c>
      <c r="BC610" s="17"/>
      <c r="BD610" s="17">
        <v>0.46542795421535899</v>
      </c>
      <c r="BE610" s="17">
        <v>0.47942793143169499</v>
      </c>
      <c r="BF610" s="17"/>
      <c r="BG610" s="17">
        <v>0.42443140093506698</v>
      </c>
      <c r="BH610" s="17">
        <v>0.45511900928270899</v>
      </c>
      <c r="BI610" s="17">
        <v>0.49491892556546302</v>
      </c>
      <c r="BJ610" s="17">
        <v>0.49081311436625502</v>
      </c>
    </row>
    <row r="611" spans="2:62">
      <c r="B611" t="s">
        <v>294</v>
      </c>
      <c r="C611" s="17">
        <v>0.35605993824640803</v>
      </c>
      <c r="D611" s="17">
        <v>0.35712976989496298</v>
      </c>
      <c r="E611" s="17">
        <v>0.356459629411779</v>
      </c>
      <c r="F611" s="17"/>
      <c r="G611" s="17">
        <v>0.377807380272981</v>
      </c>
      <c r="H611" s="17">
        <v>0.32926756402691798</v>
      </c>
      <c r="I611" s="17">
        <v>0.28144343666154198</v>
      </c>
      <c r="J611" s="17">
        <v>0.31281656129838098</v>
      </c>
      <c r="K611" s="17">
        <v>0.39098872991486699</v>
      </c>
      <c r="L611" s="17">
        <v>0.42286279092512502</v>
      </c>
      <c r="M611" s="17"/>
      <c r="N611" s="17">
        <v>0.38020256693299198</v>
      </c>
      <c r="O611" s="17">
        <v>0.34569743071131098</v>
      </c>
      <c r="P611" s="17">
        <v>0.36261569181213199</v>
      </c>
      <c r="Q611" s="17">
        <v>0.33221035991822701</v>
      </c>
      <c r="R611" s="17"/>
      <c r="S611" s="17">
        <v>0.38681216670577601</v>
      </c>
      <c r="T611" s="17">
        <v>0.368535403565944</v>
      </c>
      <c r="U611" s="17">
        <v>0.28267499039497401</v>
      </c>
      <c r="V611" s="17">
        <v>0.34435308617517402</v>
      </c>
      <c r="W611" s="17">
        <v>0.33034027224862</v>
      </c>
      <c r="X611" s="17">
        <v>0.34865477574318998</v>
      </c>
      <c r="Y611" s="17">
        <v>0.43353513261538901</v>
      </c>
      <c r="Z611" s="17">
        <v>0.341462518014717</v>
      </c>
      <c r="AA611" s="17">
        <v>0.34296191159621298</v>
      </c>
      <c r="AB611" s="17"/>
      <c r="AC611" s="17">
        <v>0.39616577481375598</v>
      </c>
      <c r="AD611" s="17">
        <v>0.34379694666949101</v>
      </c>
      <c r="AE611" s="17">
        <v>0.41445969304024199</v>
      </c>
      <c r="AF611" s="17">
        <v>0.329991248181005</v>
      </c>
      <c r="AG611" s="17">
        <v>0.35083946690106499</v>
      </c>
      <c r="AH611" s="17">
        <v>0.16925537192659601</v>
      </c>
      <c r="AI611" s="17"/>
      <c r="AJ611" s="17">
        <v>0.40782670120039399</v>
      </c>
      <c r="AK611" s="17">
        <v>0.29317743334920998</v>
      </c>
      <c r="AL611" s="17">
        <v>0.24245694128789599</v>
      </c>
      <c r="AM611" s="17">
        <v>0.27447406996259399</v>
      </c>
      <c r="AN611" s="17">
        <v>0.38358009264236798</v>
      </c>
      <c r="AO611" s="17">
        <v>0.35668212413669897</v>
      </c>
      <c r="AP611" s="17"/>
      <c r="AQ611" s="17">
        <v>0.36224079700498601</v>
      </c>
      <c r="AR611" s="17">
        <v>0.34366351263908801</v>
      </c>
      <c r="AS611" s="17"/>
      <c r="AT611" s="17">
        <v>0.33814995279015198</v>
      </c>
      <c r="AU611" s="17">
        <v>0.42282760673876801</v>
      </c>
      <c r="AV611" s="17"/>
      <c r="AW611" s="17">
        <v>0.31991540449351202</v>
      </c>
      <c r="AX611" s="17" t="s">
        <v>87</v>
      </c>
      <c r="AY611" s="17">
        <v>0.40782670120039399</v>
      </c>
      <c r="AZ611" s="17"/>
      <c r="BA611" s="17">
        <v>0.38535728039625899</v>
      </c>
      <c r="BB611" s="17">
        <v>0.33888117176128602</v>
      </c>
      <c r="BC611" s="17"/>
      <c r="BD611" s="17">
        <v>0.38811620995958501</v>
      </c>
      <c r="BE611" s="17">
        <v>0.35195651679072798</v>
      </c>
      <c r="BF611" s="17"/>
      <c r="BG611" s="17">
        <v>0.32912714128663301</v>
      </c>
      <c r="BH611" s="17">
        <v>0.35655213492920501</v>
      </c>
      <c r="BI611" s="17">
        <v>0.37010645694729499</v>
      </c>
      <c r="BJ611" s="17">
        <v>0.39167315913244899</v>
      </c>
    </row>
    <row r="612" spans="2:62">
      <c r="B612" t="s">
        <v>295</v>
      </c>
      <c r="C612" s="17">
        <v>0.2306093905721</v>
      </c>
      <c r="D612" s="17">
        <v>0.198152761383139</v>
      </c>
      <c r="E612" s="17">
        <v>0.265036849506676</v>
      </c>
      <c r="F612" s="17"/>
      <c r="G612" s="17">
        <v>0.16610695278915599</v>
      </c>
      <c r="H612" s="17">
        <v>0.11391216856485099</v>
      </c>
      <c r="I612" s="17">
        <v>0.233343042082507</v>
      </c>
      <c r="J612" s="17">
        <v>0.27129703490081802</v>
      </c>
      <c r="K612" s="17">
        <v>0.27666990768087801</v>
      </c>
      <c r="L612" s="17">
        <v>0.29620908756314401</v>
      </c>
      <c r="M612" s="17"/>
      <c r="N612" s="17">
        <v>0.23556415331358299</v>
      </c>
      <c r="O612" s="17">
        <v>0.23151790145392501</v>
      </c>
      <c r="P612" s="17">
        <v>0.21865502007624901</v>
      </c>
      <c r="Q612" s="17">
        <v>0.23225022608323401</v>
      </c>
      <c r="R612" s="17"/>
      <c r="S612" s="17">
        <v>0.27052041605660199</v>
      </c>
      <c r="T612" s="17">
        <v>0.24056230500821901</v>
      </c>
      <c r="U612" s="17">
        <v>0.18758907723268201</v>
      </c>
      <c r="V612" s="17">
        <v>0.24699721861152199</v>
      </c>
      <c r="W612" s="17">
        <v>0.242202726018964</v>
      </c>
      <c r="X612" s="17">
        <v>0.23744931267872199</v>
      </c>
      <c r="Y612" s="17">
        <v>0.20888722174233801</v>
      </c>
      <c r="Z612" s="17">
        <v>0.153847347954848</v>
      </c>
      <c r="AA612" s="17">
        <v>0.224259433674658</v>
      </c>
      <c r="AB612" s="17"/>
      <c r="AC612" s="17">
        <v>0.24227281378426499</v>
      </c>
      <c r="AD612" s="17">
        <v>0.27206363378967302</v>
      </c>
      <c r="AE612" s="17">
        <v>0.22329755966659201</v>
      </c>
      <c r="AF612" s="17">
        <v>0.181802853300774</v>
      </c>
      <c r="AG612" s="17">
        <v>0.20249248016920701</v>
      </c>
      <c r="AH612" s="17">
        <v>0.18518068149894401</v>
      </c>
      <c r="AI612" s="17"/>
      <c r="AJ612" s="17">
        <v>0.27981384489539501</v>
      </c>
      <c r="AK612" s="17">
        <v>0.168338594878439</v>
      </c>
      <c r="AL612" s="17">
        <v>0.19998461048855101</v>
      </c>
      <c r="AM612" s="17">
        <v>0.19004667307369399</v>
      </c>
      <c r="AN612" s="17">
        <v>0.231989142270592</v>
      </c>
      <c r="AO612" s="17">
        <v>0.22028160461064999</v>
      </c>
      <c r="AP612" s="17"/>
      <c r="AQ612" s="17">
        <v>0.19463518556752199</v>
      </c>
      <c r="AR612" s="17">
        <v>0.25052319382996302</v>
      </c>
      <c r="AS612" s="17"/>
      <c r="AT612" s="17">
        <v>0.22665460280413899</v>
      </c>
      <c r="AU612" s="17">
        <v>0.25341617152165102</v>
      </c>
      <c r="AV612" s="17"/>
      <c r="AW612" s="17">
        <v>0.188519298451123</v>
      </c>
      <c r="AX612" s="17" t="s">
        <v>87</v>
      </c>
      <c r="AY612" s="17">
        <v>0.27981384489539501</v>
      </c>
      <c r="AZ612" s="17"/>
      <c r="BA612" s="17">
        <v>0.26645708274563601</v>
      </c>
      <c r="BB612" s="17">
        <v>0.209589766002407</v>
      </c>
      <c r="BC612" s="17"/>
      <c r="BD612" s="17">
        <v>0.22715232386970199</v>
      </c>
      <c r="BE612" s="17">
        <v>0.23745477023435099</v>
      </c>
      <c r="BF612" s="17"/>
      <c r="BG612" s="17">
        <v>0.21686083969888501</v>
      </c>
      <c r="BH612" s="17">
        <v>0.22668385994241599</v>
      </c>
      <c r="BI612" s="17">
        <v>0.23355402212071799</v>
      </c>
      <c r="BJ612" s="17">
        <v>0.24317633040529499</v>
      </c>
    </row>
    <row r="613" spans="2:62">
      <c r="B613" t="s">
        <v>296</v>
      </c>
      <c r="C613" s="17">
        <v>0.20497829905220399</v>
      </c>
      <c r="D613" s="17">
        <v>0.19644452319331501</v>
      </c>
      <c r="E613" s="17">
        <v>0.214639330514385</v>
      </c>
      <c r="F613" s="17"/>
      <c r="G613" s="17">
        <v>0.15434785278215199</v>
      </c>
      <c r="H613" s="17">
        <v>0.155451472163504</v>
      </c>
      <c r="I613" s="17">
        <v>0.17323004657597099</v>
      </c>
      <c r="J613" s="17">
        <v>0.187602055408888</v>
      </c>
      <c r="K613" s="17">
        <v>0.25980108112884498</v>
      </c>
      <c r="L613" s="17">
        <v>0.26835303934489202</v>
      </c>
      <c r="M613" s="17"/>
      <c r="N613" s="17">
        <v>0.20001416022555901</v>
      </c>
      <c r="O613" s="17">
        <v>0.20244158817261901</v>
      </c>
      <c r="P613" s="17">
        <v>0.222965571523177</v>
      </c>
      <c r="Q613" s="17">
        <v>0.194070920043381</v>
      </c>
      <c r="R613" s="17"/>
      <c r="S613" s="17">
        <v>0.14504805780348801</v>
      </c>
      <c r="T613" s="17">
        <v>0.22008258968633301</v>
      </c>
      <c r="U613" s="17">
        <v>0.210848421360667</v>
      </c>
      <c r="V613" s="17">
        <v>0.194200706503729</v>
      </c>
      <c r="W613" s="17">
        <v>0.199460549532429</v>
      </c>
      <c r="X613" s="17">
        <v>0.22179693042292201</v>
      </c>
      <c r="Y613" s="17">
        <v>0.21602199384979701</v>
      </c>
      <c r="Z613" s="17">
        <v>0.13180784775957799</v>
      </c>
      <c r="AA613" s="17">
        <v>0.26068941573476301</v>
      </c>
      <c r="AB613" s="17"/>
      <c r="AC613" s="17">
        <v>0.19815311267129099</v>
      </c>
      <c r="AD613" s="17">
        <v>0.193710429956859</v>
      </c>
      <c r="AE613" s="17">
        <v>0.23693830586322001</v>
      </c>
      <c r="AF613" s="17">
        <v>0.21062444820186099</v>
      </c>
      <c r="AG613" s="17">
        <v>0.25190288359983798</v>
      </c>
      <c r="AH613" s="17">
        <v>7.0167042703750293E-2</v>
      </c>
      <c r="AI613" s="17"/>
      <c r="AJ613" s="17">
        <v>0.25149581456923897</v>
      </c>
      <c r="AK613" s="17">
        <v>0.14724669686815001</v>
      </c>
      <c r="AL613" s="17">
        <v>0.11884944182320301</v>
      </c>
      <c r="AM613" s="17">
        <v>0.14254037081429899</v>
      </c>
      <c r="AN613" s="17">
        <v>0.225249392119622</v>
      </c>
      <c r="AO613" s="17">
        <v>0.25165786734133999</v>
      </c>
      <c r="AP613" s="17"/>
      <c r="AQ613" s="17">
        <v>0.19227495966793801</v>
      </c>
      <c r="AR613" s="17">
        <v>0.20955688462957101</v>
      </c>
      <c r="AS613" s="17"/>
      <c r="AT613" s="17">
        <v>0.20790775588541899</v>
      </c>
      <c r="AU613" s="17">
        <v>0.20059416820304601</v>
      </c>
      <c r="AV613" s="17"/>
      <c r="AW613" s="17">
        <v>0.18537839531120301</v>
      </c>
      <c r="AX613" s="17" t="s">
        <v>87</v>
      </c>
      <c r="AY613" s="17">
        <v>0.25149581456923897</v>
      </c>
      <c r="AZ613" s="17"/>
      <c r="BA613" s="17">
        <v>0.22849797530611801</v>
      </c>
      <c r="BB613" s="17">
        <v>0.191187320194631</v>
      </c>
      <c r="BC613" s="17"/>
      <c r="BD613" s="17">
        <v>0.222184200170157</v>
      </c>
      <c r="BE613" s="17">
        <v>0.20205436854972</v>
      </c>
      <c r="BF613" s="17"/>
      <c r="BG613" s="17">
        <v>0.18388192934884801</v>
      </c>
      <c r="BH613" s="17">
        <v>0.20783201253844699</v>
      </c>
      <c r="BI613" s="17">
        <v>0.16080250735863</v>
      </c>
      <c r="BJ613" s="17">
        <v>0.26039427983222102</v>
      </c>
    </row>
    <row r="614" spans="2:62">
      <c r="B614" t="s">
        <v>297</v>
      </c>
      <c r="C614" s="17">
        <v>0.189693683619124</v>
      </c>
      <c r="D614" s="17">
        <v>0.17804816646032801</v>
      </c>
      <c r="E614" s="17">
        <v>0.202497621618344</v>
      </c>
      <c r="F614" s="17"/>
      <c r="G614" s="17">
        <v>0.21169743496426699</v>
      </c>
      <c r="H614" s="17">
        <v>0.13136172801364501</v>
      </c>
      <c r="I614" s="17">
        <v>0.19454162558145999</v>
      </c>
      <c r="J614" s="17">
        <v>0.21738934635896501</v>
      </c>
      <c r="K614" s="17">
        <v>0.22413668333076001</v>
      </c>
      <c r="L614" s="17">
        <v>0.17780195278431701</v>
      </c>
      <c r="M614" s="17"/>
      <c r="N614" s="17">
        <v>0.17839253822353901</v>
      </c>
      <c r="O614" s="17">
        <v>0.18250398236149101</v>
      </c>
      <c r="P614" s="17">
        <v>0.20424782499367999</v>
      </c>
      <c r="Q614" s="17">
        <v>0.194142912809737</v>
      </c>
      <c r="R614" s="17"/>
      <c r="S614" s="17">
        <v>0.14944568740375</v>
      </c>
      <c r="T614" s="17">
        <v>0.175076640324278</v>
      </c>
      <c r="U614" s="17">
        <v>0.2217910221826</v>
      </c>
      <c r="V614" s="17">
        <v>0.19639913799011799</v>
      </c>
      <c r="W614" s="17">
        <v>0.17306416459287599</v>
      </c>
      <c r="X614" s="17">
        <v>0.22800416166363699</v>
      </c>
      <c r="Y614" s="17">
        <v>0.19118869712373901</v>
      </c>
      <c r="Z614" s="17">
        <v>0.17476148814856901</v>
      </c>
      <c r="AA614" s="17">
        <v>0.20361731235438699</v>
      </c>
      <c r="AB614" s="17"/>
      <c r="AC614" s="17">
        <v>0.219088079775897</v>
      </c>
      <c r="AD614" s="17">
        <v>0.18422248030368499</v>
      </c>
      <c r="AE614" s="17">
        <v>0.169288863042032</v>
      </c>
      <c r="AF614" s="17">
        <v>0.20291809036404501</v>
      </c>
      <c r="AG614" s="17">
        <v>0.13263914259478901</v>
      </c>
      <c r="AH614" s="17">
        <v>0.22769220142301499</v>
      </c>
      <c r="AI614" s="17"/>
      <c r="AJ614" s="17">
        <v>0.166734979487805</v>
      </c>
      <c r="AK614" s="17">
        <v>0.134579357763006</v>
      </c>
      <c r="AL614" s="17">
        <v>0.226936498323553</v>
      </c>
      <c r="AM614" s="17">
        <v>0.19946568895894201</v>
      </c>
      <c r="AN614" s="17">
        <v>0.26835257936072199</v>
      </c>
      <c r="AO614" s="17">
        <v>0.20452548604003501</v>
      </c>
      <c r="AP614" s="17"/>
      <c r="AQ614" s="17">
        <v>0.197589510458168</v>
      </c>
      <c r="AR614" s="17">
        <v>0.174410127923077</v>
      </c>
      <c r="AS614" s="17"/>
      <c r="AT614" s="17">
        <v>0.18102293408790701</v>
      </c>
      <c r="AU614" s="17">
        <v>0.22918074854599499</v>
      </c>
      <c r="AV614" s="17"/>
      <c r="AW614" s="17">
        <v>0.20484471269020099</v>
      </c>
      <c r="AX614" s="17" t="s">
        <v>87</v>
      </c>
      <c r="AY614" s="17">
        <v>0.166734979487805</v>
      </c>
      <c r="AZ614" s="17"/>
      <c r="BA614" s="17">
        <v>0.210657277205341</v>
      </c>
      <c r="BB614" s="17">
        <v>0.17740148738287101</v>
      </c>
      <c r="BC614" s="17"/>
      <c r="BD614" s="17">
        <v>0.18292419398540899</v>
      </c>
      <c r="BE614" s="17">
        <v>0.19211960232417699</v>
      </c>
      <c r="BF614" s="17"/>
      <c r="BG614" s="17">
        <v>0.273661842175141</v>
      </c>
      <c r="BH614" s="17">
        <v>0.19525796405816501</v>
      </c>
      <c r="BI614" s="17">
        <v>0.14986958453957799</v>
      </c>
      <c r="BJ614" s="17">
        <v>0.143593704598622</v>
      </c>
    </row>
    <row r="615" spans="2:62">
      <c r="B615" t="s">
        <v>298</v>
      </c>
      <c r="C615" s="17">
        <v>0.17012304137025799</v>
      </c>
      <c r="D615" s="17">
        <v>0.164841333279278</v>
      </c>
      <c r="E615" s="17">
        <v>0.176284958536579</v>
      </c>
      <c r="F615" s="17"/>
      <c r="G615" s="17">
        <v>0.23627315242274199</v>
      </c>
      <c r="H615" s="17">
        <v>0.19406571805907999</v>
      </c>
      <c r="I615" s="17">
        <v>0.17739442031049699</v>
      </c>
      <c r="J615" s="17">
        <v>0.177756854189624</v>
      </c>
      <c r="K615" s="17">
        <v>0.15553107124027399</v>
      </c>
      <c r="L615" s="17">
        <v>0.116455457929256</v>
      </c>
      <c r="M615" s="17"/>
      <c r="N615" s="17">
        <v>0.20586463727035101</v>
      </c>
      <c r="O615" s="17">
        <v>0.16740835445355101</v>
      </c>
      <c r="P615" s="17">
        <v>0.12812872561649799</v>
      </c>
      <c r="Q615" s="17">
        <v>0.16753256142880699</v>
      </c>
      <c r="R615" s="17"/>
      <c r="S615" s="17">
        <v>0.22445736536840999</v>
      </c>
      <c r="T615" s="17">
        <v>0.10224659235676301</v>
      </c>
      <c r="U615" s="17">
        <v>0.16723763208576101</v>
      </c>
      <c r="V615" s="17">
        <v>0.15436577158932999</v>
      </c>
      <c r="W615" s="17">
        <v>0.193654651193643</v>
      </c>
      <c r="X615" s="17">
        <v>0.24531503106945299</v>
      </c>
      <c r="Y615" s="17">
        <v>0.15283429755337799</v>
      </c>
      <c r="Z615" s="17">
        <v>0.15939112896032401</v>
      </c>
      <c r="AA615" s="17">
        <v>0.155276119884624</v>
      </c>
      <c r="AB615" s="17"/>
      <c r="AC615" s="17">
        <v>0.26766629282319399</v>
      </c>
      <c r="AD615" s="17">
        <v>0.16116992563382199</v>
      </c>
      <c r="AE615" s="17">
        <v>0.10054138471894</v>
      </c>
      <c r="AF615" s="17">
        <v>0.12640973337832301</v>
      </c>
      <c r="AG615" s="17">
        <v>0.109217149271625</v>
      </c>
      <c r="AH615" s="17">
        <v>0.265956288117492</v>
      </c>
      <c r="AI615" s="17"/>
      <c r="AJ615" s="17">
        <v>0.14047411477643301</v>
      </c>
      <c r="AK615" s="17">
        <v>0.10998779441949701</v>
      </c>
      <c r="AL615" s="17">
        <v>0.23146297620162101</v>
      </c>
      <c r="AM615" s="17">
        <v>0.198990960190533</v>
      </c>
      <c r="AN615" s="17">
        <v>0.25584201850280802</v>
      </c>
      <c r="AO615" s="17">
        <v>0.27690720191604201</v>
      </c>
      <c r="AP615" s="17"/>
      <c r="AQ615" s="17">
        <v>0.17363981158980099</v>
      </c>
      <c r="AR615" s="17">
        <v>0.172048243096903</v>
      </c>
      <c r="AS615" s="17"/>
      <c r="AT615" s="17">
        <v>0.15489838058023001</v>
      </c>
      <c r="AU615" s="17">
        <v>0.229560075902766</v>
      </c>
      <c r="AV615" s="17"/>
      <c r="AW615" s="17">
        <v>0.18469468240048401</v>
      </c>
      <c r="AX615" s="17" t="s">
        <v>87</v>
      </c>
      <c r="AY615" s="17">
        <v>0.14047411477643301</v>
      </c>
      <c r="AZ615" s="17"/>
      <c r="BA615" s="17">
        <v>0.17441126643528501</v>
      </c>
      <c r="BB615" s="17">
        <v>0.167608601096087</v>
      </c>
      <c r="BC615" s="17"/>
      <c r="BD615" s="17">
        <v>0.164301883915321</v>
      </c>
      <c r="BE615" s="17">
        <v>0.17467919548108099</v>
      </c>
      <c r="BF615" s="17"/>
      <c r="BG615" s="17">
        <v>0.245252520293335</v>
      </c>
      <c r="BH615" s="17">
        <v>0.231814468898346</v>
      </c>
      <c r="BI615" s="17">
        <v>0.16489947817427</v>
      </c>
      <c r="BJ615" s="17">
        <v>9.99251327997846E-2</v>
      </c>
    </row>
    <row r="616" spans="2:62">
      <c r="B616" t="s">
        <v>299</v>
      </c>
      <c r="C616" s="17">
        <v>0.16644719380746301</v>
      </c>
      <c r="D616" s="17">
        <v>0.15936132299332001</v>
      </c>
      <c r="E616" s="17">
        <v>0.172478306159143</v>
      </c>
      <c r="F616" s="17"/>
      <c r="G616" s="17">
        <v>0.28761513754714602</v>
      </c>
      <c r="H616" s="17">
        <v>0.21298423295395499</v>
      </c>
      <c r="I616" s="17">
        <v>0.16657674082416499</v>
      </c>
      <c r="J616" s="17">
        <v>0.19122904515389999</v>
      </c>
      <c r="K616" s="17">
        <v>0.118089283880289</v>
      </c>
      <c r="L616" s="17">
        <v>7.6445355887258398E-2</v>
      </c>
      <c r="M616" s="17"/>
      <c r="N616" s="17">
        <v>0.246501976847875</v>
      </c>
      <c r="O616" s="17">
        <v>0.14665395559351399</v>
      </c>
      <c r="P616" s="17">
        <v>0.14928959046394499</v>
      </c>
      <c r="Q616" s="17">
        <v>0.10907798173211899</v>
      </c>
      <c r="R616" s="17"/>
      <c r="S616" s="17">
        <v>0.247276536221467</v>
      </c>
      <c r="T616" s="17">
        <v>0.136272043917991</v>
      </c>
      <c r="U616" s="17">
        <v>0.17157870317739701</v>
      </c>
      <c r="V616" s="17">
        <v>0.13999803059245799</v>
      </c>
      <c r="W616" s="17">
        <v>0.144894079239509</v>
      </c>
      <c r="X616" s="17">
        <v>0.21914300073148299</v>
      </c>
      <c r="Y616" s="17">
        <v>0.13532540945226401</v>
      </c>
      <c r="Z616" s="17">
        <v>0.17831717023259899</v>
      </c>
      <c r="AA616" s="17">
        <v>0.126945468392686</v>
      </c>
      <c r="AB616" s="17"/>
      <c r="AC616" s="17">
        <v>0.25527467183201302</v>
      </c>
      <c r="AD616" s="17">
        <v>0.15620761636774</v>
      </c>
      <c r="AE616" s="17">
        <v>0.14622660334597801</v>
      </c>
      <c r="AF616" s="17">
        <v>0.15055858192237501</v>
      </c>
      <c r="AG616" s="17">
        <v>9.2631080739365698E-2</v>
      </c>
      <c r="AH616" s="17">
        <v>8.1397581588116705E-2</v>
      </c>
      <c r="AI616" s="17"/>
      <c r="AJ616" s="17">
        <v>0.12505188285274299</v>
      </c>
      <c r="AK616" s="17">
        <v>0.16405446879996599</v>
      </c>
      <c r="AL616" s="17">
        <v>0.130077825597959</v>
      </c>
      <c r="AM616" s="17">
        <v>0.208120937988234</v>
      </c>
      <c r="AN616" s="17">
        <v>0.221650725931965</v>
      </c>
      <c r="AO616" s="17">
        <v>0.32022476289179702</v>
      </c>
      <c r="AP616" s="17"/>
      <c r="AQ616" s="17">
        <v>0.20134181473806001</v>
      </c>
      <c r="AR616" s="17">
        <v>0.15337639493934399</v>
      </c>
      <c r="AS616" s="17"/>
      <c r="AT616" s="17">
        <v>0.149629225211172</v>
      </c>
      <c r="AU616" s="17">
        <v>0.23185753244659299</v>
      </c>
      <c r="AV616" s="17"/>
      <c r="AW616" s="17">
        <v>0.18251576924070201</v>
      </c>
      <c r="AX616" s="17" t="s">
        <v>87</v>
      </c>
      <c r="AY616" s="17">
        <v>0.12505188285274299</v>
      </c>
      <c r="AZ616" s="17"/>
      <c r="BA616" s="17">
        <v>0.18817336572761101</v>
      </c>
      <c r="BB616" s="17">
        <v>0.153707852739497</v>
      </c>
      <c r="BC616" s="17"/>
      <c r="BD616" s="17">
        <v>0.20017005106563299</v>
      </c>
      <c r="BE616" s="17">
        <v>0.155985911359798</v>
      </c>
      <c r="BF616" s="17"/>
      <c r="BG616" s="17">
        <v>0.24568607417645799</v>
      </c>
      <c r="BH616" s="17">
        <v>0.161962292719316</v>
      </c>
      <c r="BI616" s="17">
        <v>0.161748476854431</v>
      </c>
      <c r="BJ616" s="17">
        <v>0.141628418963123</v>
      </c>
    </row>
    <row r="617" spans="2:62">
      <c r="B617" t="s">
        <v>300</v>
      </c>
      <c r="C617" s="17">
        <v>0.16400887066328401</v>
      </c>
      <c r="D617" s="17">
        <v>0.17717837955562399</v>
      </c>
      <c r="E617" s="17">
        <v>0.15112655512843601</v>
      </c>
      <c r="F617" s="17"/>
      <c r="G617" s="17">
        <v>0.24612718782359599</v>
      </c>
      <c r="H617" s="17">
        <v>0.22459180796452399</v>
      </c>
      <c r="I617" s="17">
        <v>0.16404701858969301</v>
      </c>
      <c r="J617" s="17">
        <v>0.163142395797226</v>
      </c>
      <c r="K617" s="17">
        <v>0.12430864879041301</v>
      </c>
      <c r="L617" s="17">
        <v>0.10119734351424101</v>
      </c>
      <c r="M617" s="17"/>
      <c r="N617" s="17">
        <v>0.19879225022656599</v>
      </c>
      <c r="O617" s="17">
        <v>0.17129651711090199</v>
      </c>
      <c r="P617" s="17">
        <v>0.14720619206300101</v>
      </c>
      <c r="Q617" s="17">
        <v>0.12842146228674001</v>
      </c>
      <c r="R617" s="17"/>
      <c r="S617" s="17">
        <v>0.229936593707601</v>
      </c>
      <c r="T617" s="17">
        <v>0.110087691630742</v>
      </c>
      <c r="U617" s="17">
        <v>0.13732273510482601</v>
      </c>
      <c r="V617" s="17">
        <v>0.184166282461148</v>
      </c>
      <c r="W617" s="17">
        <v>0.213689201746215</v>
      </c>
      <c r="X617" s="17">
        <v>0.17910310276705799</v>
      </c>
      <c r="Y617" s="17">
        <v>0.14554139323051099</v>
      </c>
      <c r="Z617" s="17">
        <v>0.181958747037505</v>
      </c>
      <c r="AA617" s="17">
        <v>0.13035599664233299</v>
      </c>
      <c r="AB617" s="17"/>
      <c r="AC617" s="17">
        <v>0.26480397385647297</v>
      </c>
      <c r="AD617" s="17">
        <v>0.139177592184594</v>
      </c>
      <c r="AE617" s="17">
        <v>0.19270979569094501</v>
      </c>
      <c r="AF617" s="17">
        <v>0.106120345710502</v>
      </c>
      <c r="AG617" s="17">
        <v>9.0142480408211906E-2</v>
      </c>
      <c r="AH617" s="17">
        <v>0.150089125787182</v>
      </c>
      <c r="AI617" s="17"/>
      <c r="AJ617" s="17">
        <v>0.107740630750684</v>
      </c>
      <c r="AK617" s="17">
        <v>0.16662302404315399</v>
      </c>
      <c r="AL617" s="17">
        <v>0.20458138232662501</v>
      </c>
      <c r="AM617" s="17">
        <v>0.165743630082515</v>
      </c>
      <c r="AN617" s="17">
        <v>0.239601287038858</v>
      </c>
      <c r="AO617" s="17">
        <v>0.35221388476821602</v>
      </c>
      <c r="AP617" s="17"/>
      <c r="AQ617" s="17">
        <v>0.20314524732432501</v>
      </c>
      <c r="AR617" s="17">
        <v>0.147207763809756</v>
      </c>
      <c r="AS617" s="17"/>
      <c r="AT617" s="17">
        <v>0.15082569556251099</v>
      </c>
      <c r="AU617" s="17">
        <v>0.21990454171899501</v>
      </c>
      <c r="AV617" s="17"/>
      <c r="AW617" s="17">
        <v>0.183951325556792</v>
      </c>
      <c r="AX617" s="17" t="s">
        <v>87</v>
      </c>
      <c r="AY617" s="17">
        <v>0.107740630750684</v>
      </c>
      <c r="AZ617" s="17"/>
      <c r="BA617" s="17">
        <v>0.191106941683957</v>
      </c>
      <c r="BB617" s="17">
        <v>0.14811966706657601</v>
      </c>
      <c r="BC617" s="17"/>
      <c r="BD617" s="17">
        <v>0.22216485192104199</v>
      </c>
      <c r="BE617" s="17">
        <v>0.148151641269573</v>
      </c>
      <c r="BF617" s="17"/>
      <c r="BG617" s="17">
        <v>0.28158621902212599</v>
      </c>
      <c r="BH617" s="17">
        <v>0.16884229636724499</v>
      </c>
      <c r="BI617" s="17">
        <v>0.121058679146477</v>
      </c>
      <c r="BJ617" s="17">
        <v>0.15839806163168901</v>
      </c>
    </row>
    <row r="618" spans="2:62">
      <c r="B618" t="s">
        <v>301</v>
      </c>
      <c r="C618" s="17">
        <v>0.15982776834322401</v>
      </c>
      <c r="D618" s="17">
        <v>0.14923790413926899</v>
      </c>
      <c r="E618" s="17">
        <v>0.17141758053563599</v>
      </c>
      <c r="F618" s="17"/>
      <c r="G618" s="17">
        <v>0.19683273070485599</v>
      </c>
      <c r="H618" s="17">
        <v>0.15734492525739199</v>
      </c>
      <c r="I618" s="17">
        <v>0.169966624573192</v>
      </c>
      <c r="J618" s="17">
        <v>0.14317935061353901</v>
      </c>
      <c r="K618" s="17">
        <v>0.15296472024292301</v>
      </c>
      <c r="L618" s="17">
        <v>0.152186760087514</v>
      </c>
      <c r="M618" s="17"/>
      <c r="N618" s="17">
        <v>0.185274654502874</v>
      </c>
      <c r="O618" s="17">
        <v>0.129779909706111</v>
      </c>
      <c r="P618" s="17">
        <v>0.17248446746368201</v>
      </c>
      <c r="Q618" s="17">
        <v>0.14875575490016199</v>
      </c>
      <c r="R618" s="17"/>
      <c r="S618" s="17">
        <v>0.14817815700386</v>
      </c>
      <c r="T618" s="17">
        <v>0.112171752046969</v>
      </c>
      <c r="U618" s="17">
        <v>0.17907850016801999</v>
      </c>
      <c r="V618" s="17">
        <v>0.18757870375604399</v>
      </c>
      <c r="W618" s="17">
        <v>0.141927767942993</v>
      </c>
      <c r="X618" s="17">
        <v>0.20216600906684401</v>
      </c>
      <c r="Y618" s="17">
        <v>0.13069003593645701</v>
      </c>
      <c r="Z618" s="17">
        <v>0.15686691173783401</v>
      </c>
      <c r="AA618" s="17">
        <v>0.191144459446285</v>
      </c>
      <c r="AB618" s="17"/>
      <c r="AC618" s="17">
        <v>0.180295838896227</v>
      </c>
      <c r="AD618" s="17">
        <v>0.17431374771380401</v>
      </c>
      <c r="AE618" s="17">
        <v>0.12965640721534399</v>
      </c>
      <c r="AF618" s="17">
        <v>0.137945260764574</v>
      </c>
      <c r="AG618" s="17">
        <v>0.130110742874397</v>
      </c>
      <c r="AH618" s="17">
        <v>0.21403950183114001</v>
      </c>
      <c r="AI618" s="17"/>
      <c r="AJ618" s="17">
        <v>0.177309234988205</v>
      </c>
      <c r="AK618" s="17">
        <v>0.11872572812305</v>
      </c>
      <c r="AL618" s="17">
        <v>0.16550661259056401</v>
      </c>
      <c r="AM618" s="17">
        <v>0.126364100845617</v>
      </c>
      <c r="AN618" s="17">
        <v>0.175937036281618</v>
      </c>
      <c r="AO618" s="17">
        <v>0.25122866662179599</v>
      </c>
      <c r="AP618" s="17"/>
      <c r="AQ618" s="17">
        <v>0.17751353259567401</v>
      </c>
      <c r="AR618" s="17">
        <v>0.155935716790538</v>
      </c>
      <c r="AS618" s="17"/>
      <c r="AT618" s="17">
        <v>0.15911018799535501</v>
      </c>
      <c r="AU618" s="17">
        <v>0.16789346698266</v>
      </c>
      <c r="AV618" s="17"/>
      <c r="AW618" s="17">
        <v>0.146400450920949</v>
      </c>
      <c r="AX618" s="17" t="s">
        <v>87</v>
      </c>
      <c r="AY618" s="17">
        <v>0.177309234988205</v>
      </c>
      <c r="AZ618" s="17"/>
      <c r="BA618" s="17">
        <v>0.16929431888569399</v>
      </c>
      <c r="BB618" s="17">
        <v>0.15427696921759301</v>
      </c>
      <c r="BC618" s="17"/>
      <c r="BD618" s="17">
        <v>0.175023576994247</v>
      </c>
      <c r="BE618" s="17">
        <v>0.15631277701090401</v>
      </c>
      <c r="BF618" s="17"/>
      <c r="BG618" s="17">
        <v>0.18482624083309801</v>
      </c>
      <c r="BH618" s="17">
        <v>0.16473072290789001</v>
      </c>
      <c r="BI618" s="17">
        <v>0.15781732612145499</v>
      </c>
      <c r="BJ618" s="17">
        <v>0.174842902498413</v>
      </c>
    </row>
    <row r="619" spans="2:62">
      <c r="B619" t="s">
        <v>302</v>
      </c>
      <c r="C619" s="17">
        <v>0.15570402555563201</v>
      </c>
      <c r="D619" s="17">
        <v>0.15228945857437001</v>
      </c>
      <c r="E619" s="17">
        <v>0.15988056134692999</v>
      </c>
      <c r="F619" s="17"/>
      <c r="G619" s="17">
        <v>0.14610368111380101</v>
      </c>
      <c r="H619" s="17">
        <v>0.14353745731544301</v>
      </c>
      <c r="I619" s="17">
        <v>0.16883248441733301</v>
      </c>
      <c r="J619" s="17">
        <v>0.14567959628076199</v>
      </c>
      <c r="K619" s="17">
        <v>0.190088500824105</v>
      </c>
      <c r="L619" s="17">
        <v>0.146653444279953</v>
      </c>
      <c r="M619" s="17"/>
      <c r="N619" s="17">
        <v>0.17707439168005701</v>
      </c>
      <c r="O619" s="17">
        <v>0.14884639586922099</v>
      </c>
      <c r="P619" s="17">
        <v>0.14303443097351101</v>
      </c>
      <c r="Q619" s="17">
        <v>0.147083269258555</v>
      </c>
      <c r="R619" s="17"/>
      <c r="S619" s="17">
        <v>0.208025003010233</v>
      </c>
      <c r="T619" s="17">
        <v>0.116351942402889</v>
      </c>
      <c r="U619" s="17">
        <v>0.18998228945298801</v>
      </c>
      <c r="V619" s="17">
        <v>0.149647656150729</v>
      </c>
      <c r="W619" s="17">
        <v>0.121317029697181</v>
      </c>
      <c r="X619" s="17">
        <v>0.19504942479753901</v>
      </c>
      <c r="Y619" s="17">
        <v>8.8662239354372896E-2</v>
      </c>
      <c r="Z619" s="17">
        <v>9.82247466773188E-2</v>
      </c>
      <c r="AA619" s="17">
        <v>0.18478923766323199</v>
      </c>
      <c r="AB619" s="17"/>
      <c r="AC619" s="17">
        <v>0.19007248167007401</v>
      </c>
      <c r="AD619" s="17">
        <v>0.15730109894469901</v>
      </c>
      <c r="AE619" s="17">
        <v>0.18611749302140501</v>
      </c>
      <c r="AF619" s="17">
        <v>0.11751800387345999</v>
      </c>
      <c r="AG619" s="17">
        <v>0.1219307411868</v>
      </c>
      <c r="AH619" s="17">
        <v>0.120506767609718</v>
      </c>
      <c r="AI619" s="17"/>
      <c r="AJ619" s="17">
        <v>0.178271893177227</v>
      </c>
      <c r="AK619" s="17">
        <v>0.116113223947378</v>
      </c>
      <c r="AL619" s="17">
        <v>0.100797373503882</v>
      </c>
      <c r="AM619" s="17">
        <v>0.13769374196974901</v>
      </c>
      <c r="AN619" s="17">
        <v>0.166841901075341</v>
      </c>
      <c r="AO619" s="17">
        <v>0.249707584008797</v>
      </c>
      <c r="AP619" s="17"/>
      <c r="AQ619" s="17">
        <v>0.18702231542985301</v>
      </c>
      <c r="AR619" s="17">
        <v>0.133964107116118</v>
      </c>
      <c r="AS619" s="17"/>
      <c r="AT619" s="17">
        <v>0.14532412894685501</v>
      </c>
      <c r="AU619" s="17">
        <v>0.19606441395883001</v>
      </c>
      <c r="AV619" s="17"/>
      <c r="AW619" s="17">
        <v>0.12730996499264899</v>
      </c>
      <c r="AX619" s="17" t="s">
        <v>87</v>
      </c>
      <c r="AY619" s="17">
        <v>0.178271893177227</v>
      </c>
      <c r="AZ619" s="17"/>
      <c r="BA619" s="17">
        <v>0.16259289784283801</v>
      </c>
      <c r="BB619" s="17">
        <v>0.15166467182304999</v>
      </c>
      <c r="BC619" s="17"/>
      <c r="BD619" s="17">
        <v>0.25027086937676302</v>
      </c>
      <c r="BE619" s="17">
        <v>0.13319804422623699</v>
      </c>
      <c r="BF619" s="17"/>
      <c r="BG619" s="17">
        <v>0.173034707006164</v>
      </c>
      <c r="BH619" s="17">
        <v>0.14018567878838201</v>
      </c>
      <c r="BI619" s="17">
        <v>0.15330972424827199</v>
      </c>
      <c r="BJ619" s="17">
        <v>0.16912662444073001</v>
      </c>
    </row>
    <row r="620" spans="2:62">
      <c r="B620" t="s">
        <v>303</v>
      </c>
      <c r="C620" s="17">
        <v>0.12783128387439299</v>
      </c>
      <c r="D620" s="17">
        <v>0.124314804178096</v>
      </c>
      <c r="E620" s="17">
        <v>0.13199525503256801</v>
      </c>
      <c r="F620" s="17"/>
      <c r="G620" s="17">
        <v>5.5693340646777598E-2</v>
      </c>
      <c r="H620" s="17">
        <v>9.3331177627847706E-2</v>
      </c>
      <c r="I620" s="17">
        <v>8.8103679421308201E-2</v>
      </c>
      <c r="J620" s="17">
        <v>0.18353784333199299</v>
      </c>
      <c r="K620" s="17">
        <v>0.17662218155279399</v>
      </c>
      <c r="L620" s="17">
        <v>0.14953899721279901</v>
      </c>
      <c r="M620" s="17"/>
      <c r="N620" s="17">
        <v>0.10160414413487801</v>
      </c>
      <c r="O620" s="17">
        <v>0.14466160752351201</v>
      </c>
      <c r="P620" s="17">
        <v>0.13480627451955901</v>
      </c>
      <c r="Q620" s="17">
        <v>0.13410918354263601</v>
      </c>
      <c r="R620" s="17"/>
      <c r="S620" s="17">
        <v>0.14053796785050801</v>
      </c>
      <c r="T620" s="17">
        <v>0.14157342045261001</v>
      </c>
      <c r="U620" s="17">
        <v>0.13814837015388501</v>
      </c>
      <c r="V620" s="17">
        <v>8.9047006547633395E-2</v>
      </c>
      <c r="W620" s="17">
        <v>0.14422194352521001</v>
      </c>
      <c r="X620" s="17">
        <v>0.10321082501899</v>
      </c>
      <c r="Y620" s="17">
        <v>0.13564837824467199</v>
      </c>
      <c r="Z620" s="17">
        <v>0.18400192585045</v>
      </c>
      <c r="AA620" s="17">
        <v>0.10847257632401899</v>
      </c>
      <c r="AB620" s="17"/>
      <c r="AC620" s="17">
        <v>7.7541364528494597E-2</v>
      </c>
      <c r="AD620" s="17">
        <v>0.14177355452853199</v>
      </c>
      <c r="AE620" s="17">
        <v>0.14293180570751299</v>
      </c>
      <c r="AF620" s="17">
        <v>0.13786341030976301</v>
      </c>
      <c r="AG620" s="17">
        <v>0.114368719448876</v>
      </c>
      <c r="AH620" s="17">
        <v>0.25497097828376702</v>
      </c>
      <c r="AI620" s="17"/>
      <c r="AJ620" s="17">
        <v>0.13590925952371599</v>
      </c>
      <c r="AK620" s="17">
        <v>0.14990843012432001</v>
      </c>
      <c r="AL620" s="17">
        <v>9.3140718325011307E-2</v>
      </c>
      <c r="AM620" s="17">
        <v>0.1185743153438</v>
      </c>
      <c r="AN620" s="17">
        <v>0.119148869919667</v>
      </c>
      <c r="AO620" s="17">
        <v>7.9842676610130101E-2</v>
      </c>
      <c r="AP620" s="17"/>
      <c r="AQ620" s="17">
        <v>9.4643842008416995E-2</v>
      </c>
      <c r="AR620" s="17">
        <v>0.142283140343899</v>
      </c>
      <c r="AS620" s="17"/>
      <c r="AT620" s="17">
        <v>0.13228523845301299</v>
      </c>
      <c r="AU620" s="17">
        <v>0.115046651488276</v>
      </c>
      <c r="AV620" s="17"/>
      <c r="AW620" s="17">
        <v>0.140471476080894</v>
      </c>
      <c r="AX620" s="17" t="s">
        <v>87</v>
      </c>
      <c r="AY620" s="17">
        <v>0.13590925952371599</v>
      </c>
      <c r="AZ620" s="17"/>
      <c r="BA620" s="17">
        <v>7.7269671147200694E-2</v>
      </c>
      <c r="BB620" s="17">
        <v>0.157478551319643</v>
      </c>
      <c r="BC620" s="17"/>
      <c r="BD620" s="17">
        <v>8.4666157980081397E-2</v>
      </c>
      <c r="BE620" s="17">
        <v>0.14234608111559999</v>
      </c>
      <c r="BF620" s="17"/>
      <c r="BG620" s="17">
        <v>5.35221220967367E-2</v>
      </c>
      <c r="BH620" s="17">
        <v>0.176090499192572</v>
      </c>
      <c r="BI620" s="17">
        <v>0.10402124506501099</v>
      </c>
      <c r="BJ620" s="17">
        <v>0.13074063293051699</v>
      </c>
    </row>
    <row r="621" spans="2:62">
      <c r="B621" t="s">
        <v>304</v>
      </c>
      <c r="C621" s="17">
        <v>0.117043364163294</v>
      </c>
      <c r="D621" s="17">
        <v>0.12381669599190399</v>
      </c>
      <c r="E621" s="17">
        <v>0.108311054795022</v>
      </c>
      <c r="F621" s="17"/>
      <c r="G621" s="17">
        <v>0.15926747057886001</v>
      </c>
      <c r="H621" s="17">
        <v>0.138685974876748</v>
      </c>
      <c r="I621" s="17">
        <v>9.4467153708043594E-2</v>
      </c>
      <c r="J621" s="17">
        <v>9.6812170180187507E-2</v>
      </c>
      <c r="K621" s="17">
        <v>0.112015602260885</v>
      </c>
      <c r="L621" s="17">
        <v>0.10558612113837</v>
      </c>
      <c r="M621" s="17"/>
      <c r="N621" s="17">
        <v>0.139746396665126</v>
      </c>
      <c r="O621" s="17">
        <v>0.115989726224197</v>
      </c>
      <c r="P621" s="17">
        <v>8.8734060144341501E-2</v>
      </c>
      <c r="Q621" s="17">
        <v>0.11454599947265701</v>
      </c>
      <c r="R621" s="17"/>
      <c r="S621" s="17">
        <v>0.17079745023645401</v>
      </c>
      <c r="T621" s="17">
        <v>5.4621654209763497E-2</v>
      </c>
      <c r="U621" s="17">
        <v>0.134996657325608</v>
      </c>
      <c r="V621" s="17">
        <v>8.8656157029442906E-2</v>
      </c>
      <c r="W621" s="17">
        <v>0.12922877742779901</v>
      </c>
      <c r="X621" s="17">
        <v>0.16001914169190601</v>
      </c>
      <c r="Y621" s="17">
        <v>0.102775970218621</v>
      </c>
      <c r="Z621" s="17">
        <v>0.16160397957591099</v>
      </c>
      <c r="AA621" s="17">
        <v>0.102232814203705</v>
      </c>
      <c r="AB621" s="17"/>
      <c r="AC621" s="17">
        <v>0.147878478630868</v>
      </c>
      <c r="AD621" s="17">
        <v>0.108038834838539</v>
      </c>
      <c r="AE621" s="17">
        <v>0.13853771736884901</v>
      </c>
      <c r="AF621" s="17">
        <v>0.101218126609918</v>
      </c>
      <c r="AG621" s="17">
        <v>7.5788450900833304E-2</v>
      </c>
      <c r="AH621" s="17">
        <v>0.12695933549070701</v>
      </c>
      <c r="AI621" s="17"/>
      <c r="AJ621" s="17">
        <v>0.124440024405798</v>
      </c>
      <c r="AK621" s="17">
        <v>7.9870552768779302E-2</v>
      </c>
      <c r="AL621" s="17">
        <v>8.3899381318412999E-2</v>
      </c>
      <c r="AM621" s="17">
        <v>0.106615031737612</v>
      </c>
      <c r="AN621" s="17">
        <v>0.14265701731727501</v>
      </c>
      <c r="AO621" s="17">
        <v>0.14631621981991499</v>
      </c>
      <c r="AP621" s="17"/>
      <c r="AQ621" s="17">
        <v>0.157710490191425</v>
      </c>
      <c r="AR621" s="17">
        <v>0.10160590909690199</v>
      </c>
      <c r="AS621" s="17"/>
      <c r="AT621" s="17">
        <v>0.111831677001954</v>
      </c>
      <c r="AU621" s="17">
        <v>0.140878369929927</v>
      </c>
      <c r="AV621" s="17"/>
      <c r="AW621" s="17">
        <v>9.1560731151642594E-2</v>
      </c>
      <c r="AX621" s="17" t="s">
        <v>87</v>
      </c>
      <c r="AY621" s="17">
        <v>0.124440024405798</v>
      </c>
      <c r="AZ621" s="17"/>
      <c r="BA621" s="17">
        <v>0.148939787438291</v>
      </c>
      <c r="BB621" s="17">
        <v>9.83406025151837E-2</v>
      </c>
      <c r="BC621" s="17"/>
      <c r="BD621" s="17">
        <v>0.15098231514160099</v>
      </c>
      <c r="BE621" s="17">
        <v>0.10915904836786</v>
      </c>
      <c r="BF621" s="17"/>
      <c r="BG621" s="17">
        <v>0.14731398980879001</v>
      </c>
      <c r="BH621" s="17">
        <v>9.6111996246364101E-2</v>
      </c>
      <c r="BI621" s="17">
        <v>0.108836598332821</v>
      </c>
      <c r="BJ621" s="17">
        <v>0.124128456310372</v>
      </c>
    </row>
    <row r="622" spans="2:62">
      <c r="B622" t="s">
        <v>305</v>
      </c>
      <c r="C622" s="17">
        <v>6.2532860421424696E-2</v>
      </c>
      <c r="D622" s="17">
        <v>7.2781842025316901E-2</v>
      </c>
      <c r="E622" s="17">
        <v>5.2232670744507298E-2</v>
      </c>
      <c r="F622" s="17"/>
      <c r="G622" s="17">
        <v>6.8932812889211006E-2</v>
      </c>
      <c r="H622" s="17">
        <v>6.1170580956816198E-2</v>
      </c>
      <c r="I622" s="17">
        <v>7.3870769287058005E-2</v>
      </c>
      <c r="J622" s="17">
        <v>6.5496095181025296E-2</v>
      </c>
      <c r="K622" s="17">
        <v>7.0871282192808804E-2</v>
      </c>
      <c r="L622" s="17">
        <v>4.5393603332921799E-2</v>
      </c>
      <c r="M622" s="17"/>
      <c r="N622" s="17">
        <v>6.2057889579241403E-2</v>
      </c>
      <c r="O622" s="17">
        <v>4.29486205067219E-2</v>
      </c>
      <c r="P622" s="17">
        <v>8.1156519466584004E-2</v>
      </c>
      <c r="Q622" s="17">
        <v>6.7985743586152406E-2</v>
      </c>
      <c r="R622" s="17"/>
      <c r="S622" s="17">
        <v>9.3879798681590604E-2</v>
      </c>
      <c r="T622" s="17">
        <v>5.1431365995434401E-2</v>
      </c>
      <c r="U622" s="17">
        <v>7.2754466759676006E-2</v>
      </c>
      <c r="V622" s="17">
        <v>3.5468386767109797E-2</v>
      </c>
      <c r="W622" s="17">
        <v>3.6186816307475E-2</v>
      </c>
      <c r="X622" s="17">
        <v>8.1285919196271303E-2</v>
      </c>
      <c r="Y622" s="17">
        <v>5.2223265567864503E-2</v>
      </c>
      <c r="Z622" s="17">
        <v>5.6601578273699799E-2</v>
      </c>
      <c r="AA622" s="17">
        <v>6.8434427771803599E-2</v>
      </c>
      <c r="AB622" s="17"/>
      <c r="AC622" s="17">
        <v>9.6867232263092198E-2</v>
      </c>
      <c r="AD622" s="17">
        <v>7.2314574121394096E-2</v>
      </c>
      <c r="AE622" s="17">
        <v>4.5351890420020198E-2</v>
      </c>
      <c r="AF622" s="17">
        <v>4.3160614488067399E-2</v>
      </c>
      <c r="AG622" s="17">
        <v>3.1789915624069097E-2</v>
      </c>
      <c r="AH622" s="17">
        <v>2.4902483100972799E-2</v>
      </c>
      <c r="AI622" s="17"/>
      <c r="AJ622" s="17">
        <v>5.9513985559328297E-2</v>
      </c>
      <c r="AK622" s="17">
        <v>2.7341778512527701E-2</v>
      </c>
      <c r="AL622" s="17">
        <v>6.5211519542713398E-2</v>
      </c>
      <c r="AM622" s="17">
        <v>4.8908806726212797E-2</v>
      </c>
      <c r="AN622" s="17">
        <v>9.1946704349395794E-2</v>
      </c>
      <c r="AO622" s="17">
        <v>0.21519970578816799</v>
      </c>
      <c r="AP622" s="17"/>
      <c r="AQ622" s="17">
        <v>6.9501564394192403E-2</v>
      </c>
      <c r="AR622" s="17">
        <v>5.5918520032161197E-2</v>
      </c>
      <c r="AS622" s="17"/>
      <c r="AT622" s="17">
        <v>4.9060931274740198E-2</v>
      </c>
      <c r="AU622" s="17">
        <v>0.111637074238852</v>
      </c>
      <c r="AV622" s="17"/>
      <c r="AW622" s="17">
        <v>6.4509606958604804E-2</v>
      </c>
      <c r="AX622" s="17" t="s">
        <v>87</v>
      </c>
      <c r="AY622" s="17">
        <v>5.9513985559328297E-2</v>
      </c>
      <c r="AZ622" s="17"/>
      <c r="BA622" s="17">
        <v>8.2293603111032607E-2</v>
      </c>
      <c r="BB622" s="17">
        <v>5.0945966890228102E-2</v>
      </c>
      <c r="BC622" s="17"/>
      <c r="BD622" s="17">
        <v>8.4000273232756703E-2</v>
      </c>
      <c r="BE622" s="17">
        <v>5.7398178224327703E-2</v>
      </c>
      <c r="BF622" s="17"/>
      <c r="BG622" s="17">
        <v>0.106391088599016</v>
      </c>
      <c r="BH622" s="17">
        <v>7.0825221082065001E-2</v>
      </c>
      <c r="BI622" s="17">
        <v>3.4141684248245999E-2</v>
      </c>
      <c r="BJ622" s="17">
        <v>6.9588747684376298E-2</v>
      </c>
    </row>
    <row r="623" spans="2:62">
      <c r="B623" t="s">
        <v>101</v>
      </c>
      <c r="C623" s="17">
        <v>2.4897190598043299E-2</v>
      </c>
      <c r="D623" s="17">
        <v>3.2305160331244198E-2</v>
      </c>
      <c r="E623" s="17">
        <v>1.7366544138826601E-2</v>
      </c>
      <c r="F623" s="17"/>
      <c r="G623" s="17">
        <v>5.71785489483424E-2</v>
      </c>
      <c r="H623" s="17">
        <v>1.24679389862107E-2</v>
      </c>
      <c r="I623" s="17">
        <v>4.87965271500159E-3</v>
      </c>
      <c r="J623" s="17">
        <v>6.2597241237620893E-2</v>
      </c>
      <c r="K623" s="17">
        <v>5.8294955809805801E-3</v>
      </c>
      <c r="L623" s="17">
        <v>1.6589646485378199E-2</v>
      </c>
      <c r="M623" s="17"/>
      <c r="N623" s="17">
        <v>1.1348297951803799E-2</v>
      </c>
      <c r="O623" s="17">
        <v>2.1740016872429001E-2</v>
      </c>
      <c r="P623" s="17">
        <v>3.0997334083588599E-2</v>
      </c>
      <c r="Q623" s="17">
        <v>3.8472596274682198E-2</v>
      </c>
      <c r="R623" s="17"/>
      <c r="S623" s="17">
        <v>1.10093303845615E-2</v>
      </c>
      <c r="T623" s="17">
        <v>3.2156643017341099E-2</v>
      </c>
      <c r="U623" s="17">
        <v>2.1267718355065902E-2</v>
      </c>
      <c r="V623" s="17">
        <v>2.01239293348996E-2</v>
      </c>
      <c r="W623" s="17">
        <v>3.7762510741047799E-2</v>
      </c>
      <c r="X623" s="17">
        <v>2.0488119276231901E-2</v>
      </c>
      <c r="Y623" s="17">
        <v>9.4195314744424802E-3</v>
      </c>
      <c r="Z623" s="17">
        <v>2.1025784597633101E-2</v>
      </c>
      <c r="AA623" s="17">
        <v>4.5811924397392297E-2</v>
      </c>
      <c r="AB623" s="17"/>
      <c r="AC623" s="17">
        <v>1.9776508386424599E-2</v>
      </c>
      <c r="AD623" s="17">
        <v>2.3383024615697599E-2</v>
      </c>
      <c r="AE623" s="17">
        <v>1.8302089819081099E-2</v>
      </c>
      <c r="AF623" s="17">
        <v>3.8988283347631103E-2</v>
      </c>
      <c r="AG623" s="17">
        <v>3.3075022389648899E-2</v>
      </c>
      <c r="AH623" s="17">
        <v>0</v>
      </c>
      <c r="AI623" s="17"/>
      <c r="AJ623" s="17">
        <v>2.1320853771543E-2</v>
      </c>
      <c r="AK623" s="17">
        <v>2.3934067867211601E-2</v>
      </c>
      <c r="AL623" s="17">
        <v>6.4761159528321705E-2</v>
      </c>
      <c r="AM623" s="17">
        <v>1.16795151402044E-2</v>
      </c>
      <c r="AN623" s="17">
        <v>1.2058600835702701E-2</v>
      </c>
      <c r="AO623" s="17">
        <v>3.5516018779992602E-2</v>
      </c>
      <c r="AP623" s="17"/>
      <c r="AQ623" s="17">
        <v>2.2385779672951502E-2</v>
      </c>
      <c r="AR623" s="17">
        <v>2.32823542782549E-2</v>
      </c>
      <c r="AS623" s="17"/>
      <c r="AT623" s="17">
        <v>3.0267816219949801E-2</v>
      </c>
      <c r="AU623" s="17">
        <v>0</v>
      </c>
      <c r="AV623" s="17"/>
      <c r="AW623" s="17">
        <v>1.9681494323825599E-2</v>
      </c>
      <c r="AX623" s="17" t="s">
        <v>87</v>
      </c>
      <c r="AY623" s="17">
        <v>2.1320853771543E-2</v>
      </c>
      <c r="AZ623" s="17"/>
      <c r="BA623" s="17">
        <v>9.3462875511275603E-3</v>
      </c>
      <c r="BB623" s="17">
        <v>3.4015605869617598E-2</v>
      </c>
      <c r="BC623" s="17"/>
      <c r="BD623" s="17">
        <v>3.6419850440159302E-3</v>
      </c>
      <c r="BE623" s="17">
        <v>2.4681388068546899E-2</v>
      </c>
      <c r="BF623" s="17"/>
      <c r="BG623" s="17">
        <v>7.3216005849124598E-3</v>
      </c>
      <c r="BH623" s="17">
        <v>2.8210700189959099E-2</v>
      </c>
      <c r="BI623" s="17">
        <v>3.42772543846303E-2</v>
      </c>
      <c r="BJ623" s="17">
        <v>1.80088957167816E-2</v>
      </c>
    </row>
    <row r="624" spans="2:62">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c r="AD624" s="17"/>
      <c r="AE624" s="17"/>
      <c r="AF624" s="17"/>
      <c r="AG624" s="17"/>
      <c r="AH624" s="17"/>
      <c r="AI624" s="17"/>
      <c r="AJ624" s="17"/>
      <c r="AK624" s="17"/>
      <c r="AL624" s="17"/>
      <c r="AM624" s="17"/>
      <c r="AN624" s="17"/>
      <c r="AO624" s="17"/>
      <c r="AP624" s="17"/>
      <c r="AQ624" s="17"/>
      <c r="AR624" s="17"/>
      <c r="AS624" s="17"/>
      <c r="AT624" s="17"/>
      <c r="AU624" s="17"/>
      <c r="AV624" s="17"/>
      <c r="AW624" s="17"/>
      <c r="AX624" s="17"/>
      <c r="AY624" s="17"/>
      <c r="AZ624" s="17"/>
      <c r="BA624" s="17"/>
      <c r="BB624" s="17"/>
      <c r="BC624" s="17"/>
      <c r="BD624" s="17"/>
      <c r="BE624" s="17"/>
      <c r="BF624" s="17"/>
      <c r="BG624" s="17"/>
      <c r="BH624" s="17"/>
      <c r="BI624" s="17"/>
      <c r="BJ624" s="17"/>
    </row>
    <row r="625" spans="2:62">
      <c r="B625" s="6" t="s">
        <v>306</v>
      </c>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c r="AD625" s="17"/>
      <c r="AE625" s="17"/>
      <c r="AF625" s="17"/>
      <c r="AG625" s="17"/>
      <c r="AH625" s="17"/>
      <c r="AI625" s="17"/>
      <c r="AJ625" s="17"/>
      <c r="AK625" s="17"/>
      <c r="AL625" s="17"/>
      <c r="AM625" s="17"/>
      <c r="AN625" s="17"/>
      <c r="AO625" s="17"/>
      <c r="AP625" s="17"/>
      <c r="AQ625" s="17"/>
      <c r="AR625" s="17"/>
      <c r="AS625" s="17"/>
      <c r="AT625" s="17"/>
      <c r="AU625" s="17"/>
      <c r="AV625" s="17"/>
      <c r="AW625" s="17"/>
      <c r="AX625" s="17"/>
      <c r="AY625" s="17"/>
      <c r="AZ625" s="17"/>
      <c r="BA625" s="17"/>
      <c r="BB625" s="17"/>
      <c r="BC625" s="17"/>
      <c r="BD625" s="17"/>
      <c r="BE625" s="17"/>
      <c r="BF625" s="17"/>
      <c r="BG625" s="17"/>
      <c r="BH625" s="17"/>
      <c r="BI625" s="17"/>
      <c r="BJ625" s="17"/>
    </row>
    <row r="626" spans="2:62">
      <c r="B626" s="24" t="s">
        <v>307</v>
      </c>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c r="AC626" s="17"/>
      <c r="AD626" s="17"/>
      <c r="AE626" s="17"/>
      <c r="AF626" s="17"/>
      <c r="AG626" s="17"/>
      <c r="AH626" s="17"/>
      <c r="AI626" s="17"/>
      <c r="AJ626" s="17"/>
      <c r="AK626" s="17"/>
      <c r="AL626" s="17"/>
      <c r="AM626" s="17"/>
      <c r="AN626" s="17"/>
      <c r="AO626" s="17"/>
      <c r="AP626" s="17"/>
      <c r="AQ626" s="17"/>
      <c r="AR626" s="17"/>
      <c r="AS626" s="17"/>
      <c r="AT626" s="17"/>
      <c r="AU626" s="17"/>
      <c r="AV626" s="17"/>
      <c r="AW626" s="17"/>
      <c r="AX626" s="17"/>
      <c r="AY626" s="17"/>
      <c r="AZ626" s="17"/>
      <c r="BA626" s="17"/>
      <c r="BB626" s="17"/>
      <c r="BC626" s="17"/>
      <c r="BD626" s="17"/>
      <c r="BE626" s="17"/>
      <c r="BF626" s="17"/>
      <c r="BG626" s="17"/>
      <c r="BH626" s="17"/>
      <c r="BI626" s="17"/>
      <c r="BJ626" s="17"/>
    </row>
    <row r="627" spans="2:62">
      <c r="B627" t="s">
        <v>272</v>
      </c>
      <c r="C627" s="17">
        <v>0.68616618011366104</v>
      </c>
      <c r="D627" s="17">
        <v>0.63936792530831699</v>
      </c>
      <c r="E627" s="17">
        <v>0.73183202032926198</v>
      </c>
      <c r="F627" s="17"/>
      <c r="G627" s="17">
        <v>0.58761048373865998</v>
      </c>
      <c r="H627" s="17">
        <v>0.62213996128012805</v>
      </c>
      <c r="I627" s="17">
        <v>0.66445889761286003</v>
      </c>
      <c r="J627" s="17">
        <v>0.76818604765216802</v>
      </c>
      <c r="K627" s="17">
        <v>0.74047033575939103</v>
      </c>
      <c r="L627" s="17">
        <v>0.73330611216046404</v>
      </c>
      <c r="M627" s="17"/>
      <c r="N627" s="17">
        <v>0.70985020283465305</v>
      </c>
      <c r="O627" s="17">
        <v>0.70806451562522699</v>
      </c>
      <c r="P627" s="17">
        <v>0.65219623776274704</v>
      </c>
      <c r="Q627" s="17">
        <v>0.66797362594514698</v>
      </c>
      <c r="R627" s="17"/>
      <c r="S627" s="17">
        <v>0.66215996582713699</v>
      </c>
      <c r="T627" s="17">
        <v>0.68630871827808404</v>
      </c>
      <c r="U627" s="17">
        <v>0.79665483026824002</v>
      </c>
      <c r="V627" s="17">
        <v>0.66960360029703203</v>
      </c>
      <c r="W627" s="17">
        <v>0.61621311842283499</v>
      </c>
      <c r="X627" s="17">
        <v>0.69499702787372997</v>
      </c>
      <c r="Y627" s="17">
        <v>0.69447641991901299</v>
      </c>
      <c r="Z627" s="17">
        <v>0.556322360727871</v>
      </c>
      <c r="AA627" s="17">
        <v>0.73485893179097905</v>
      </c>
      <c r="AB627" s="17"/>
      <c r="AC627" s="17">
        <v>0.68446986829277101</v>
      </c>
      <c r="AD627" s="17">
        <v>0.67053719457218597</v>
      </c>
      <c r="AE627" s="17">
        <v>0.63766864026469705</v>
      </c>
      <c r="AF627" s="17">
        <v>0.72373697583863705</v>
      </c>
      <c r="AG627" s="17">
        <v>0.75933385033938505</v>
      </c>
      <c r="AH627" s="17">
        <v>0.65114686144881895</v>
      </c>
      <c r="AI627" s="17"/>
      <c r="AJ627" s="17">
        <v>0.72533886014193905</v>
      </c>
      <c r="AK627" s="17">
        <v>0.73917389703821701</v>
      </c>
      <c r="AL627" s="17">
        <v>0.53734191362193096</v>
      </c>
      <c r="AM627" s="17">
        <v>0.66734100925605799</v>
      </c>
      <c r="AN627" s="17">
        <v>0.60784015140976799</v>
      </c>
      <c r="AO627" s="17">
        <v>0.66495138734751802</v>
      </c>
      <c r="AP627" s="17"/>
      <c r="AQ627" s="17">
        <v>0.61515121148125895</v>
      </c>
      <c r="AR627" s="17">
        <v>0.72227589295218297</v>
      </c>
      <c r="AS627" s="17"/>
      <c r="AT627" s="17">
        <v>0.69048359788328995</v>
      </c>
      <c r="AU627" s="17">
        <v>0.66587939008191399</v>
      </c>
      <c r="AV627" s="17"/>
      <c r="AW627" s="17">
        <v>0.66201085869643905</v>
      </c>
      <c r="AX627" s="17" t="s">
        <v>87</v>
      </c>
      <c r="AY627" s="17">
        <v>0.72533886014193905</v>
      </c>
      <c r="AZ627" s="17"/>
      <c r="BA627" s="17">
        <v>0.71560737213070602</v>
      </c>
      <c r="BB627" s="17">
        <v>0.67073428063997398</v>
      </c>
      <c r="BC627" s="17"/>
      <c r="BD627" s="17">
        <v>0.63883349372902898</v>
      </c>
      <c r="BE627" s="17">
        <v>0.70790132460942201</v>
      </c>
      <c r="BF627" s="17"/>
      <c r="BG627" s="17">
        <v>0.57742986207324598</v>
      </c>
      <c r="BH627" s="17">
        <v>0.66934029507468795</v>
      </c>
      <c r="BI627" s="17">
        <v>0.69094642466567302</v>
      </c>
      <c r="BJ627" s="17">
        <v>0.75383293926349804</v>
      </c>
    </row>
    <row r="628" spans="2:62">
      <c r="B628" t="s">
        <v>273</v>
      </c>
      <c r="C628" s="17">
        <v>0.52957807085932795</v>
      </c>
      <c r="D628" s="17">
        <v>0.54022339402931097</v>
      </c>
      <c r="E628" s="17">
        <v>0.520096220591445</v>
      </c>
      <c r="F628" s="17"/>
      <c r="G628" s="17">
        <v>0.398106920788249</v>
      </c>
      <c r="H628" s="17">
        <v>0.51820578778210902</v>
      </c>
      <c r="I628" s="17">
        <v>0.560159092229218</v>
      </c>
      <c r="J628" s="17">
        <v>0.52434019686301603</v>
      </c>
      <c r="K628" s="17">
        <v>0.55634520050382297</v>
      </c>
      <c r="L628" s="17">
        <v>0.600861031500454</v>
      </c>
      <c r="M628" s="17"/>
      <c r="N628" s="17">
        <v>0.590938645447315</v>
      </c>
      <c r="O628" s="17">
        <v>0.52948168527689998</v>
      </c>
      <c r="P628" s="17">
        <v>0.54880839104622703</v>
      </c>
      <c r="Q628" s="17">
        <v>0.45243590022264302</v>
      </c>
      <c r="R628" s="17"/>
      <c r="S628" s="17">
        <v>0.52366151361467095</v>
      </c>
      <c r="T628" s="17">
        <v>0.54089852067482103</v>
      </c>
      <c r="U628" s="17">
        <v>0.60714399189445001</v>
      </c>
      <c r="V628" s="17">
        <v>0.59535977498065595</v>
      </c>
      <c r="W628" s="17">
        <v>0.44216593676297</v>
      </c>
      <c r="X628" s="17">
        <v>0.530804193273541</v>
      </c>
      <c r="Y628" s="17">
        <v>0.50169058515669795</v>
      </c>
      <c r="Z628" s="17">
        <v>0.41087062921019102</v>
      </c>
      <c r="AA628" s="17">
        <v>0.53958180544087897</v>
      </c>
      <c r="AB628" s="17"/>
      <c r="AC628" s="17">
        <v>0.51207898268400698</v>
      </c>
      <c r="AD628" s="17">
        <v>0.52419677504197904</v>
      </c>
      <c r="AE628" s="17">
        <v>0.44015127389352199</v>
      </c>
      <c r="AF628" s="17">
        <v>0.59962166189956401</v>
      </c>
      <c r="AG628" s="17">
        <v>0.55796048507482998</v>
      </c>
      <c r="AH628" s="17">
        <v>0.630972024068995</v>
      </c>
      <c r="AI628" s="17"/>
      <c r="AJ628" s="17">
        <v>0.58031788257402395</v>
      </c>
      <c r="AK628" s="17">
        <v>0.49259549376199102</v>
      </c>
      <c r="AL628" s="17">
        <v>0.42599391008749099</v>
      </c>
      <c r="AM628" s="17">
        <v>0.61755744273937796</v>
      </c>
      <c r="AN628" s="17">
        <v>0.506375751615329</v>
      </c>
      <c r="AO628" s="17">
        <v>0.45742177306019499</v>
      </c>
      <c r="AP628" s="17"/>
      <c r="AQ628" s="17">
        <v>0.54847195460263698</v>
      </c>
      <c r="AR628" s="17">
        <v>0.52673276019474002</v>
      </c>
      <c r="AS628" s="17"/>
      <c r="AT628" s="17">
        <v>0.52025660474052104</v>
      </c>
      <c r="AU628" s="17">
        <v>0.56032980785270703</v>
      </c>
      <c r="AV628" s="17"/>
      <c r="AW628" s="17">
        <v>0.503877549115614</v>
      </c>
      <c r="AX628" s="17" t="s">
        <v>87</v>
      </c>
      <c r="AY628" s="17">
        <v>0.58031788257402395</v>
      </c>
      <c r="AZ628" s="17"/>
      <c r="BA628" s="17">
        <v>0.53928621420340295</v>
      </c>
      <c r="BB628" s="17">
        <v>0.52448944903738703</v>
      </c>
      <c r="BC628" s="17"/>
      <c r="BD628" s="17">
        <v>0.55099060172168002</v>
      </c>
      <c r="BE628" s="17">
        <v>0.52050123182553598</v>
      </c>
      <c r="BF628" s="17"/>
      <c r="BG628" s="17">
        <v>0.497548223324422</v>
      </c>
      <c r="BH628" s="17">
        <v>0.54884664736001199</v>
      </c>
      <c r="BI628" s="17">
        <v>0.53821597328353799</v>
      </c>
      <c r="BJ628" s="17">
        <v>0.51891315017214501</v>
      </c>
    </row>
    <row r="629" spans="2:62">
      <c r="B629" t="s">
        <v>278</v>
      </c>
      <c r="C629" s="17">
        <v>0.52778611076769399</v>
      </c>
      <c r="D629" s="17">
        <v>0.51850279145832101</v>
      </c>
      <c r="E629" s="17">
        <v>0.53683032541185904</v>
      </c>
      <c r="F629" s="17"/>
      <c r="G629" s="17">
        <v>0.49515173648105199</v>
      </c>
      <c r="H629" s="17">
        <v>0.508588536248748</v>
      </c>
      <c r="I629" s="17">
        <v>0.552058916875794</v>
      </c>
      <c r="J629" s="17">
        <v>0.53460897049596701</v>
      </c>
      <c r="K629" s="17">
        <v>0.55789564239913703</v>
      </c>
      <c r="L629" s="17">
        <v>0.52064005575420402</v>
      </c>
      <c r="M629" s="17"/>
      <c r="N629" s="17">
        <v>0.52055899748964596</v>
      </c>
      <c r="O629" s="17">
        <v>0.55026134627683299</v>
      </c>
      <c r="P629" s="17">
        <v>0.57383616183228503</v>
      </c>
      <c r="Q629" s="17">
        <v>0.47579750743958199</v>
      </c>
      <c r="R629" s="17"/>
      <c r="S629" s="17">
        <v>0.48734060059507001</v>
      </c>
      <c r="T629" s="17">
        <v>0.50615313785270499</v>
      </c>
      <c r="U629" s="17">
        <v>0.575118451380498</v>
      </c>
      <c r="V629" s="17">
        <v>0.57683509177735004</v>
      </c>
      <c r="W629" s="17">
        <v>0.60739611033757501</v>
      </c>
      <c r="X629" s="17">
        <v>0.48982846012532499</v>
      </c>
      <c r="Y629" s="17">
        <v>0.54344513244565895</v>
      </c>
      <c r="Z629" s="17">
        <v>0.44447094940614901</v>
      </c>
      <c r="AA629" s="17">
        <v>0.52378904733532095</v>
      </c>
      <c r="AB629" s="17"/>
      <c r="AC629" s="17">
        <v>0.47969500018330002</v>
      </c>
      <c r="AD629" s="17">
        <v>0.53651507516087205</v>
      </c>
      <c r="AE629" s="17">
        <v>0.48418589153430702</v>
      </c>
      <c r="AF629" s="17">
        <v>0.57173935653740704</v>
      </c>
      <c r="AG629" s="17">
        <v>0.57667032076887503</v>
      </c>
      <c r="AH629" s="17">
        <v>0.63150838536853604</v>
      </c>
      <c r="AI629" s="17"/>
      <c r="AJ629" s="17">
        <v>0.52545894304063401</v>
      </c>
      <c r="AK629" s="17">
        <v>0.55807508266237005</v>
      </c>
      <c r="AL629" s="17">
        <v>0.48950716761572199</v>
      </c>
      <c r="AM629" s="17">
        <v>0.45387581780294201</v>
      </c>
      <c r="AN629" s="17">
        <v>0.50451496296845599</v>
      </c>
      <c r="AO629" s="17">
        <v>0.61313359202046602</v>
      </c>
      <c r="AP629" s="17"/>
      <c r="AQ629" s="17">
        <v>0.46698973052058101</v>
      </c>
      <c r="AR629" s="17">
        <v>0.55919210625105598</v>
      </c>
      <c r="AS629" s="17"/>
      <c r="AT629" s="17">
        <v>0.53643174726190801</v>
      </c>
      <c r="AU629" s="17">
        <v>0.49240524646643702</v>
      </c>
      <c r="AV629" s="17"/>
      <c r="AW629" s="17">
        <v>0.52051158549635002</v>
      </c>
      <c r="AX629" s="17" t="s">
        <v>87</v>
      </c>
      <c r="AY629" s="17">
        <v>0.52545894304063401</v>
      </c>
      <c r="AZ629" s="17"/>
      <c r="BA629" s="17">
        <v>0.57612694263231601</v>
      </c>
      <c r="BB629" s="17">
        <v>0.50244777333294199</v>
      </c>
      <c r="BC629" s="17"/>
      <c r="BD629" s="17">
        <v>0.49785813425638897</v>
      </c>
      <c r="BE629" s="17">
        <v>0.54202496129421196</v>
      </c>
      <c r="BF629" s="17"/>
      <c r="BG629" s="17">
        <v>0.51817510208363105</v>
      </c>
      <c r="BH629" s="17">
        <v>0.48967224055564401</v>
      </c>
      <c r="BI629" s="17">
        <v>0.500858504110961</v>
      </c>
      <c r="BJ629" s="17">
        <v>0.56939278399615401</v>
      </c>
    </row>
    <row r="630" spans="2:62">
      <c r="B630" t="s">
        <v>274</v>
      </c>
      <c r="C630" s="17">
        <v>0.52619754984457301</v>
      </c>
      <c r="D630" s="17">
        <v>0.48497110641482899</v>
      </c>
      <c r="E630" s="17">
        <v>0.56317960835500003</v>
      </c>
      <c r="F630" s="17"/>
      <c r="G630" s="17">
        <v>0.41140024702163702</v>
      </c>
      <c r="H630" s="17">
        <v>0.47833447535291501</v>
      </c>
      <c r="I630" s="17">
        <v>0.515002306813652</v>
      </c>
      <c r="J630" s="17">
        <v>0.51844692271050896</v>
      </c>
      <c r="K630" s="17">
        <v>0.58358816448003903</v>
      </c>
      <c r="L630" s="17">
        <v>0.63570265312394103</v>
      </c>
      <c r="M630" s="17"/>
      <c r="N630" s="17">
        <v>0.54399080914584796</v>
      </c>
      <c r="O630" s="17">
        <v>0.51000095612312901</v>
      </c>
      <c r="P630" s="17">
        <v>0.60678059561960396</v>
      </c>
      <c r="Q630" s="17">
        <v>0.45756192310102201</v>
      </c>
      <c r="R630" s="17"/>
      <c r="S630" s="17">
        <v>0.47338669302466901</v>
      </c>
      <c r="T630" s="17">
        <v>0.52193557390682799</v>
      </c>
      <c r="U630" s="17">
        <v>0.55483124190392796</v>
      </c>
      <c r="V630" s="17">
        <v>0.54599613996576701</v>
      </c>
      <c r="W630" s="17">
        <v>0.50281589089177503</v>
      </c>
      <c r="X630" s="17">
        <v>0.54225922201770804</v>
      </c>
      <c r="Y630" s="17">
        <v>0.58427998234926604</v>
      </c>
      <c r="Z630" s="17">
        <v>0.51328645710738097</v>
      </c>
      <c r="AA630" s="17">
        <v>0.528260481002645</v>
      </c>
      <c r="AB630" s="17"/>
      <c r="AC630" s="17">
        <v>0.48069201949748902</v>
      </c>
      <c r="AD630" s="17">
        <v>0.55839425520366304</v>
      </c>
      <c r="AE630" s="17">
        <v>0.51241218319300197</v>
      </c>
      <c r="AF630" s="17">
        <v>0.49264543739669198</v>
      </c>
      <c r="AG630" s="17">
        <v>0.62016754224922999</v>
      </c>
      <c r="AH630" s="17">
        <v>0.57169486103895595</v>
      </c>
      <c r="AI630" s="17"/>
      <c r="AJ630" s="17">
        <v>0.58515225218182099</v>
      </c>
      <c r="AK630" s="17">
        <v>0.56116858720830898</v>
      </c>
      <c r="AL630" s="17">
        <v>0.31255864878324402</v>
      </c>
      <c r="AM630" s="17">
        <v>0.51166864875484497</v>
      </c>
      <c r="AN630" s="17">
        <v>0.47757028455390999</v>
      </c>
      <c r="AO630" s="17">
        <v>0.45656827607011802</v>
      </c>
      <c r="AP630" s="17"/>
      <c r="AQ630" s="17">
        <v>0.46712173755013398</v>
      </c>
      <c r="AR630" s="17">
        <v>0.56085520693185997</v>
      </c>
      <c r="AS630" s="17"/>
      <c r="AT630" s="17">
        <v>0.54325437482731098</v>
      </c>
      <c r="AU630" s="17">
        <v>0.46906751708639499</v>
      </c>
      <c r="AV630" s="17"/>
      <c r="AW630" s="17">
        <v>0.486081827645715</v>
      </c>
      <c r="AX630" s="17" t="s">
        <v>87</v>
      </c>
      <c r="AY630" s="17">
        <v>0.58515225218182099</v>
      </c>
      <c r="AZ630" s="17"/>
      <c r="BA630" s="17">
        <v>0.54672613305611695</v>
      </c>
      <c r="BB630" s="17">
        <v>0.515437284693816</v>
      </c>
      <c r="BC630" s="17"/>
      <c r="BD630" s="17">
        <v>0.45116425475497302</v>
      </c>
      <c r="BE630" s="17">
        <v>0.554063218259773</v>
      </c>
      <c r="BF630" s="17"/>
      <c r="BG630" s="17">
        <v>0.46623707351898902</v>
      </c>
      <c r="BH630" s="17">
        <v>0.46390785255949801</v>
      </c>
      <c r="BI630" s="17">
        <v>0.545702725864181</v>
      </c>
      <c r="BJ630" s="17">
        <v>0.57970626383142598</v>
      </c>
    </row>
    <row r="631" spans="2:62">
      <c r="B631" t="s">
        <v>276</v>
      </c>
      <c r="C631" s="17">
        <v>0.49649551706420603</v>
      </c>
      <c r="D631" s="17">
        <v>0.462593310261947</v>
      </c>
      <c r="E631" s="17">
        <v>0.53013609395150996</v>
      </c>
      <c r="F631" s="17"/>
      <c r="G631" s="17">
        <v>0.445072244401992</v>
      </c>
      <c r="H631" s="17">
        <v>0.40464072588884797</v>
      </c>
      <c r="I631" s="17">
        <v>0.48915315680948901</v>
      </c>
      <c r="J631" s="17">
        <v>0.473681512376883</v>
      </c>
      <c r="K631" s="17">
        <v>0.56634543894990197</v>
      </c>
      <c r="L631" s="17">
        <v>0.60617621939219601</v>
      </c>
      <c r="M631" s="17"/>
      <c r="N631" s="17">
        <v>0.48726835773060301</v>
      </c>
      <c r="O631" s="17">
        <v>0.53311079465366795</v>
      </c>
      <c r="P631" s="17">
        <v>0.55339745070943203</v>
      </c>
      <c r="Q631" s="17">
        <v>0.42327736905571101</v>
      </c>
      <c r="R631" s="17"/>
      <c r="S631" s="17">
        <v>0.47171624097510201</v>
      </c>
      <c r="T631" s="17">
        <v>0.545968525319801</v>
      </c>
      <c r="U631" s="17">
        <v>0.43544958667406303</v>
      </c>
      <c r="V631" s="17">
        <v>0.46697920309285601</v>
      </c>
      <c r="W631" s="17">
        <v>0.45354057827401301</v>
      </c>
      <c r="X631" s="17">
        <v>0.56953360132875797</v>
      </c>
      <c r="Y631" s="17">
        <v>0.53205657404039297</v>
      </c>
      <c r="Z631" s="17">
        <v>0.46284906289384398</v>
      </c>
      <c r="AA631" s="17">
        <v>0.49900029891436398</v>
      </c>
      <c r="AB631" s="17"/>
      <c r="AC631" s="17">
        <v>0.43838279966289301</v>
      </c>
      <c r="AD631" s="17">
        <v>0.54812106552331796</v>
      </c>
      <c r="AE631" s="17">
        <v>0.40783521245587601</v>
      </c>
      <c r="AF631" s="17">
        <v>0.55649871961336395</v>
      </c>
      <c r="AG631" s="17">
        <v>0.47502302270962898</v>
      </c>
      <c r="AH631" s="17">
        <v>0.60444146939437404</v>
      </c>
      <c r="AI631" s="17"/>
      <c r="AJ631" s="17">
        <v>0.54440724206175695</v>
      </c>
      <c r="AK631" s="17">
        <v>0.50719424322394602</v>
      </c>
      <c r="AL631" s="17">
        <v>0.356727391137243</v>
      </c>
      <c r="AM631" s="17">
        <v>0.43249025267177299</v>
      </c>
      <c r="AN631" s="17">
        <v>0.46603594529542802</v>
      </c>
      <c r="AO631" s="17">
        <v>0.51040499321327404</v>
      </c>
      <c r="AP631" s="17"/>
      <c r="AQ631" s="17">
        <v>0.48190286301041702</v>
      </c>
      <c r="AR631" s="17">
        <v>0.48342333729055598</v>
      </c>
      <c r="AS631" s="17"/>
      <c r="AT631" s="17">
        <v>0.50981635351924504</v>
      </c>
      <c r="AU631" s="17">
        <v>0.45244789438177702</v>
      </c>
      <c r="AV631" s="17"/>
      <c r="AW631" s="17">
        <v>0.46694401618626202</v>
      </c>
      <c r="AX631" s="17" t="s">
        <v>87</v>
      </c>
      <c r="AY631" s="17">
        <v>0.54440724206175695</v>
      </c>
      <c r="AZ631" s="17"/>
      <c r="BA631" s="17">
        <v>0.51615653762742197</v>
      </c>
      <c r="BB631" s="17">
        <v>0.48618999367690602</v>
      </c>
      <c r="BC631" s="17"/>
      <c r="BD631" s="17">
        <v>0.46497468790830598</v>
      </c>
      <c r="BE631" s="17">
        <v>0.513346241152982</v>
      </c>
      <c r="BF631" s="17"/>
      <c r="BG631" s="17">
        <v>0.43307272500988597</v>
      </c>
      <c r="BH631" s="17">
        <v>0.46434959925594199</v>
      </c>
      <c r="BI631" s="17">
        <v>0.43316253750197897</v>
      </c>
      <c r="BJ631" s="17">
        <v>0.533230410193968</v>
      </c>
    </row>
    <row r="632" spans="2:62">
      <c r="B632" t="s">
        <v>275</v>
      </c>
      <c r="C632" s="17">
        <v>0.45201431075132098</v>
      </c>
      <c r="D632" s="17">
        <v>0.45815523158071397</v>
      </c>
      <c r="E632" s="17">
        <v>0.44588013728984899</v>
      </c>
      <c r="F632" s="17"/>
      <c r="G632" s="17">
        <v>0.30225800436024503</v>
      </c>
      <c r="H632" s="17">
        <v>0.403529406925557</v>
      </c>
      <c r="I632" s="17">
        <v>0.45085150675308799</v>
      </c>
      <c r="J632" s="17">
        <v>0.46413801265502602</v>
      </c>
      <c r="K632" s="17">
        <v>0.56390673443417605</v>
      </c>
      <c r="L632" s="17">
        <v>0.52685156468510197</v>
      </c>
      <c r="M632" s="17"/>
      <c r="N632" s="17">
        <v>0.47511957576063402</v>
      </c>
      <c r="O632" s="17">
        <v>0.44758190994159103</v>
      </c>
      <c r="P632" s="17">
        <v>0.49665482351187801</v>
      </c>
      <c r="Q632" s="17">
        <v>0.39302355392195898</v>
      </c>
      <c r="R632" s="17"/>
      <c r="S632" s="17">
        <v>0.38665403279451399</v>
      </c>
      <c r="T632" s="17">
        <v>0.50111865524909005</v>
      </c>
      <c r="U632" s="17">
        <v>0.42506130822396598</v>
      </c>
      <c r="V632" s="17">
        <v>0.54066954740862705</v>
      </c>
      <c r="W632" s="17">
        <v>0.43487373703437798</v>
      </c>
      <c r="X632" s="17">
        <v>0.377092266821762</v>
      </c>
      <c r="Y632" s="17">
        <v>0.54392944405930799</v>
      </c>
      <c r="Z632" s="17">
        <v>0.45927382349967</v>
      </c>
      <c r="AA632" s="17">
        <v>0.42631090864428201</v>
      </c>
      <c r="AB632" s="17"/>
      <c r="AC632" s="17">
        <v>0.41248476150109098</v>
      </c>
      <c r="AD632" s="17">
        <v>0.460913816220066</v>
      </c>
      <c r="AE632" s="17">
        <v>0.41183154480823903</v>
      </c>
      <c r="AF632" s="17">
        <v>0.51058279067797596</v>
      </c>
      <c r="AG632" s="17">
        <v>0.43231178656469998</v>
      </c>
      <c r="AH632" s="17">
        <v>0.57937837589482</v>
      </c>
      <c r="AI632" s="17"/>
      <c r="AJ632" s="17">
        <v>0.49978112875953501</v>
      </c>
      <c r="AK632" s="17">
        <v>0.44017312974348299</v>
      </c>
      <c r="AL632" s="17">
        <v>0.33801725322952803</v>
      </c>
      <c r="AM632" s="17">
        <v>0.36466160734709602</v>
      </c>
      <c r="AN632" s="17">
        <v>0.45433523079163701</v>
      </c>
      <c r="AO632" s="17">
        <v>0.43291717023453302</v>
      </c>
      <c r="AP632" s="17"/>
      <c r="AQ632" s="17">
        <v>0.42094963206871699</v>
      </c>
      <c r="AR632" s="17">
        <v>0.45997774525020102</v>
      </c>
      <c r="AS632" s="17"/>
      <c r="AT632" s="17">
        <v>0.45690821464153902</v>
      </c>
      <c r="AU632" s="17">
        <v>0.43348525072988803</v>
      </c>
      <c r="AV632" s="17"/>
      <c r="AW632" s="17">
        <v>0.43838147078697898</v>
      </c>
      <c r="AX632" s="17" t="s">
        <v>87</v>
      </c>
      <c r="AY632" s="17">
        <v>0.49978112875953501</v>
      </c>
      <c r="AZ632" s="17"/>
      <c r="BA632" s="17">
        <v>0.48553690620496698</v>
      </c>
      <c r="BB632" s="17">
        <v>0.43444310226090899</v>
      </c>
      <c r="BC632" s="17"/>
      <c r="BD632" s="17">
        <v>0.40347970981729597</v>
      </c>
      <c r="BE632" s="17">
        <v>0.47354862534469799</v>
      </c>
      <c r="BF632" s="17"/>
      <c r="BG632" s="17">
        <v>0.40316810313398699</v>
      </c>
      <c r="BH632" s="17">
        <v>0.43387653267029203</v>
      </c>
      <c r="BI632" s="17">
        <v>0.43651064782447502</v>
      </c>
      <c r="BJ632" s="17">
        <v>0.46119576908273302</v>
      </c>
    </row>
    <row r="633" spans="2:62">
      <c r="B633" t="s">
        <v>279</v>
      </c>
      <c r="C633" s="17">
        <v>0.41357207637478599</v>
      </c>
      <c r="D633" s="17">
        <v>0.39267892573465102</v>
      </c>
      <c r="E633" s="17">
        <v>0.43172722330102897</v>
      </c>
      <c r="F633" s="17"/>
      <c r="G633" s="17">
        <v>0.26326194746782999</v>
      </c>
      <c r="H633" s="17">
        <v>0.24539480756894499</v>
      </c>
      <c r="I633" s="17">
        <v>0.355682144069837</v>
      </c>
      <c r="J633" s="17">
        <v>0.47165172004141098</v>
      </c>
      <c r="K633" s="17">
        <v>0.59211112009503297</v>
      </c>
      <c r="L633" s="17">
        <v>0.56003491984117004</v>
      </c>
      <c r="M633" s="17"/>
      <c r="N633" s="17">
        <v>0.33619249437021698</v>
      </c>
      <c r="O633" s="17">
        <v>0.418151635670519</v>
      </c>
      <c r="P633" s="17">
        <v>0.49799937370159703</v>
      </c>
      <c r="Q633" s="17">
        <v>0.41466317257239699</v>
      </c>
      <c r="R633" s="17"/>
      <c r="S633" s="17">
        <v>0.31274321738134297</v>
      </c>
      <c r="T633" s="17">
        <v>0.45547746370034398</v>
      </c>
      <c r="U633" s="17">
        <v>0.40647605943478798</v>
      </c>
      <c r="V633" s="17">
        <v>0.42785446051521298</v>
      </c>
      <c r="W633" s="17">
        <v>0.41710996321224297</v>
      </c>
      <c r="X633" s="17">
        <v>0.428721296598983</v>
      </c>
      <c r="Y633" s="17">
        <v>0.51442484859179904</v>
      </c>
      <c r="Z633" s="17">
        <v>0.43228172361651801</v>
      </c>
      <c r="AA633" s="17">
        <v>0.38973508387</v>
      </c>
      <c r="AB633" s="17"/>
      <c r="AC633" s="17">
        <v>0.281415234109892</v>
      </c>
      <c r="AD633" s="17">
        <v>0.43237602780735401</v>
      </c>
      <c r="AE633" s="17">
        <v>0.37277717535113603</v>
      </c>
      <c r="AF633" s="17">
        <v>0.48945702140465602</v>
      </c>
      <c r="AG633" s="17">
        <v>0.57770386708314203</v>
      </c>
      <c r="AH633" s="17">
        <v>0.58249228983194001</v>
      </c>
      <c r="AI633" s="17"/>
      <c r="AJ633" s="17">
        <v>0.52158511496999105</v>
      </c>
      <c r="AK633" s="17">
        <v>0.36476285773038303</v>
      </c>
      <c r="AL633" s="17">
        <v>0.32546128950596698</v>
      </c>
      <c r="AM633" s="17">
        <v>0.34844365159396401</v>
      </c>
      <c r="AN633" s="17">
        <v>0.33647560340010702</v>
      </c>
      <c r="AO633" s="17">
        <v>0.45056603627241099</v>
      </c>
      <c r="AP633" s="17"/>
      <c r="AQ633" s="17">
        <v>0.35976055486344899</v>
      </c>
      <c r="AR633" s="17">
        <v>0.43153589246127799</v>
      </c>
      <c r="AS633" s="17"/>
      <c r="AT633" s="17">
        <v>0.44279211752318498</v>
      </c>
      <c r="AU633" s="17">
        <v>0.30804231450974501</v>
      </c>
      <c r="AV633" s="17"/>
      <c r="AW633" s="17">
        <v>0.36796424821451401</v>
      </c>
      <c r="AX633" s="17" t="s">
        <v>87</v>
      </c>
      <c r="AY633" s="17">
        <v>0.52158511496999105</v>
      </c>
      <c r="AZ633" s="17"/>
      <c r="BA633" s="17">
        <v>0.49826904016461099</v>
      </c>
      <c r="BB633" s="17">
        <v>0.36917730356211098</v>
      </c>
      <c r="BC633" s="17"/>
      <c r="BD633" s="17">
        <v>0.35408489936255999</v>
      </c>
      <c r="BE633" s="17">
        <v>0.43431886457316898</v>
      </c>
      <c r="BF633" s="17"/>
      <c r="BG633" s="17">
        <v>0.30517102407480101</v>
      </c>
      <c r="BH633" s="17">
        <v>0.41120647701951701</v>
      </c>
      <c r="BI633" s="17">
        <v>0.42975450304089702</v>
      </c>
      <c r="BJ633" s="17">
        <v>0.432999696709568</v>
      </c>
    </row>
    <row r="634" spans="2:62">
      <c r="B634" t="s">
        <v>286</v>
      </c>
      <c r="C634" s="17">
        <v>0.37410544869408102</v>
      </c>
      <c r="D634" s="17">
        <v>0.36076023222914999</v>
      </c>
      <c r="E634" s="17">
        <v>0.3851677582777</v>
      </c>
      <c r="F634" s="17"/>
      <c r="G634" s="17">
        <v>0.27685284621580503</v>
      </c>
      <c r="H634" s="17">
        <v>0.26056747756772602</v>
      </c>
      <c r="I634" s="17">
        <v>0.378298094335212</v>
      </c>
      <c r="J634" s="17">
        <v>0.36913660474625798</v>
      </c>
      <c r="K634" s="17">
        <v>0.45401556110741198</v>
      </c>
      <c r="L634" s="17">
        <v>0.49394098366178602</v>
      </c>
      <c r="M634" s="17"/>
      <c r="N634" s="17">
        <v>0.36519235363410102</v>
      </c>
      <c r="O634" s="17">
        <v>0.36169466489801899</v>
      </c>
      <c r="P634" s="17">
        <v>0.42722172842584799</v>
      </c>
      <c r="Q634" s="17">
        <v>0.35179650930415801</v>
      </c>
      <c r="R634" s="17"/>
      <c r="S634" s="17">
        <v>0.30722769532712002</v>
      </c>
      <c r="T634" s="17">
        <v>0.38344233542845901</v>
      </c>
      <c r="U634" s="17">
        <v>0.44842611214149602</v>
      </c>
      <c r="V634" s="17">
        <v>0.41462021847011699</v>
      </c>
      <c r="W634" s="17">
        <v>0.34682741050959198</v>
      </c>
      <c r="X634" s="17">
        <v>0.41580676752263201</v>
      </c>
      <c r="Y634" s="17">
        <v>0.378170507799865</v>
      </c>
      <c r="Z634" s="17">
        <v>0.30665684705503898</v>
      </c>
      <c r="AA634" s="17">
        <v>0.36887715522605802</v>
      </c>
      <c r="AB634" s="17"/>
      <c r="AC634" s="17">
        <v>0.32474764179160398</v>
      </c>
      <c r="AD634" s="17">
        <v>0.36875231801327502</v>
      </c>
      <c r="AE634" s="17">
        <v>0.27209321981825901</v>
      </c>
      <c r="AF634" s="17">
        <v>0.45454417625136401</v>
      </c>
      <c r="AG634" s="17">
        <v>0.4844572368385</v>
      </c>
      <c r="AH634" s="17">
        <v>0.49615493794869098</v>
      </c>
      <c r="AI634" s="17"/>
      <c r="AJ634" s="17">
        <v>0.43755917575103298</v>
      </c>
      <c r="AK634" s="17">
        <v>0.35692701110297698</v>
      </c>
      <c r="AL634" s="17">
        <v>0.218887076476253</v>
      </c>
      <c r="AM634" s="17">
        <v>0.38102794442282201</v>
      </c>
      <c r="AN634" s="17">
        <v>0.31747818473227601</v>
      </c>
      <c r="AO634" s="17">
        <v>0.43809855927455799</v>
      </c>
      <c r="AP634" s="17"/>
      <c r="AQ634" s="17">
        <v>0.32979060973994601</v>
      </c>
      <c r="AR634" s="17">
        <v>0.39262474839901901</v>
      </c>
      <c r="AS634" s="17"/>
      <c r="AT634" s="17">
        <v>0.38701080990528702</v>
      </c>
      <c r="AU634" s="17">
        <v>0.32820879814833498</v>
      </c>
      <c r="AV634" s="17"/>
      <c r="AW634" s="17">
        <v>0.34056588239786301</v>
      </c>
      <c r="AX634" s="17" t="s">
        <v>87</v>
      </c>
      <c r="AY634" s="17">
        <v>0.43755917575103298</v>
      </c>
      <c r="AZ634" s="17"/>
      <c r="BA634" s="17">
        <v>0.40923826967070298</v>
      </c>
      <c r="BB634" s="17">
        <v>0.355690224160225</v>
      </c>
      <c r="BC634" s="17"/>
      <c r="BD634" s="17">
        <v>0.32556815456266103</v>
      </c>
      <c r="BE634" s="17">
        <v>0.39223078697394298</v>
      </c>
      <c r="BF634" s="17"/>
      <c r="BG634" s="17">
        <v>0.27627693630919498</v>
      </c>
      <c r="BH634" s="17">
        <v>0.38601201368236998</v>
      </c>
      <c r="BI634" s="17">
        <v>0.37787067102550498</v>
      </c>
      <c r="BJ634" s="17">
        <v>0.38321747327245897</v>
      </c>
    </row>
    <row r="635" spans="2:62">
      <c r="B635" t="s">
        <v>277</v>
      </c>
      <c r="C635" s="17">
        <v>0.35941366453463802</v>
      </c>
      <c r="D635" s="17">
        <v>0.34871990176605899</v>
      </c>
      <c r="E635" s="17">
        <v>0.369691631998601</v>
      </c>
      <c r="F635" s="17"/>
      <c r="G635" s="17">
        <v>0.197955569590857</v>
      </c>
      <c r="H635" s="17">
        <v>0.25955497358151702</v>
      </c>
      <c r="I635" s="17">
        <v>0.33674256527950203</v>
      </c>
      <c r="J635" s="17">
        <v>0.36724548934173501</v>
      </c>
      <c r="K635" s="17">
        <v>0.48282158505804501</v>
      </c>
      <c r="L635" s="17">
        <v>0.50854364394794005</v>
      </c>
      <c r="M635" s="17"/>
      <c r="N635" s="17">
        <v>0.34674474289274199</v>
      </c>
      <c r="O635" s="17">
        <v>0.35947726154953202</v>
      </c>
      <c r="P635" s="17">
        <v>0.36645741235992202</v>
      </c>
      <c r="Q635" s="17">
        <v>0.36411606008432201</v>
      </c>
      <c r="R635" s="17"/>
      <c r="S635" s="17">
        <v>0.33429482150782802</v>
      </c>
      <c r="T635" s="17">
        <v>0.34683858994574002</v>
      </c>
      <c r="U635" s="17">
        <v>0.40845187032742297</v>
      </c>
      <c r="V635" s="17">
        <v>0.41678587693079899</v>
      </c>
      <c r="W635" s="17">
        <v>0.318713357321318</v>
      </c>
      <c r="X635" s="17">
        <v>0.337686309648493</v>
      </c>
      <c r="Y635" s="17">
        <v>0.37310864355788298</v>
      </c>
      <c r="Z635" s="17">
        <v>0.33419426239414701</v>
      </c>
      <c r="AA635" s="17">
        <v>0.37027814679513199</v>
      </c>
      <c r="AB635" s="17"/>
      <c r="AC635" s="17">
        <v>0.27975941798861398</v>
      </c>
      <c r="AD635" s="17">
        <v>0.37591988501547602</v>
      </c>
      <c r="AE635" s="17">
        <v>0.30103517753282399</v>
      </c>
      <c r="AF635" s="17">
        <v>0.43949093533157302</v>
      </c>
      <c r="AG635" s="17">
        <v>0.43279239537494901</v>
      </c>
      <c r="AH635" s="17">
        <v>0.45160006820508097</v>
      </c>
      <c r="AI635" s="17"/>
      <c r="AJ635" s="17">
        <v>0.42817211398329402</v>
      </c>
      <c r="AK635" s="17">
        <v>0.33385099507358601</v>
      </c>
      <c r="AL635" s="17">
        <v>0.22205828215243301</v>
      </c>
      <c r="AM635" s="17">
        <v>0.26851661781798702</v>
      </c>
      <c r="AN635" s="17">
        <v>0.34610387114923602</v>
      </c>
      <c r="AO635" s="17">
        <v>0.36744365394425998</v>
      </c>
      <c r="AP635" s="17"/>
      <c r="AQ635" s="17">
        <v>0.30015487237584998</v>
      </c>
      <c r="AR635" s="17">
        <v>0.377782074133585</v>
      </c>
      <c r="AS635" s="17"/>
      <c r="AT635" s="17">
        <v>0.36767521907587097</v>
      </c>
      <c r="AU635" s="17">
        <v>0.32976990404248102</v>
      </c>
      <c r="AV635" s="17"/>
      <c r="AW635" s="17">
        <v>0.31843015209352199</v>
      </c>
      <c r="AX635" s="17" t="s">
        <v>87</v>
      </c>
      <c r="AY635" s="17">
        <v>0.42817211398329402</v>
      </c>
      <c r="AZ635" s="17"/>
      <c r="BA635" s="17">
        <v>0.35914783431782799</v>
      </c>
      <c r="BB635" s="17">
        <v>0.35955300213960101</v>
      </c>
      <c r="BC635" s="17"/>
      <c r="BD635" s="17">
        <v>0.30396360358833902</v>
      </c>
      <c r="BE635" s="17">
        <v>0.38008310221765401</v>
      </c>
      <c r="BF635" s="17"/>
      <c r="BG635" s="17">
        <v>0.27257161587652301</v>
      </c>
      <c r="BH635" s="17">
        <v>0.35259280483064498</v>
      </c>
      <c r="BI635" s="17">
        <v>0.33532591051150001</v>
      </c>
      <c r="BJ635" s="17">
        <v>0.37754154874981899</v>
      </c>
    </row>
    <row r="636" spans="2:62">
      <c r="B636" t="s">
        <v>284</v>
      </c>
      <c r="C636" s="17">
        <v>0.310383276611504</v>
      </c>
      <c r="D636" s="17">
        <v>0.29993805568852799</v>
      </c>
      <c r="E636" s="17">
        <v>0.31638977290224701</v>
      </c>
      <c r="F636" s="17"/>
      <c r="G636" s="17">
        <v>0.16988432379535001</v>
      </c>
      <c r="H636" s="17">
        <v>0.1952486543626</v>
      </c>
      <c r="I636" s="17">
        <v>0.28228949847860701</v>
      </c>
      <c r="J636" s="17">
        <v>0.34538526667656899</v>
      </c>
      <c r="K636" s="17">
        <v>0.388281007836906</v>
      </c>
      <c r="L636" s="17">
        <v>0.45475360668026499</v>
      </c>
      <c r="M636" s="17"/>
      <c r="N636" s="17">
        <v>0.33712502374298298</v>
      </c>
      <c r="O636" s="17">
        <v>0.29013907946363199</v>
      </c>
      <c r="P636" s="17">
        <v>0.34873180230360801</v>
      </c>
      <c r="Q636" s="17">
        <v>0.27161821406129899</v>
      </c>
      <c r="R636" s="17"/>
      <c r="S636" s="17">
        <v>0.26692044977828899</v>
      </c>
      <c r="T636" s="17">
        <v>0.25265878486617499</v>
      </c>
      <c r="U636" s="17">
        <v>0.45055904565622101</v>
      </c>
      <c r="V636" s="17">
        <v>0.39204026505967898</v>
      </c>
      <c r="W636" s="17">
        <v>0.31635552037600601</v>
      </c>
      <c r="X636" s="17">
        <v>0.29114452382778899</v>
      </c>
      <c r="Y636" s="17">
        <v>0.33887295945255402</v>
      </c>
      <c r="Z636" s="17">
        <v>0.166952981887657</v>
      </c>
      <c r="AA636" s="17">
        <v>0.30837438020270402</v>
      </c>
      <c r="AB636" s="17"/>
      <c r="AC636" s="17">
        <v>0.220358711832642</v>
      </c>
      <c r="AD636" s="17">
        <v>0.34595681891994601</v>
      </c>
      <c r="AE636" s="17">
        <v>0.25836213659023699</v>
      </c>
      <c r="AF636" s="17">
        <v>0.36505156276822798</v>
      </c>
      <c r="AG636" s="17">
        <v>0.37028258883847798</v>
      </c>
      <c r="AH636" s="17">
        <v>0.45185607055823102</v>
      </c>
      <c r="AI636" s="17"/>
      <c r="AJ636" s="17">
        <v>0.414955065755998</v>
      </c>
      <c r="AK636" s="17">
        <v>0.246482298447639</v>
      </c>
      <c r="AL636" s="17">
        <v>0.15077604677447001</v>
      </c>
      <c r="AM636" s="17">
        <v>0.23161946741372599</v>
      </c>
      <c r="AN636" s="17">
        <v>0.27190428836357</v>
      </c>
      <c r="AO636" s="17">
        <v>0.429308344813144</v>
      </c>
      <c r="AP636" s="17"/>
      <c r="AQ636" s="17">
        <v>0.22253431226758799</v>
      </c>
      <c r="AR636" s="17">
        <v>0.34827661522252101</v>
      </c>
      <c r="AS636" s="17"/>
      <c r="AT636" s="17">
        <v>0.323853456892711</v>
      </c>
      <c r="AU636" s="17">
        <v>0.26061631572895</v>
      </c>
      <c r="AV636" s="17"/>
      <c r="AW636" s="17">
        <v>0.270063839992502</v>
      </c>
      <c r="AX636" s="17" t="s">
        <v>87</v>
      </c>
      <c r="AY636" s="17">
        <v>0.414955065755998</v>
      </c>
      <c r="AZ636" s="17"/>
      <c r="BA636" s="17">
        <v>0.34284378329155402</v>
      </c>
      <c r="BB636" s="17">
        <v>0.29336877272655798</v>
      </c>
      <c r="BC636" s="17"/>
      <c r="BD636" s="17">
        <v>0.22645961246711099</v>
      </c>
      <c r="BE636" s="17">
        <v>0.33947880264651298</v>
      </c>
      <c r="BF636" s="17"/>
      <c r="BG636" s="17">
        <v>0.22926518848070701</v>
      </c>
      <c r="BH636" s="17">
        <v>0.27642539552733703</v>
      </c>
      <c r="BI636" s="17">
        <v>0.29260194696310599</v>
      </c>
      <c r="BJ636" s="17">
        <v>0.34885892566202098</v>
      </c>
    </row>
    <row r="637" spans="2:62">
      <c r="B637" t="s">
        <v>281</v>
      </c>
      <c r="C637" s="17">
        <v>0.29289210746133298</v>
      </c>
      <c r="D637" s="17">
        <v>0.28696239506740301</v>
      </c>
      <c r="E637" s="17">
        <v>0.29786289154669299</v>
      </c>
      <c r="F637" s="17"/>
      <c r="G637" s="17">
        <v>0.181108446726336</v>
      </c>
      <c r="H637" s="17">
        <v>0.17734281039777999</v>
      </c>
      <c r="I637" s="17">
        <v>0.30224135482687098</v>
      </c>
      <c r="J637" s="17">
        <v>0.32663521163770798</v>
      </c>
      <c r="K637" s="17">
        <v>0.32575590369900997</v>
      </c>
      <c r="L637" s="17">
        <v>0.416966062431322</v>
      </c>
      <c r="M637" s="17"/>
      <c r="N637" s="17">
        <v>0.32551491061180299</v>
      </c>
      <c r="O637" s="17">
        <v>0.27865430490015602</v>
      </c>
      <c r="P637" s="17">
        <v>0.31680931573273002</v>
      </c>
      <c r="Q637" s="17">
        <v>0.254337807497165</v>
      </c>
      <c r="R637" s="17"/>
      <c r="S637" s="17">
        <v>0.30221234025485499</v>
      </c>
      <c r="T637" s="17">
        <v>0.30130855820935598</v>
      </c>
      <c r="U637" s="17">
        <v>0.31732359008029198</v>
      </c>
      <c r="V637" s="17">
        <v>0.33391837913785599</v>
      </c>
      <c r="W637" s="17">
        <v>0.24055326471601299</v>
      </c>
      <c r="X637" s="17">
        <v>0.22555729112638001</v>
      </c>
      <c r="Y637" s="17">
        <v>0.31218479556887502</v>
      </c>
      <c r="Z637" s="17">
        <v>0.22446608090894701</v>
      </c>
      <c r="AA637" s="17">
        <v>0.32360395985898399</v>
      </c>
      <c r="AB637" s="17"/>
      <c r="AC637" s="17">
        <v>0.25476255568995698</v>
      </c>
      <c r="AD637" s="17">
        <v>0.31028953556046102</v>
      </c>
      <c r="AE637" s="17">
        <v>0.240810182654046</v>
      </c>
      <c r="AF637" s="17">
        <v>0.34257430667893801</v>
      </c>
      <c r="AG637" s="17">
        <v>0.31901312577817198</v>
      </c>
      <c r="AH637" s="17">
        <v>0.32440563038977099</v>
      </c>
      <c r="AI637" s="17"/>
      <c r="AJ637" s="17">
        <v>0.35247018361010102</v>
      </c>
      <c r="AK637" s="17">
        <v>0.23190642629417399</v>
      </c>
      <c r="AL637" s="17">
        <v>0.17335364666522299</v>
      </c>
      <c r="AM637" s="17">
        <v>0.29186987354171301</v>
      </c>
      <c r="AN637" s="17">
        <v>0.31205522657996498</v>
      </c>
      <c r="AO637" s="17">
        <v>0.28556821392117399</v>
      </c>
      <c r="AP637" s="17"/>
      <c r="AQ637" s="17">
        <v>0.259728766500188</v>
      </c>
      <c r="AR637" s="17">
        <v>0.304998767777241</v>
      </c>
      <c r="AS637" s="17"/>
      <c r="AT637" s="17">
        <v>0.28105376028539902</v>
      </c>
      <c r="AU637" s="17">
        <v>0.33684569624806798</v>
      </c>
      <c r="AV637" s="17"/>
      <c r="AW637" s="17">
        <v>0.25798021280310801</v>
      </c>
      <c r="AX637" s="17" t="s">
        <v>87</v>
      </c>
      <c r="AY637" s="17">
        <v>0.35247018361010102</v>
      </c>
      <c r="AZ637" s="17"/>
      <c r="BA637" s="17">
        <v>0.33719809861765898</v>
      </c>
      <c r="BB637" s="17">
        <v>0.26966867271688999</v>
      </c>
      <c r="BC637" s="17"/>
      <c r="BD637" s="17">
        <v>0.26346501922687199</v>
      </c>
      <c r="BE637" s="17">
        <v>0.30772195887689802</v>
      </c>
      <c r="BF637" s="17"/>
      <c r="BG637" s="17">
        <v>0.245484249302654</v>
      </c>
      <c r="BH637" s="17">
        <v>0.33420430512397797</v>
      </c>
      <c r="BI637" s="17">
        <v>0.270639421960511</v>
      </c>
      <c r="BJ637" s="17">
        <v>0.29391677154600598</v>
      </c>
    </row>
    <row r="638" spans="2:62">
      <c r="B638" t="s">
        <v>283</v>
      </c>
      <c r="C638" s="17">
        <v>0.25160315797836302</v>
      </c>
      <c r="D638" s="17">
        <v>0.23618261385666101</v>
      </c>
      <c r="E638" s="17">
        <v>0.26319525501083002</v>
      </c>
      <c r="F638" s="17"/>
      <c r="G638" s="17">
        <v>0.24540535992761101</v>
      </c>
      <c r="H638" s="17">
        <v>0.24225140331947201</v>
      </c>
      <c r="I638" s="17">
        <v>0.224834997935593</v>
      </c>
      <c r="J638" s="17">
        <v>0.20746264652659399</v>
      </c>
      <c r="K638" s="17">
        <v>0.22776062163663299</v>
      </c>
      <c r="L638" s="17">
        <v>0.34205541077843998</v>
      </c>
      <c r="M638" s="17"/>
      <c r="N638" s="17">
        <v>0.24195498165726201</v>
      </c>
      <c r="O638" s="17">
        <v>0.251827558013755</v>
      </c>
      <c r="P638" s="17">
        <v>0.28592033918999399</v>
      </c>
      <c r="Q638" s="17">
        <v>0.233058850261112</v>
      </c>
      <c r="R638" s="17"/>
      <c r="S638" s="17">
        <v>0.25447073072264498</v>
      </c>
      <c r="T638" s="17">
        <v>0.256885942510585</v>
      </c>
      <c r="U638" s="17">
        <v>0.233641860919276</v>
      </c>
      <c r="V638" s="17">
        <v>0.23539202179166499</v>
      </c>
      <c r="W638" s="17">
        <v>0.24869733353324999</v>
      </c>
      <c r="X638" s="17">
        <v>0.24439903415721301</v>
      </c>
      <c r="Y638" s="17">
        <v>0.26155561740308497</v>
      </c>
      <c r="Z638" s="17">
        <v>0.32828380512838001</v>
      </c>
      <c r="AA638" s="17">
        <v>0.238509050105457</v>
      </c>
      <c r="AB638" s="17"/>
      <c r="AC638" s="17">
        <v>0.25064654831600403</v>
      </c>
      <c r="AD638" s="17">
        <v>0.23056278867205399</v>
      </c>
      <c r="AE638" s="17">
        <v>0.26119643649191798</v>
      </c>
      <c r="AF638" s="17">
        <v>0.27330713116236299</v>
      </c>
      <c r="AG638" s="17">
        <v>0.26610071273232699</v>
      </c>
      <c r="AH638" s="17">
        <v>0.248724995588544</v>
      </c>
      <c r="AI638" s="17"/>
      <c r="AJ638" s="17">
        <v>0.28058005805694702</v>
      </c>
      <c r="AK638" s="17">
        <v>0.21173124390157999</v>
      </c>
      <c r="AL638" s="17">
        <v>0.157071693143983</v>
      </c>
      <c r="AM638" s="17">
        <v>0.237325544294023</v>
      </c>
      <c r="AN638" s="17">
        <v>0.28524457645127999</v>
      </c>
      <c r="AO638" s="17">
        <v>0.26690808498234297</v>
      </c>
      <c r="AP638" s="17"/>
      <c r="AQ638" s="17">
        <v>0.227590334536108</v>
      </c>
      <c r="AR638" s="17">
        <v>0.25110481434798998</v>
      </c>
      <c r="AS638" s="17"/>
      <c r="AT638" s="17">
        <v>0.24443220920278799</v>
      </c>
      <c r="AU638" s="17">
        <v>0.27561669660094001</v>
      </c>
      <c r="AV638" s="17"/>
      <c r="AW638" s="17">
        <v>0.25184063967605003</v>
      </c>
      <c r="AX638" s="17" t="s">
        <v>87</v>
      </c>
      <c r="AY638" s="17">
        <v>0.28058005805694702</v>
      </c>
      <c r="AZ638" s="17"/>
      <c r="BA638" s="17">
        <v>0.232070732338334</v>
      </c>
      <c r="BB638" s="17">
        <v>0.26184127703209198</v>
      </c>
      <c r="BC638" s="17"/>
      <c r="BD638" s="17">
        <v>0.260095266987247</v>
      </c>
      <c r="BE638" s="17">
        <v>0.25096539909881999</v>
      </c>
      <c r="BF638" s="17"/>
      <c r="BG638" s="17">
        <v>0.24094607943867299</v>
      </c>
      <c r="BH638" s="17">
        <v>0.26776707298341801</v>
      </c>
      <c r="BI638" s="17">
        <v>0.18561823299600699</v>
      </c>
      <c r="BJ638" s="17">
        <v>0.281692029339356</v>
      </c>
    </row>
    <row r="639" spans="2:62">
      <c r="B639" t="s">
        <v>308</v>
      </c>
      <c r="C639" s="17">
        <v>0.23013841512158401</v>
      </c>
      <c r="D639" s="17">
        <v>0.22935785636046299</v>
      </c>
      <c r="E639" s="17">
        <v>0.22961517545998</v>
      </c>
      <c r="F639" s="17"/>
      <c r="G639" s="17">
        <v>0.13892977162406001</v>
      </c>
      <c r="H639" s="17">
        <v>0.13251295373093699</v>
      </c>
      <c r="I639" s="17">
        <v>0.16390033808319199</v>
      </c>
      <c r="J639" s="17">
        <v>0.27908650072817898</v>
      </c>
      <c r="K639" s="17">
        <v>0.28170539010519002</v>
      </c>
      <c r="L639" s="17">
        <v>0.36942198027441697</v>
      </c>
      <c r="M639" s="17"/>
      <c r="N639" s="17">
        <v>0.20899591671984699</v>
      </c>
      <c r="O639" s="17">
        <v>0.22464166267716101</v>
      </c>
      <c r="P639" s="17">
        <v>0.233931641526607</v>
      </c>
      <c r="Q639" s="17">
        <v>0.25131028800552402</v>
      </c>
      <c r="R639" s="17"/>
      <c r="S639" s="17">
        <v>0.20290382851139999</v>
      </c>
      <c r="T639" s="17">
        <v>0.244414221635048</v>
      </c>
      <c r="U639" s="17">
        <v>0.28653950340526402</v>
      </c>
      <c r="V639" s="17">
        <v>0.22225378284859501</v>
      </c>
      <c r="W639" s="17">
        <v>0.20853830290175299</v>
      </c>
      <c r="X639" s="17">
        <v>0.22563745195658</v>
      </c>
      <c r="Y639" s="17">
        <v>0.219971131309391</v>
      </c>
      <c r="Z639" s="17">
        <v>0.148107412028047</v>
      </c>
      <c r="AA639" s="17">
        <v>0.27128385982592601</v>
      </c>
      <c r="AB639" s="17"/>
      <c r="AC639" s="17">
        <v>0.175393896354789</v>
      </c>
      <c r="AD639" s="17">
        <v>0.25349151925201002</v>
      </c>
      <c r="AE639" s="17">
        <v>0.20326372623892699</v>
      </c>
      <c r="AF639" s="17">
        <v>0.248527109346346</v>
      </c>
      <c r="AG639" s="17">
        <v>0.26600043415739999</v>
      </c>
      <c r="AH639" s="17">
        <v>0.35353815685544498</v>
      </c>
      <c r="AI639" s="17"/>
      <c r="AJ639" s="17">
        <v>0.308780734040011</v>
      </c>
      <c r="AK639" s="17">
        <v>0.187477934081099</v>
      </c>
      <c r="AL639" s="17">
        <v>0.12679080649224</v>
      </c>
      <c r="AM639" s="17">
        <v>0.21062630905819399</v>
      </c>
      <c r="AN639" s="17">
        <v>0.19458874296336501</v>
      </c>
      <c r="AO639" s="17">
        <v>0.21054186719847801</v>
      </c>
      <c r="AP639" s="17"/>
      <c r="AQ639" s="17">
        <v>0.16703270511780999</v>
      </c>
      <c r="AR639" s="17">
        <v>0.25277414460564801</v>
      </c>
      <c r="AS639" s="17"/>
      <c r="AT639" s="17">
        <v>0.241045881101492</v>
      </c>
      <c r="AU639" s="17">
        <v>0.19167411957755601</v>
      </c>
      <c r="AV639" s="17"/>
      <c r="AW639" s="17">
        <v>0.188365807471885</v>
      </c>
      <c r="AX639" s="17" t="s">
        <v>87</v>
      </c>
      <c r="AY639" s="17">
        <v>0.308780734040011</v>
      </c>
      <c r="AZ639" s="17"/>
      <c r="BA639" s="17">
        <v>0.23971796113742</v>
      </c>
      <c r="BB639" s="17">
        <v>0.22511719889384599</v>
      </c>
      <c r="BC639" s="17"/>
      <c r="BD639" s="17">
        <v>0.18094062772483599</v>
      </c>
      <c r="BE639" s="17">
        <v>0.249133622087641</v>
      </c>
      <c r="BF639" s="17"/>
      <c r="BG639" s="17">
        <v>0.13600472546779799</v>
      </c>
      <c r="BH639" s="17">
        <v>0.25202562738959899</v>
      </c>
      <c r="BI639" s="17">
        <v>0.22694006869066899</v>
      </c>
      <c r="BJ639" s="17">
        <v>0.235048740889405</v>
      </c>
    </row>
    <row r="640" spans="2:62">
      <c r="B640" t="s">
        <v>309</v>
      </c>
      <c r="C640" s="17">
        <v>0.227098556681261</v>
      </c>
      <c r="D640" s="17">
        <v>0.233324320967289</v>
      </c>
      <c r="E640" s="17">
        <v>0.218400195815597</v>
      </c>
      <c r="F640" s="17"/>
      <c r="G640" s="17">
        <v>0.13906421029020199</v>
      </c>
      <c r="H640" s="17">
        <v>0.15901557480127201</v>
      </c>
      <c r="I640" s="17">
        <v>0.19221154397330301</v>
      </c>
      <c r="J640" s="17">
        <v>0.21929805823943699</v>
      </c>
      <c r="K640" s="17">
        <v>0.27996376845343102</v>
      </c>
      <c r="L640" s="17">
        <v>0.355471941636963</v>
      </c>
      <c r="M640" s="17"/>
      <c r="N640" s="17">
        <v>0.25868692555980799</v>
      </c>
      <c r="O640" s="17">
        <v>0.22236215563786901</v>
      </c>
      <c r="P640" s="17">
        <v>0.26824561508851702</v>
      </c>
      <c r="Q640" s="17">
        <v>0.161903232293584</v>
      </c>
      <c r="R640" s="17"/>
      <c r="S640" s="17">
        <v>0.27570893818861603</v>
      </c>
      <c r="T640" s="17">
        <v>0.25636537731627901</v>
      </c>
      <c r="U640" s="17">
        <v>0.26357890782440602</v>
      </c>
      <c r="V640" s="17">
        <v>0.22037463488828701</v>
      </c>
      <c r="W640" s="17">
        <v>0.16842671248408</v>
      </c>
      <c r="X640" s="17">
        <v>0.181723168908799</v>
      </c>
      <c r="Y640" s="17">
        <v>0.20959880232819</v>
      </c>
      <c r="Z640" s="17">
        <v>0.180835243219064</v>
      </c>
      <c r="AA640" s="17">
        <v>0.213426639670591</v>
      </c>
      <c r="AB640" s="17"/>
      <c r="AC640" s="17">
        <v>0.25099760495508999</v>
      </c>
      <c r="AD640" s="17">
        <v>0.20529048305595601</v>
      </c>
      <c r="AE640" s="17">
        <v>0.22192518983360199</v>
      </c>
      <c r="AF640" s="17">
        <v>0.20598364628056301</v>
      </c>
      <c r="AG640" s="17">
        <v>0.25536057616083202</v>
      </c>
      <c r="AH640" s="17">
        <v>0.27603557002682699</v>
      </c>
      <c r="AI640" s="17"/>
      <c r="AJ640" s="17">
        <v>0.31438712097335197</v>
      </c>
      <c r="AK640" s="17">
        <v>0.18593664311615701</v>
      </c>
      <c r="AL640" s="17">
        <v>0.106859203836221</v>
      </c>
      <c r="AM640" s="17">
        <v>0.20448905367362499</v>
      </c>
      <c r="AN640" s="17">
        <v>0.199309451555263</v>
      </c>
      <c r="AO640" s="17">
        <v>0.15133606082236301</v>
      </c>
      <c r="AP640" s="17"/>
      <c r="AQ640" s="17">
        <v>0.220402688661962</v>
      </c>
      <c r="AR640" s="17">
        <v>0.22529228392686301</v>
      </c>
      <c r="AS640" s="17"/>
      <c r="AT640" s="17">
        <v>0.217579535998008</v>
      </c>
      <c r="AU640" s="17">
        <v>0.26059357233291103</v>
      </c>
      <c r="AV640" s="17"/>
      <c r="AW640" s="17">
        <v>0.17667077688227101</v>
      </c>
      <c r="AX640" s="17" t="s">
        <v>87</v>
      </c>
      <c r="AY640" s="17">
        <v>0.31438712097335197</v>
      </c>
      <c r="AZ640" s="17"/>
      <c r="BA640" s="17">
        <v>0.195735755460411</v>
      </c>
      <c r="BB640" s="17">
        <v>0.243537687113655</v>
      </c>
      <c r="BC640" s="17"/>
      <c r="BD640" s="17">
        <v>0.223502153892704</v>
      </c>
      <c r="BE640" s="17">
        <v>0.231668424016019</v>
      </c>
      <c r="BF640" s="17"/>
      <c r="BG640" s="17">
        <v>0.170807731081248</v>
      </c>
      <c r="BH640" s="17">
        <v>0.21609469339035101</v>
      </c>
      <c r="BI640" s="17">
        <v>0.26225257929436002</v>
      </c>
      <c r="BJ640" s="17">
        <v>0.25666568869172401</v>
      </c>
    </row>
    <row r="641" spans="2:62">
      <c r="B641" t="s">
        <v>287</v>
      </c>
      <c r="C641" s="17">
        <v>0.22093412060855899</v>
      </c>
      <c r="D641" s="17">
        <v>0.25351999502733102</v>
      </c>
      <c r="E641" s="17">
        <v>0.19321035774447201</v>
      </c>
      <c r="F641" s="17"/>
      <c r="G641" s="17">
        <v>0.10257522357404</v>
      </c>
      <c r="H641" s="17">
        <v>0.174766489940371</v>
      </c>
      <c r="I641" s="17">
        <v>0.19140666913554</v>
      </c>
      <c r="J641" s="17">
        <v>0.25047235810690399</v>
      </c>
      <c r="K641" s="17">
        <v>0.21801956763442401</v>
      </c>
      <c r="L641" s="17">
        <v>0.36474364605156101</v>
      </c>
      <c r="M641" s="17"/>
      <c r="N641" s="17">
        <v>0.217891078263205</v>
      </c>
      <c r="O641" s="17">
        <v>0.242553434453504</v>
      </c>
      <c r="P641" s="17">
        <v>0.23081561326279401</v>
      </c>
      <c r="Q641" s="17">
        <v>0.19508136272038601</v>
      </c>
      <c r="R641" s="17"/>
      <c r="S641" s="17">
        <v>0.212744126244273</v>
      </c>
      <c r="T641" s="17">
        <v>0.240300201224599</v>
      </c>
      <c r="U641" s="17">
        <v>0.22908556711394601</v>
      </c>
      <c r="V641" s="17">
        <v>0.25522022950300399</v>
      </c>
      <c r="W641" s="17">
        <v>0.155764990533097</v>
      </c>
      <c r="X641" s="17">
        <v>0.20266680299807199</v>
      </c>
      <c r="Y641" s="17">
        <v>0.21168092082246501</v>
      </c>
      <c r="Z641" s="17">
        <v>0.110008431797608</v>
      </c>
      <c r="AA641" s="17">
        <v>0.289033445378437</v>
      </c>
      <c r="AB641" s="17"/>
      <c r="AC641" s="17">
        <v>0.20685453636880299</v>
      </c>
      <c r="AD641" s="17">
        <v>0.235997084994754</v>
      </c>
      <c r="AE641" s="17">
        <v>0.22293513386877001</v>
      </c>
      <c r="AF641" s="17">
        <v>0.193323953793544</v>
      </c>
      <c r="AG641" s="17">
        <v>0.24090691485427501</v>
      </c>
      <c r="AH641" s="17">
        <v>0.27233492211059601</v>
      </c>
      <c r="AI641" s="17"/>
      <c r="AJ641" s="17">
        <v>0.27728483379615998</v>
      </c>
      <c r="AK641" s="17">
        <v>0.23556459974428301</v>
      </c>
      <c r="AL641" s="17">
        <v>9.9756583562384302E-2</v>
      </c>
      <c r="AM641" s="17">
        <v>0.14731132367231001</v>
      </c>
      <c r="AN641" s="17">
        <v>0.200276481993653</v>
      </c>
      <c r="AO641" s="17">
        <v>0.152614019340126</v>
      </c>
      <c r="AP641" s="17"/>
      <c r="AQ641" s="17">
        <v>0.22112284326739501</v>
      </c>
      <c r="AR641" s="17">
        <v>0.22942782567940501</v>
      </c>
      <c r="AS641" s="17"/>
      <c r="AT641" s="17">
        <v>0.22135020764014501</v>
      </c>
      <c r="AU641" s="17">
        <v>0.221266477232091</v>
      </c>
      <c r="AV641" s="17"/>
      <c r="AW641" s="17">
        <v>0.18942984003236801</v>
      </c>
      <c r="AX641" s="17" t="s">
        <v>87</v>
      </c>
      <c r="AY641" s="17">
        <v>0.27728483379615998</v>
      </c>
      <c r="AZ641" s="17"/>
      <c r="BA641" s="17">
        <v>0.217236939050341</v>
      </c>
      <c r="BB641" s="17">
        <v>0.222872035829837</v>
      </c>
      <c r="BC641" s="17"/>
      <c r="BD641" s="17">
        <v>0.17058783033196601</v>
      </c>
      <c r="BE641" s="17">
        <v>0.23748144077303099</v>
      </c>
      <c r="BF641" s="17"/>
      <c r="BG641" s="17">
        <v>0.15466114032426501</v>
      </c>
      <c r="BH641" s="17">
        <v>0.19188801129581501</v>
      </c>
      <c r="BI641" s="17">
        <v>0.25016904282353702</v>
      </c>
      <c r="BJ641" s="17">
        <v>0.23873969194154401</v>
      </c>
    </row>
    <row r="642" spans="2:62">
      <c r="B642" t="s">
        <v>310</v>
      </c>
      <c r="C642" s="17">
        <v>0.16957459629285501</v>
      </c>
      <c r="D642" s="17">
        <v>0.170277803313719</v>
      </c>
      <c r="E642" s="17">
        <v>0.170854752800601</v>
      </c>
      <c r="F642" s="17"/>
      <c r="G642" s="17">
        <v>0.11533515086686499</v>
      </c>
      <c r="H642" s="17">
        <v>0.14933414905710701</v>
      </c>
      <c r="I642" s="17">
        <v>0.17570376883643701</v>
      </c>
      <c r="J642" s="17">
        <v>0.15868776448996999</v>
      </c>
      <c r="K642" s="17">
        <v>0.16420950060181899</v>
      </c>
      <c r="L642" s="17">
        <v>0.24308887069387899</v>
      </c>
      <c r="M642" s="17"/>
      <c r="N642" s="17">
        <v>0.18185212788260199</v>
      </c>
      <c r="O642" s="17">
        <v>0.16131490679680199</v>
      </c>
      <c r="P642" s="17">
        <v>0.16559760958479</v>
      </c>
      <c r="Q642" s="17">
        <v>0.16913339845765701</v>
      </c>
      <c r="R642" s="17"/>
      <c r="S642" s="17">
        <v>0.166569134618442</v>
      </c>
      <c r="T642" s="17">
        <v>0.175258910260228</v>
      </c>
      <c r="U642" s="17">
        <v>0.16966002260062699</v>
      </c>
      <c r="V642" s="17">
        <v>0.17552780718088201</v>
      </c>
      <c r="W642" s="17">
        <v>0.111216697802288</v>
      </c>
      <c r="X642" s="17">
        <v>0.14163163456886199</v>
      </c>
      <c r="Y642" s="17">
        <v>0.273536744495538</v>
      </c>
      <c r="Z642" s="17">
        <v>5.4945279561402501E-2</v>
      </c>
      <c r="AA642" s="17">
        <v>0.19445960214869801</v>
      </c>
      <c r="AB642" s="17"/>
      <c r="AC642" s="17">
        <v>0.17393518891328899</v>
      </c>
      <c r="AD642" s="17">
        <v>0.12116178139797699</v>
      </c>
      <c r="AE642" s="17">
        <v>0.17963248868845899</v>
      </c>
      <c r="AF642" s="17">
        <v>0.198242022836882</v>
      </c>
      <c r="AG642" s="17">
        <v>0.19649392299235</v>
      </c>
      <c r="AH642" s="17">
        <v>0.27190118794887702</v>
      </c>
      <c r="AI642" s="17"/>
      <c r="AJ642" s="17">
        <v>0.192868366321053</v>
      </c>
      <c r="AK642" s="17">
        <v>0.15982502328527701</v>
      </c>
      <c r="AL642" s="17">
        <v>6.4129270668835198E-2</v>
      </c>
      <c r="AM642" s="17">
        <v>0.20739662843052101</v>
      </c>
      <c r="AN642" s="17">
        <v>0.176504960156914</v>
      </c>
      <c r="AO642" s="17">
        <v>0.15369242439865599</v>
      </c>
      <c r="AP642" s="17"/>
      <c r="AQ642" s="17">
        <v>0.15171596487925501</v>
      </c>
      <c r="AR642" s="17">
        <v>0.17597230868650901</v>
      </c>
      <c r="AS642" s="17"/>
      <c r="AT642" s="17">
        <v>0.162018320848203</v>
      </c>
      <c r="AU642" s="17">
        <v>0.19815754057527499</v>
      </c>
      <c r="AV642" s="17"/>
      <c r="AW642" s="17">
        <v>0.15906673838829699</v>
      </c>
      <c r="AX642" s="17" t="s">
        <v>87</v>
      </c>
      <c r="AY642" s="17">
        <v>0.192868366321053</v>
      </c>
      <c r="AZ642" s="17"/>
      <c r="BA642" s="17">
        <v>0.19019862048605399</v>
      </c>
      <c r="BB642" s="17">
        <v>0.15876430478332401</v>
      </c>
      <c r="BC642" s="17"/>
      <c r="BD642" s="17">
        <v>0.13306510730674301</v>
      </c>
      <c r="BE642" s="17">
        <v>0.18460114683573001</v>
      </c>
      <c r="BF642" s="17"/>
      <c r="BG642" s="17">
        <v>0.14251173557629301</v>
      </c>
      <c r="BH642" s="17">
        <v>0.19719257939003601</v>
      </c>
      <c r="BI642" s="17">
        <v>0.158697998780919</v>
      </c>
      <c r="BJ642" s="17">
        <v>0.16877888008616801</v>
      </c>
    </row>
    <row r="643" spans="2:62">
      <c r="B643" t="s">
        <v>311</v>
      </c>
      <c r="C643" s="17">
        <v>7.6207024833456302E-2</v>
      </c>
      <c r="D643" s="17">
        <v>8.7903767551068004E-2</v>
      </c>
      <c r="E643" s="17">
        <v>6.6220237939938198E-2</v>
      </c>
      <c r="F643" s="17"/>
      <c r="G643" s="17">
        <v>5.1157716263724902E-2</v>
      </c>
      <c r="H643" s="17">
        <v>6.4528411864965704E-2</v>
      </c>
      <c r="I643" s="17">
        <v>9.3998509733861799E-2</v>
      </c>
      <c r="J643" s="17">
        <v>6.5348543691501906E-2</v>
      </c>
      <c r="K643" s="17">
        <v>5.4639877335302997E-2</v>
      </c>
      <c r="L643" s="17">
        <v>0.11528385191819999</v>
      </c>
      <c r="M643" s="17"/>
      <c r="N643" s="17">
        <v>5.8061459385794302E-2</v>
      </c>
      <c r="O643" s="17">
        <v>8.1494104031220801E-2</v>
      </c>
      <c r="P643" s="17">
        <v>8.9180445927223698E-2</v>
      </c>
      <c r="Q643" s="17">
        <v>7.8825623098723804E-2</v>
      </c>
      <c r="R643" s="17"/>
      <c r="S643" s="17">
        <v>8.5930287170460001E-2</v>
      </c>
      <c r="T643" s="17">
        <v>6.7564142388533505E-2</v>
      </c>
      <c r="U643" s="17">
        <v>8.87739768567814E-2</v>
      </c>
      <c r="V643" s="17">
        <v>0.125525909171425</v>
      </c>
      <c r="W643" s="17">
        <v>7.7764011156336799E-2</v>
      </c>
      <c r="X643" s="17">
        <v>5.3492982011634799E-2</v>
      </c>
      <c r="Y643" s="17">
        <v>4.1836316007966202E-2</v>
      </c>
      <c r="Z643" s="17">
        <v>0</v>
      </c>
      <c r="AA643" s="17">
        <v>9.7783808106954903E-2</v>
      </c>
      <c r="AB643" s="17"/>
      <c r="AC643" s="17">
        <v>8.4188542874094593E-2</v>
      </c>
      <c r="AD643" s="17">
        <v>6.7043268268168296E-2</v>
      </c>
      <c r="AE643" s="17">
        <v>7.0667395629283397E-2</v>
      </c>
      <c r="AF643" s="17">
        <v>6.7279493049179795E-2</v>
      </c>
      <c r="AG643" s="17">
        <v>8.6420414511523005E-2</v>
      </c>
      <c r="AH643" s="17">
        <v>0.12666452596706601</v>
      </c>
      <c r="AI643" s="17"/>
      <c r="AJ643" s="17">
        <v>8.8537823643188296E-2</v>
      </c>
      <c r="AK643" s="17">
        <v>6.3297980865582498E-2</v>
      </c>
      <c r="AL643" s="17">
        <v>3.1848054384644199E-2</v>
      </c>
      <c r="AM643" s="17">
        <v>4.02914107455156E-2</v>
      </c>
      <c r="AN643" s="17">
        <v>0.10649976224324099</v>
      </c>
      <c r="AO643" s="17">
        <v>6.4522489432062805E-2</v>
      </c>
      <c r="AP643" s="17"/>
      <c r="AQ643" s="17">
        <v>8.1195940993905494E-2</v>
      </c>
      <c r="AR643" s="17">
        <v>7.1262854515799307E-2</v>
      </c>
      <c r="AS643" s="17"/>
      <c r="AT643" s="17">
        <v>6.4249516720789601E-2</v>
      </c>
      <c r="AU643" s="17">
        <v>0.118582298874587</v>
      </c>
      <c r="AV643" s="17"/>
      <c r="AW643" s="17">
        <v>7.7981138303166303E-2</v>
      </c>
      <c r="AX643" s="17" t="s">
        <v>87</v>
      </c>
      <c r="AY643" s="17">
        <v>8.8537823643188296E-2</v>
      </c>
      <c r="AZ643" s="17"/>
      <c r="BA643" s="17">
        <v>8.8555738560019095E-2</v>
      </c>
      <c r="BB643" s="17">
        <v>6.9734321257211004E-2</v>
      </c>
      <c r="BC643" s="17"/>
      <c r="BD643" s="17">
        <v>7.9655679523529602E-2</v>
      </c>
      <c r="BE643" s="17">
        <v>7.2459235831528204E-2</v>
      </c>
      <c r="BF643" s="17"/>
      <c r="BG643" s="17">
        <v>8.31351135547993E-2</v>
      </c>
      <c r="BH643" s="17">
        <v>6.4226749438309305E-2</v>
      </c>
      <c r="BI643" s="17">
        <v>8.3571983165374994E-2</v>
      </c>
      <c r="BJ643" s="17">
        <v>5.6209015001352301E-2</v>
      </c>
    </row>
    <row r="644" spans="2:62">
      <c r="B644" t="s">
        <v>101</v>
      </c>
      <c r="C644" s="17">
        <v>4.2707586953136603E-2</v>
      </c>
      <c r="D644" s="17">
        <v>3.4069948604670101E-2</v>
      </c>
      <c r="E644" s="17">
        <v>5.1210682288730297E-2</v>
      </c>
      <c r="F644" s="17"/>
      <c r="G644" s="17">
        <v>5.7033974720333502E-2</v>
      </c>
      <c r="H644" s="17">
        <v>3.04726353775591E-2</v>
      </c>
      <c r="I644" s="17">
        <v>4.50982946696971E-2</v>
      </c>
      <c r="J644" s="17">
        <v>3.1663117511639999E-2</v>
      </c>
      <c r="K644" s="17">
        <v>6.01249842670947E-2</v>
      </c>
      <c r="L644" s="17">
        <v>4.0075607738513E-2</v>
      </c>
      <c r="M644" s="17"/>
      <c r="N644" s="17">
        <v>1.1072487308884899E-2</v>
      </c>
      <c r="O644" s="17">
        <v>3.6479227535658999E-2</v>
      </c>
      <c r="P644" s="17">
        <v>4.8655832879946598E-2</v>
      </c>
      <c r="Q644" s="17">
        <v>7.6345126037431099E-2</v>
      </c>
      <c r="R644" s="17"/>
      <c r="S644" s="17">
        <v>4.4510319798881599E-2</v>
      </c>
      <c r="T644" s="17">
        <v>4.3355355343900302E-2</v>
      </c>
      <c r="U644" s="17">
        <v>5.4201539319395101E-2</v>
      </c>
      <c r="V644" s="17">
        <v>2.6010029768017199E-2</v>
      </c>
      <c r="W644" s="17">
        <v>5.4738204196036602E-2</v>
      </c>
      <c r="X644" s="17">
        <v>3.9997656162899298E-2</v>
      </c>
      <c r="Y644" s="17">
        <v>4.0220506746894501E-2</v>
      </c>
      <c r="Z644" s="17">
        <v>4.5405723931142498E-2</v>
      </c>
      <c r="AA644" s="17">
        <v>3.8037952500798403E-2</v>
      </c>
      <c r="AB644" s="17"/>
      <c r="AC644" s="17">
        <v>2.8029048256777701E-2</v>
      </c>
      <c r="AD644" s="17">
        <v>5.52441083520223E-2</v>
      </c>
      <c r="AE644" s="17">
        <v>4.31724408379182E-2</v>
      </c>
      <c r="AF644" s="17">
        <v>4.7847831092822299E-2</v>
      </c>
      <c r="AG644" s="17">
        <v>5.2746785227836102E-2</v>
      </c>
      <c r="AH644" s="17">
        <v>0</v>
      </c>
      <c r="AI644" s="17"/>
      <c r="AJ644" s="17">
        <v>3.4372120021697601E-2</v>
      </c>
      <c r="AK644" s="17">
        <v>2.7812680527418501E-2</v>
      </c>
      <c r="AL644" s="17">
        <v>0.121771332576828</v>
      </c>
      <c r="AM644" s="17">
        <v>3.9305045409729698E-2</v>
      </c>
      <c r="AN644" s="17">
        <v>5.5337061458035602E-2</v>
      </c>
      <c r="AO644" s="17">
        <v>0</v>
      </c>
      <c r="AP644" s="17"/>
      <c r="AQ644" s="17">
        <v>4.2634146652640301E-2</v>
      </c>
      <c r="AR644" s="17">
        <v>2.81689072878849E-2</v>
      </c>
      <c r="AS644" s="17"/>
      <c r="AT644" s="17">
        <v>4.0305374268971003E-2</v>
      </c>
      <c r="AU644" s="17">
        <v>4.8343381252309602E-2</v>
      </c>
      <c r="AV644" s="17"/>
      <c r="AW644" s="17">
        <v>4.8823304617021099E-2</v>
      </c>
      <c r="AX644" s="17" t="s">
        <v>87</v>
      </c>
      <c r="AY644" s="17">
        <v>3.4372120021697601E-2</v>
      </c>
      <c r="AZ644" s="17"/>
      <c r="BA644" s="17">
        <v>1.8293808746813699E-2</v>
      </c>
      <c r="BB644" s="17">
        <v>5.5504316475322397E-2</v>
      </c>
      <c r="BC644" s="17"/>
      <c r="BD644" s="17">
        <v>5.0750752286687399E-2</v>
      </c>
      <c r="BE644" s="17">
        <v>3.6490644705184497E-2</v>
      </c>
      <c r="BF644" s="17"/>
      <c r="BG644" s="17">
        <v>1.9884864545951599E-2</v>
      </c>
      <c r="BH644" s="17">
        <v>7.1632702438456694E-2</v>
      </c>
      <c r="BI644" s="17">
        <v>1.9710101532317999E-2</v>
      </c>
      <c r="BJ644" s="17">
        <v>3.5854121407593302E-2</v>
      </c>
    </row>
    <row r="645" spans="2:62">
      <c r="B645" t="s">
        <v>289</v>
      </c>
      <c r="C645" s="17">
        <v>1.51514799732695E-2</v>
      </c>
      <c r="D645" s="17">
        <v>1.7371580690122901E-2</v>
      </c>
      <c r="E645" s="17">
        <v>1.11692508216833E-2</v>
      </c>
      <c r="F645" s="17"/>
      <c r="G645" s="17">
        <v>1.7530888376755E-2</v>
      </c>
      <c r="H645" s="17">
        <v>6.6406742187401797E-3</v>
      </c>
      <c r="I645" s="17">
        <v>1.1817599732136501E-2</v>
      </c>
      <c r="J645" s="17">
        <v>5.6426207036483402E-3</v>
      </c>
      <c r="K645" s="17">
        <v>1.436250331844E-2</v>
      </c>
      <c r="L645" s="17">
        <v>2.8398734583720799E-2</v>
      </c>
      <c r="M645" s="17"/>
      <c r="N645" s="17">
        <v>7.7728384905275602E-3</v>
      </c>
      <c r="O645" s="17">
        <v>1.4017088244858599E-2</v>
      </c>
      <c r="P645" s="17">
        <v>1.3684831326320901E-2</v>
      </c>
      <c r="Q645" s="17">
        <v>2.5118507067569001E-2</v>
      </c>
      <c r="R645" s="17"/>
      <c r="S645" s="17">
        <v>2.06447173950376E-2</v>
      </c>
      <c r="T645" s="17">
        <v>1.2044918803204499E-2</v>
      </c>
      <c r="U645" s="17">
        <v>1.07016473580029E-2</v>
      </c>
      <c r="V645" s="17">
        <v>0</v>
      </c>
      <c r="W645" s="17">
        <v>1.0820530337623899E-2</v>
      </c>
      <c r="X645" s="17">
        <v>3.4678860377362099E-2</v>
      </c>
      <c r="Y645" s="17">
        <v>2.0736495894563001E-2</v>
      </c>
      <c r="Z645" s="17">
        <v>1.7566656480188E-2</v>
      </c>
      <c r="AA645" s="17">
        <v>9.6479024034287209E-3</v>
      </c>
      <c r="AB645" s="17"/>
      <c r="AC645" s="17">
        <v>3.13312928475059E-3</v>
      </c>
      <c r="AD645" s="17">
        <v>2.24700705526206E-2</v>
      </c>
      <c r="AE645" s="17">
        <v>1.5957278206996699E-2</v>
      </c>
      <c r="AF645" s="17">
        <v>2.5474540661014101E-2</v>
      </c>
      <c r="AG645" s="17">
        <v>0</v>
      </c>
      <c r="AH645" s="17">
        <v>2.7392435168800799E-2</v>
      </c>
      <c r="AI645" s="17"/>
      <c r="AJ645" s="17">
        <v>2.0513383063740599E-2</v>
      </c>
      <c r="AK645" s="17">
        <v>1.26042355940556E-2</v>
      </c>
      <c r="AL645" s="17">
        <v>0</v>
      </c>
      <c r="AM645" s="17">
        <v>1.51662574996348E-2</v>
      </c>
      <c r="AN645" s="17">
        <v>5.1394001938414504E-3</v>
      </c>
      <c r="AO645" s="17">
        <v>8.0761401629839302E-2</v>
      </c>
      <c r="AP645" s="17"/>
      <c r="AQ645" s="17">
        <v>6.72275380458137E-3</v>
      </c>
      <c r="AR645" s="17">
        <v>1.98412133241175E-2</v>
      </c>
      <c r="AS645" s="17"/>
      <c r="AT645" s="17">
        <v>1.41792666911699E-2</v>
      </c>
      <c r="AU645" s="17">
        <v>1.9190702777774401E-2</v>
      </c>
      <c r="AV645" s="17"/>
      <c r="AW645" s="17">
        <v>1.22473884910914E-2</v>
      </c>
      <c r="AX645" s="17" t="s">
        <v>87</v>
      </c>
      <c r="AY645" s="17">
        <v>2.0513383063740599E-2</v>
      </c>
      <c r="AZ645" s="17"/>
      <c r="BA645" s="17">
        <v>0</v>
      </c>
      <c r="BB645" s="17">
        <v>2.3093281911509798E-2</v>
      </c>
      <c r="BC645" s="17"/>
      <c r="BD645" s="17">
        <v>3.4926174671314901E-3</v>
      </c>
      <c r="BE645" s="17">
        <v>1.8256249658141901E-2</v>
      </c>
      <c r="BF645" s="17"/>
      <c r="BG645" s="17">
        <v>1.28364079668736E-2</v>
      </c>
      <c r="BH645" s="17">
        <v>7.32294971508735E-3</v>
      </c>
      <c r="BI645" s="17">
        <v>5.54489698872005E-3</v>
      </c>
      <c r="BJ645" s="17">
        <v>2.33789426681087E-2</v>
      </c>
    </row>
    <row r="646" spans="2:62">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c r="AD646" s="17"/>
      <c r="AE646" s="17"/>
      <c r="AF646" s="17"/>
      <c r="AG646" s="17"/>
      <c r="AH646" s="17"/>
      <c r="AI646" s="17"/>
      <c r="AJ646" s="17"/>
      <c r="AK646" s="17"/>
      <c r="AL646" s="17"/>
      <c r="AM646" s="17"/>
      <c r="AN646" s="17"/>
      <c r="AO646" s="17"/>
      <c r="AP646" s="17"/>
      <c r="AQ646" s="17"/>
      <c r="AR646" s="17"/>
      <c r="AS646" s="17"/>
      <c r="AT646" s="17"/>
      <c r="AU646" s="17"/>
      <c r="AV646" s="17"/>
      <c r="AW646" s="17"/>
      <c r="AX646" s="17"/>
      <c r="AY646" s="17"/>
      <c r="AZ646" s="17"/>
      <c r="BA646" s="17"/>
      <c r="BB646" s="17"/>
      <c r="BC646" s="17"/>
      <c r="BD646" s="17"/>
      <c r="BE646" s="17"/>
      <c r="BF646" s="17"/>
      <c r="BG646" s="17"/>
      <c r="BH646" s="17"/>
      <c r="BI646" s="17"/>
      <c r="BJ646" s="17"/>
    </row>
    <row r="647" spans="2:62">
      <c r="B647" s="6" t="s">
        <v>312</v>
      </c>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c r="AC647" s="17"/>
      <c r="AD647" s="17"/>
      <c r="AE647" s="17"/>
      <c r="AF647" s="17"/>
      <c r="AG647" s="17"/>
      <c r="AH647" s="17"/>
      <c r="AI647" s="17"/>
      <c r="AJ647" s="17"/>
      <c r="AK647" s="17"/>
      <c r="AL647" s="17"/>
      <c r="AM647" s="17"/>
      <c r="AN647" s="17"/>
      <c r="AO647" s="17"/>
      <c r="AP647" s="17"/>
      <c r="AQ647" s="17"/>
      <c r="AR647" s="17"/>
      <c r="AS647" s="17"/>
      <c r="AT647" s="17"/>
      <c r="AU647" s="17"/>
      <c r="AV647" s="17"/>
      <c r="AW647" s="17"/>
      <c r="AX647" s="17"/>
      <c r="AY647" s="17"/>
      <c r="AZ647" s="17"/>
      <c r="BA647" s="17"/>
      <c r="BB647" s="17"/>
      <c r="BC647" s="17"/>
      <c r="BD647" s="17"/>
      <c r="BE647" s="17"/>
      <c r="BF647" s="17"/>
      <c r="BG647" s="17"/>
      <c r="BH647" s="17"/>
      <c r="BI647" s="17"/>
      <c r="BJ647" s="17"/>
    </row>
    <row r="648" spans="2:62">
      <c r="B648" s="24" t="s">
        <v>307</v>
      </c>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c r="AC648" s="17"/>
      <c r="AD648" s="17"/>
      <c r="AE648" s="17"/>
      <c r="AF648" s="17"/>
      <c r="AG648" s="17"/>
      <c r="AH648" s="17"/>
      <c r="AI648" s="17"/>
      <c r="AJ648" s="17"/>
      <c r="AK648" s="17"/>
      <c r="AL648" s="17"/>
      <c r="AM648" s="17"/>
      <c r="AN648" s="17"/>
      <c r="AO648" s="17"/>
      <c r="AP648" s="17"/>
      <c r="AQ648" s="17"/>
      <c r="AR648" s="17"/>
      <c r="AS648" s="17"/>
      <c r="AT648" s="17"/>
      <c r="AU648" s="17"/>
      <c r="AV648" s="17"/>
      <c r="AW648" s="17"/>
      <c r="AX648" s="17"/>
      <c r="AY648" s="17"/>
      <c r="AZ648" s="17"/>
      <c r="BA648" s="17"/>
      <c r="BB648" s="17"/>
      <c r="BC648" s="17"/>
      <c r="BD648" s="17"/>
      <c r="BE648" s="17"/>
      <c r="BF648" s="17"/>
      <c r="BG648" s="17"/>
      <c r="BH648" s="17"/>
      <c r="BI648" s="17"/>
      <c r="BJ648" s="17"/>
    </row>
    <row r="649" spans="2:62">
      <c r="B649" t="s">
        <v>313</v>
      </c>
      <c r="C649" s="17">
        <v>0.42501468732277198</v>
      </c>
      <c r="D649" s="17">
        <v>0.39117918612671199</v>
      </c>
      <c r="E649" s="17">
        <v>0.45746614707864403</v>
      </c>
      <c r="F649" s="17"/>
      <c r="G649" s="17">
        <v>0.37978106686986801</v>
      </c>
      <c r="H649" s="17">
        <v>0.471213780122336</v>
      </c>
      <c r="I649" s="17">
        <v>0.42031111220388101</v>
      </c>
      <c r="J649" s="17">
        <v>0.41532971031408999</v>
      </c>
      <c r="K649" s="17">
        <v>0.41045878717934497</v>
      </c>
      <c r="L649" s="17">
        <v>0.44686846602997099</v>
      </c>
      <c r="M649" s="17"/>
      <c r="N649" s="17">
        <v>0.46319757345927598</v>
      </c>
      <c r="O649" s="17">
        <v>0.46680232090374402</v>
      </c>
      <c r="P649" s="17">
        <v>0.35234120495066401</v>
      </c>
      <c r="Q649" s="17">
        <v>0.40769210266957001</v>
      </c>
      <c r="R649" s="17"/>
      <c r="S649" s="17">
        <v>0.41321961569281801</v>
      </c>
      <c r="T649" s="17">
        <v>0.42932367956873302</v>
      </c>
      <c r="U649" s="17">
        <v>0.478196637241735</v>
      </c>
      <c r="V649" s="17">
        <v>0.37708422535434899</v>
      </c>
      <c r="W649" s="17">
        <v>0.47162453775958402</v>
      </c>
      <c r="X649" s="17">
        <v>0.367314171589878</v>
      </c>
      <c r="Y649" s="17">
        <v>0.47927729976163203</v>
      </c>
      <c r="Z649" s="17">
        <v>0.42625908912935201</v>
      </c>
      <c r="AA649" s="17">
        <v>0.40240663540701599</v>
      </c>
      <c r="AB649" s="17"/>
      <c r="AC649" s="17">
        <v>0.426995034900849</v>
      </c>
      <c r="AD649" s="17">
        <v>0.419818921172186</v>
      </c>
      <c r="AE649" s="17">
        <v>0.40963304666424599</v>
      </c>
      <c r="AF649" s="17">
        <v>0.41970982748032698</v>
      </c>
      <c r="AG649" s="17">
        <v>0.48070260489708599</v>
      </c>
      <c r="AH649" s="17">
        <v>0.40008824497175299</v>
      </c>
      <c r="AI649" s="17"/>
      <c r="AJ649" s="17">
        <v>0.44594505425046599</v>
      </c>
      <c r="AK649" s="17">
        <v>0.44678067037855201</v>
      </c>
      <c r="AL649" s="17">
        <v>0.32463689320801198</v>
      </c>
      <c r="AM649" s="17">
        <v>0.38507910234185899</v>
      </c>
      <c r="AN649" s="17">
        <v>0.422311516828135</v>
      </c>
      <c r="AO649" s="17">
        <v>0.37336787002800398</v>
      </c>
      <c r="AP649" s="17"/>
      <c r="AQ649" s="17">
        <v>0.41445083122562798</v>
      </c>
      <c r="AR649" s="17">
        <v>0.42304797576953201</v>
      </c>
      <c r="AS649" s="17"/>
      <c r="AT649" s="17">
        <v>0.44119534211287198</v>
      </c>
      <c r="AU649" s="17">
        <v>0.35424418529728102</v>
      </c>
      <c r="AV649" s="17"/>
      <c r="AW649" s="17">
        <v>0.41364666785114601</v>
      </c>
      <c r="AX649" s="17" t="s">
        <v>87</v>
      </c>
      <c r="AY649" s="17">
        <v>0.44594505425046599</v>
      </c>
      <c r="AZ649" s="17"/>
      <c r="BA649" s="17">
        <v>0.44592553099680998</v>
      </c>
      <c r="BB649" s="17">
        <v>0.41405405647260402</v>
      </c>
      <c r="BC649" s="17"/>
      <c r="BD649" s="17">
        <v>0.399170711861147</v>
      </c>
      <c r="BE649" s="17">
        <v>0.43481901135367201</v>
      </c>
      <c r="BF649" s="17"/>
      <c r="BG649" s="17">
        <v>0.39371457242986102</v>
      </c>
      <c r="BH649" s="17">
        <v>0.41915554874251698</v>
      </c>
      <c r="BI649" s="17">
        <v>0.37766641439728599</v>
      </c>
      <c r="BJ649" s="17">
        <v>0.478696822780664</v>
      </c>
    </row>
    <row r="650" spans="2:62">
      <c r="B650" t="s">
        <v>314</v>
      </c>
      <c r="C650" s="17">
        <v>0.37162874487127301</v>
      </c>
      <c r="D650" s="17">
        <v>0.36538120726679801</v>
      </c>
      <c r="E650" s="17">
        <v>0.376075691752779</v>
      </c>
      <c r="F650" s="17"/>
      <c r="G650" s="17">
        <v>0.36065566743382299</v>
      </c>
      <c r="H650" s="17">
        <v>0.349317727724548</v>
      </c>
      <c r="I650" s="17">
        <v>0.35322508723927898</v>
      </c>
      <c r="J650" s="17">
        <v>0.33960008483603699</v>
      </c>
      <c r="K650" s="17">
        <v>0.39436655975969598</v>
      </c>
      <c r="L650" s="17">
        <v>0.43014259480786599</v>
      </c>
      <c r="M650" s="17"/>
      <c r="N650" s="17">
        <v>0.436642360378942</v>
      </c>
      <c r="O650" s="17">
        <v>0.389961813904869</v>
      </c>
      <c r="P650" s="17">
        <v>0.35267594368490701</v>
      </c>
      <c r="Q650" s="17">
        <v>0.30084845158197399</v>
      </c>
      <c r="R650" s="17"/>
      <c r="S650" s="17">
        <v>0.452080669262171</v>
      </c>
      <c r="T650" s="17">
        <v>0.38937830916438498</v>
      </c>
      <c r="U650" s="17">
        <v>0.34206476322610702</v>
      </c>
      <c r="V650" s="17">
        <v>0.41628328988861502</v>
      </c>
      <c r="W650" s="17">
        <v>0.366741569542959</v>
      </c>
      <c r="X650" s="17">
        <v>0.26669908774715601</v>
      </c>
      <c r="Y650" s="17">
        <v>0.39415546780928101</v>
      </c>
      <c r="Z650" s="17">
        <v>0.247835164491881</v>
      </c>
      <c r="AA650" s="17">
        <v>0.34874964002640102</v>
      </c>
      <c r="AB650" s="17"/>
      <c r="AC650" s="17">
        <v>0.34671045617226398</v>
      </c>
      <c r="AD650" s="17">
        <v>0.391697197223771</v>
      </c>
      <c r="AE650" s="17">
        <v>0.35571470003613898</v>
      </c>
      <c r="AF650" s="17">
        <v>0.34479260226153602</v>
      </c>
      <c r="AG650" s="17">
        <v>0.45570347814862</v>
      </c>
      <c r="AH650" s="17">
        <v>0.37066384594617402</v>
      </c>
      <c r="AI650" s="17"/>
      <c r="AJ650" s="17">
        <v>0.40059406729297797</v>
      </c>
      <c r="AK650" s="17">
        <v>0.33839597265376897</v>
      </c>
      <c r="AL650" s="17">
        <v>0.19563311879801501</v>
      </c>
      <c r="AM650" s="17">
        <v>0.32762738528760399</v>
      </c>
      <c r="AN650" s="17">
        <v>0.43731143269183598</v>
      </c>
      <c r="AO650" s="17">
        <v>0.375374296114515</v>
      </c>
      <c r="AP650" s="17"/>
      <c r="AQ650" s="17">
        <v>0.35465111780860398</v>
      </c>
      <c r="AR650" s="17">
        <v>0.37750606208474902</v>
      </c>
      <c r="AS650" s="17"/>
      <c r="AT650" s="17">
        <v>0.36398601889482302</v>
      </c>
      <c r="AU650" s="17">
        <v>0.38805478491388601</v>
      </c>
      <c r="AV650" s="17"/>
      <c r="AW650" s="17">
        <v>0.35025798424818899</v>
      </c>
      <c r="AX650" s="17" t="s">
        <v>87</v>
      </c>
      <c r="AY650" s="17">
        <v>0.40059406729297797</v>
      </c>
      <c r="AZ650" s="17"/>
      <c r="BA650" s="17">
        <v>0.39341391537425902</v>
      </c>
      <c r="BB650" s="17">
        <v>0.36020982674375401</v>
      </c>
      <c r="BC650" s="17"/>
      <c r="BD650" s="17">
        <v>0.371295455282181</v>
      </c>
      <c r="BE650" s="17">
        <v>0.37560166877483703</v>
      </c>
      <c r="BF650" s="17"/>
      <c r="BG650" s="17">
        <v>0.38209761587367103</v>
      </c>
      <c r="BH650" s="17">
        <v>0.35072509245564898</v>
      </c>
      <c r="BI650" s="17">
        <v>0.342965596944242</v>
      </c>
      <c r="BJ650" s="17">
        <v>0.39403203553124899</v>
      </c>
    </row>
    <row r="651" spans="2:62">
      <c r="B651" t="s">
        <v>292</v>
      </c>
      <c r="C651" s="17">
        <v>0.36101581002118799</v>
      </c>
      <c r="D651" s="17">
        <v>0.35441852180547301</v>
      </c>
      <c r="E651" s="17">
        <v>0.36402826092896501</v>
      </c>
      <c r="F651" s="17"/>
      <c r="G651" s="17">
        <v>0.32864292782494298</v>
      </c>
      <c r="H651" s="17">
        <v>0.32649484227061099</v>
      </c>
      <c r="I651" s="17">
        <v>0.29959395589188897</v>
      </c>
      <c r="J651" s="17">
        <v>0.30701224362489898</v>
      </c>
      <c r="K651" s="17">
        <v>0.43282785694891102</v>
      </c>
      <c r="L651" s="17">
        <v>0.47404918820478598</v>
      </c>
      <c r="M651" s="17"/>
      <c r="N651" s="17">
        <v>0.37402679956520202</v>
      </c>
      <c r="O651" s="17">
        <v>0.39116737654573203</v>
      </c>
      <c r="P651" s="17">
        <v>0.3596009534663</v>
      </c>
      <c r="Q651" s="17">
        <v>0.32036063056763198</v>
      </c>
      <c r="R651" s="17"/>
      <c r="S651" s="17">
        <v>0.33748091427155302</v>
      </c>
      <c r="T651" s="17">
        <v>0.35142971188459499</v>
      </c>
      <c r="U651" s="17">
        <v>0.32040256496496999</v>
      </c>
      <c r="V651" s="17">
        <v>0.34953411988400301</v>
      </c>
      <c r="W651" s="17">
        <v>0.39287503476712798</v>
      </c>
      <c r="X651" s="17">
        <v>0.37287006781304199</v>
      </c>
      <c r="Y651" s="17">
        <v>0.38543895423284802</v>
      </c>
      <c r="Z651" s="17">
        <v>0.37892670879662699</v>
      </c>
      <c r="AA651" s="17">
        <v>0.38824360123454299</v>
      </c>
      <c r="AB651" s="17"/>
      <c r="AC651" s="17">
        <v>0.31389145989503903</v>
      </c>
      <c r="AD651" s="17">
        <v>0.41619703041448203</v>
      </c>
      <c r="AE651" s="17">
        <v>0.29352533503865302</v>
      </c>
      <c r="AF651" s="17">
        <v>0.36629524579544198</v>
      </c>
      <c r="AG651" s="17">
        <v>0.37305723915479599</v>
      </c>
      <c r="AH651" s="17">
        <v>0.45865755175545198</v>
      </c>
      <c r="AI651" s="17"/>
      <c r="AJ651" s="17">
        <v>0.42603810007704201</v>
      </c>
      <c r="AK651" s="17">
        <v>0.337419394441415</v>
      </c>
      <c r="AL651" s="17">
        <v>0.23433086339086701</v>
      </c>
      <c r="AM651" s="17">
        <v>0.31010987585017702</v>
      </c>
      <c r="AN651" s="17">
        <v>0.33425133733643098</v>
      </c>
      <c r="AO651" s="17">
        <v>0.33705125662799801</v>
      </c>
      <c r="AP651" s="17"/>
      <c r="AQ651" s="17">
        <v>0.32291755100540498</v>
      </c>
      <c r="AR651" s="17">
        <v>0.37377752310484202</v>
      </c>
      <c r="AS651" s="17"/>
      <c r="AT651" s="17">
        <v>0.37989272036368499</v>
      </c>
      <c r="AU651" s="17">
        <v>0.29252813417971002</v>
      </c>
      <c r="AV651" s="17"/>
      <c r="AW651" s="17">
        <v>0.33298257127217601</v>
      </c>
      <c r="AX651" s="17" t="s">
        <v>87</v>
      </c>
      <c r="AY651" s="17">
        <v>0.42603810007704201</v>
      </c>
      <c r="AZ651" s="17"/>
      <c r="BA651" s="17">
        <v>0.37987273488668899</v>
      </c>
      <c r="BB651" s="17">
        <v>0.35113176155131598</v>
      </c>
      <c r="BC651" s="17"/>
      <c r="BD651" s="17">
        <v>0.32656787695322098</v>
      </c>
      <c r="BE651" s="17">
        <v>0.367032356005767</v>
      </c>
      <c r="BF651" s="17"/>
      <c r="BG651" s="17">
        <v>0.304269934978604</v>
      </c>
      <c r="BH651" s="17">
        <v>0.32717928492744502</v>
      </c>
      <c r="BI651" s="17">
        <v>0.37573098571369001</v>
      </c>
      <c r="BJ651" s="17">
        <v>0.37458955708206798</v>
      </c>
    </row>
    <row r="652" spans="2:62">
      <c r="B652" t="s">
        <v>294</v>
      </c>
      <c r="C652" s="17">
        <v>0.33551984542897501</v>
      </c>
      <c r="D652" s="17">
        <v>0.33499415292866902</v>
      </c>
      <c r="E652" s="17">
        <v>0.332166739386001</v>
      </c>
      <c r="F652" s="17"/>
      <c r="G652" s="17">
        <v>0.30413709636228198</v>
      </c>
      <c r="H652" s="17">
        <v>0.29312727952580803</v>
      </c>
      <c r="I652" s="17">
        <v>0.31009942376475902</v>
      </c>
      <c r="J652" s="17">
        <v>0.30262091539954</v>
      </c>
      <c r="K652" s="17">
        <v>0.37167403831880602</v>
      </c>
      <c r="L652" s="17">
        <v>0.41983724118107202</v>
      </c>
      <c r="M652" s="17"/>
      <c r="N652" s="17">
        <v>0.28562937059100602</v>
      </c>
      <c r="O652" s="17">
        <v>0.36570373293304098</v>
      </c>
      <c r="P652" s="17">
        <v>0.392320169567135</v>
      </c>
      <c r="Q652" s="17">
        <v>0.306310086603581</v>
      </c>
      <c r="R652" s="17"/>
      <c r="S652" s="17">
        <v>0.283802506378666</v>
      </c>
      <c r="T652" s="17">
        <v>0.33346950133731401</v>
      </c>
      <c r="U652" s="17">
        <v>0.439918273092545</v>
      </c>
      <c r="V652" s="17">
        <v>0.33850549390152401</v>
      </c>
      <c r="W652" s="17">
        <v>0.36461977191350198</v>
      </c>
      <c r="X652" s="17">
        <v>0.33680215421492499</v>
      </c>
      <c r="Y652" s="17">
        <v>0.32278664776460803</v>
      </c>
      <c r="Z652" s="17">
        <v>0.38214941543186298</v>
      </c>
      <c r="AA652" s="17">
        <v>0.288800372725107</v>
      </c>
      <c r="AB652" s="17"/>
      <c r="AC652" s="17">
        <v>0.27737531450409098</v>
      </c>
      <c r="AD652" s="17">
        <v>0.37102087066960698</v>
      </c>
      <c r="AE652" s="17">
        <v>0.289153869274342</v>
      </c>
      <c r="AF652" s="17">
        <v>0.40253054454471898</v>
      </c>
      <c r="AG652" s="17">
        <v>0.33782026829933098</v>
      </c>
      <c r="AH652" s="17">
        <v>0.32417629254956998</v>
      </c>
      <c r="AI652" s="17"/>
      <c r="AJ652" s="17">
        <v>0.37776491008598301</v>
      </c>
      <c r="AK652" s="17">
        <v>0.30186828334016702</v>
      </c>
      <c r="AL652" s="17">
        <v>0.28606806846163602</v>
      </c>
      <c r="AM652" s="17">
        <v>0.23995552382303401</v>
      </c>
      <c r="AN652" s="17">
        <v>0.34915942231611202</v>
      </c>
      <c r="AO652" s="17">
        <v>0.30098521964970198</v>
      </c>
      <c r="AP652" s="17"/>
      <c r="AQ652" s="17">
        <v>0.29710425980983701</v>
      </c>
      <c r="AR652" s="17">
        <v>0.34828751565961502</v>
      </c>
      <c r="AS652" s="17"/>
      <c r="AT652" s="17">
        <v>0.35055419937197901</v>
      </c>
      <c r="AU652" s="17">
        <v>0.27152223314790902</v>
      </c>
      <c r="AV652" s="17"/>
      <c r="AW652" s="17">
        <v>0.30548783599720097</v>
      </c>
      <c r="AX652" s="17" t="s">
        <v>87</v>
      </c>
      <c r="AY652" s="17">
        <v>0.37776491008598301</v>
      </c>
      <c r="AZ652" s="17"/>
      <c r="BA652" s="17">
        <v>0.38157002941127099</v>
      </c>
      <c r="BB652" s="17">
        <v>0.31138217432013698</v>
      </c>
      <c r="BC652" s="17"/>
      <c r="BD652" s="17">
        <v>0.32078785844891899</v>
      </c>
      <c r="BE652" s="17">
        <v>0.341471239042615</v>
      </c>
      <c r="BF652" s="17"/>
      <c r="BG652" s="17">
        <v>0.33524134625045998</v>
      </c>
      <c r="BH652" s="17">
        <v>0.27899901333820398</v>
      </c>
      <c r="BI652" s="17">
        <v>0.35300066611643399</v>
      </c>
      <c r="BJ652" s="17">
        <v>0.34403558908097898</v>
      </c>
    </row>
    <row r="653" spans="2:62">
      <c r="B653" t="s">
        <v>315</v>
      </c>
      <c r="C653" s="17">
        <v>0.309124949689974</v>
      </c>
      <c r="D653" s="17">
        <v>0.30690025145699401</v>
      </c>
      <c r="E653" s="17">
        <v>0.30928039751528902</v>
      </c>
      <c r="F653" s="17"/>
      <c r="G653" s="17">
        <v>0.34237443053459399</v>
      </c>
      <c r="H653" s="17">
        <v>0.27072671131658399</v>
      </c>
      <c r="I653" s="17">
        <v>0.31137383467048102</v>
      </c>
      <c r="J653" s="17">
        <v>0.27688347977123401</v>
      </c>
      <c r="K653" s="17">
        <v>0.29655202659223401</v>
      </c>
      <c r="L653" s="17">
        <v>0.34805353832314501</v>
      </c>
      <c r="M653" s="17"/>
      <c r="N653" s="17">
        <v>0.35065306004209901</v>
      </c>
      <c r="O653" s="17">
        <v>0.332942688435788</v>
      </c>
      <c r="P653" s="17">
        <v>0.27428340554559799</v>
      </c>
      <c r="Q653" s="17">
        <v>0.27368423312101497</v>
      </c>
      <c r="R653" s="17"/>
      <c r="S653" s="17">
        <v>0.35889600460079801</v>
      </c>
      <c r="T653" s="17">
        <v>0.25816678478736299</v>
      </c>
      <c r="U653" s="17">
        <v>0.29038041862818398</v>
      </c>
      <c r="V653" s="17">
        <v>0.29160420855208102</v>
      </c>
      <c r="W653" s="17">
        <v>0.369191761005431</v>
      </c>
      <c r="X653" s="17">
        <v>0.29787915514926999</v>
      </c>
      <c r="Y653" s="17">
        <v>0.33817450616307498</v>
      </c>
      <c r="Z653" s="17">
        <v>0.388798132223524</v>
      </c>
      <c r="AA653" s="17">
        <v>0.245026140858535</v>
      </c>
      <c r="AB653" s="17"/>
      <c r="AC653" s="17">
        <v>0.33209538959961299</v>
      </c>
      <c r="AD653" s="17">
        <v>0.273038779758908</v>
      </c>
      <c r="AE653" s="17">
        <v>0.32546610599486597</v>
      </c>
      <c r="AF653" s="17">
        <v>0.32478969352857601</v>
      </c>
      <c r="AG653" s="17">
        <v>0.30245650503330501</v>
      </c>
      <c r="AH653" s="17">
        <v>0.30984654949141299</v>
      </c>
      <c r="AI653" s="17"/>
      <c r="AJ653" s="17">
        <v>0.33496989037059799</v>
      </c>
      <c r="AK653" s="17">
        <v>0.26595547850729101</v>
      </c>
      <c r="AL653" s="17">
        <v>0.225066680035341</v>
      </c>
      <c r="AM653" s="17">
        <v>0.31308650611393102</v>
      </c>
      <c r="AN653" s="17">
        <v>0.35038114309885099</v>
      </c>
      <c r="AO653" s="17">
        <v>0.21542842341805199</v>
      </c>
      <c r="AP653" s="17"/>
      <c r="AQ653" s="17">
        <v>0.27781768799066803</v>
      </c>
      <c r="AR653" s="17">
        <v>0.30736424367896498</v>
      </c>
      <c r="AS653" s="17"/>
      <c r="AT653" s="17">
        <v>0.31823333630902001</v>
      </c>
      <c r="AU653" s="17">
        <v>0.27020349737389299</v>
      </c>
      <c r="AV653" s="17"/>
      <c r="AW653" s="17">
        <v>0.28637764600455801</v>
      </c>
      <c r="AX653" s="17" t="s">
        <v>87</v>
      </c>
      <c r="AY653" s="17">
        <v>0.33496989037059799</v>
      </c>
      <c r="AZ653" s="17"/>
      <c r="BA653" s="17">
        <v>0.32281276847337798</v>
      </c>
      <c r="BB653" s="17">
        <v>0.301950340613099</v>
      </c>
      <c r="BC653" s="17"/>
      <c r="BD653" s="17">
        <v>0.28025247886037302</v>
      </c>
      <c r="BE653" s="17">
        <v>0.32054985161886501</v>
      </c>
      <c r="BF653" s="17"/>
      <c r="BG653" s="17">
        <v>0.31910834157052398</v>
      </c>
      <c r="BH653" s="17">
        <v>0.29779981340970302</v>
      </c>
      <c r="BI653" s="17">
        <v>0.28615567997902802</v>
      </c>
      <c r="BJ653" s="17">
        <v>0.32184809260282199</v>
      </c>
    </row>
    <row r="654" spans="2:62">
      <c r="B654" t="s">
        <v>293</v>
      </c>
      <c r="C654" s="17">
        <v>0.29293303108653301</v>
      </c>
      <c r="D654" s="17">
        <v>0.26961450687126998</v>
      </c>
      <c r="E654" s="17">
        <v>0.31404229379340598</v>
      </c>
      <c r="F654" s="17"/>
      <c r="G654" s="17">
        <v>0.20735322232160999</v>
      </c>
      <c r="H654" s="17">
        <v>0.16360614440924601</v>
      </c>
      <c r="I654" s="17">
        <v>0.290733762359284</v>
      </c>
      <c r="J654" s="17">
        <v>0.27616742540538503</v>
      </c>
      <c r="K654" s="17">
        <v>0.35539848432667598</v>
      </c>
      <c r="L654" s="17">
        <v>0.44872853797053702</v>
      </c>
      <c r="M654" s="17"/>
      <c r="N654" s="17">
        <v>0.24880306462531299</v>
      </c>
      <c r="O654" s="17">
        <v>0.33113827278972002</v>
      </c>
      <c r="P654" s="17">
        <v>0.31713855617257403</v>
      </c>
      <c r="Q654" s="17">
        <v>0.27736612857913601</v>
      </c>
      <c r="R654" s="17"/>
      <c r="S654" s="17">
        <v>0.20085587466242499</v>
      </c>
      <c r="T654" s="17">
        <v>0.322153840451537</v>
      </c>
      <c r="U654" s="17">
        <v>0.26480630821197099</v>
      </c>
      <c r="V654" s="17">
        <v>0.26936413004326598</v>
      </c>
      <c r="W654" s="17">
        <v>0.27609286006005301</v>
      </c>
      <c r="X654" s="17">
        <v>0.33296215444280503</v>
      </c>
      <c r="Y654" s="17">
        <v>0.34131180951235202</v>
      </c>
      <c r="Z654" s="17">
        <v>0.35448180965582898</v>
      </c>
      <c r="AA654" s="17">
        <v>0.34133739635594201</v>
      </c>
      <c r="AB654" s="17"/>
      <c r="AC654" s="17">
        <v>0.249851332536665</v>
      </c>
      <c r="AD654" s="17">
        <v>0.34339347930778302</v>
      </c>
      <c r="AE654" s="17">
        <v>0.25943537434640401</v>
      </c>
      <c r="AF654" s="17">
        <v>0.27771950952389302</v>
      </c>
      <c r="AG654" s="17">
        <v>0.32542985092266202</v>
      </c>
      <c r="AH654" s="17">
        <v>0.31968224590578198</v>
      </c>
      <c r="AI654" s="17"/>
      <c r="AJ654" s="17">
        <v>0.35820148206144198</v>
      </c>
      <c r="AK654" s="17">
        <v>0.245482618907709</v>
      </c>
      <c r="AL654" s="17">
        <v>0.25774667683873398</v>
      </c>
      <c r="AM654" s="17">
        <v>0.23477625896583601</v>
      </c>
      <c r="AN654" s="17">
        <v>0.27812100637489801</v>
      </c>
      <c r="AO654" s="17">
        <v>0.21162447808197701</v>
      </c>
      <c r="AP654" s="17"/>
      <c r="AQ654" s="17">
        <v>0.253735627438608</v>
      </c>
      <c r="AR654" s="17">
        <v>0.30152286602357897</v>
      </c>
      <c r="AS654" s="17"/>
      <c r="AT654" s="17">
        <v>0.29945889677195803</v>
      </c>
      <c r="AU654" s="17">
        <v>0.26403991121526699</v>
      </c>
      <c r="AV654" s="17"/>
      <c r="AW654" s="17">
        <v>0.268518990845242</v>
      </c>
      <c r="AX654" s="17" t="s">
        <v>87</v>
      </c>
      <c r="AY654" s="17">
        <v>0.35820148206144198</v>
      </c>
      <c r="AZ654" s="17"/>
      <c r="BA654" s="17">
        <v>0.31492740366910399</v>
      </c>
      <c r="BB654" s="17">
        <v>0.28140445756666499</v>
      </c>
      <c r="BC654" s="17"/>
      <c r="BD654" s="17">
        <v>0.24891192077808999</v>
      </c>
      <c r="BE654" s="17">
        <v>0.309364786248567</v>
      </c>
      <c r="BF654" s="17"/>
      <c r="BG654" s="17">
        <v>0.234500213997137</v>
      </c>
      <c r="BH654" s="17">
        <v>0.27858864271273498</v>
      </c>
      <c r="BI654" s="17">
        <v>0.29006556843031001</v>
      </c>
      <c r="BJ654" s="17">
        <v>0.313486851261362</v>
      </c>
    </row>
    <row r="655" spans="2:62">
      <c r="B655" t="s">
        <v>316</v>
      </c>
      <c r="C655" s="17">
        <v>0.257260918250941</v>
      </c>
      <c r="D655" s="17">
        <v>0.22463962352254199</v>
      </c>
      <c r="E655" s="17">
        <v>0.28690786479964803</v>
      </c>
      <c r="F655" s="17"/>
      <c r="G655" s="17">
        <v>0.229691652513422</v>
      </c>
      <c r="H655" s="17">
        <v>0.31997150383477102</v>
      </c>
      <c r="I655" s="17">
        <v>0.30536856969562698</v>
      </c>
      <c r="J655" s="17">
        <v>0.16141024863251499</v>
      </c>
      <c r="K655" s="17">
        <v>0.23019442607021401</v>
      </c>
      <c r="L655" s="17">
        <v>0.28383679891887198</v>
      </c>
      <c r="M655" s="17"/>
      <c r="N655" s="17">
        <v>0.34757368208066303</v>
      </c>
      <c r="O655" s="17">
        <v>0.237217624855874</v>
      </c>
      <c r="P655" s="17">
        <v>0.25038947385603999</v>
      </c>
      <c r="Q655" s="17">
        <v>0.187883623009832</v>
      </c>
      <c r="R655" s="17"/>
      <c r="S655" s="17">
        <v>0.274008853441288</v>
      </c>
      <c r="T655" s="17">
        <v>0.25070104210338201</v>
      </c>
      <c r="U655" s="17">
        <v>0.28281919757784102</v>
      </c>
      <c r="V655" s="17">
        <v>0.30088077196956903</v>
      </c>
      <c r="W655" s="17">
        <v>0.29256520415786902</v>
      </c>
      <c r="X655" s="17">
        <v>0.21280345950058999</v>
      </c>
      <c r="Y655" s="17">
        <v>0.30734942249497099</v>
      </c>
      <c r="Z655" s="17">
        <v>0.22080748399946001</v>
      </c>
      <c r="AA655" s="17">
        <v>0.17048958450040499</v>
      </c>
      <c r="AB655" s="17"/>
      <c r="AC655" s="17">
        <v>0.24135116585568001</v>
      </c>
      <c r="AD655" s="17">
        <v>0.26262617358442603</v>
      </c>
      <c r="AE655" s="17">
        <v>0.26725467754860899</v>
      </c>
      <c r="AF655" s="17">
        <v>0.28793174554814899</v>
      </c>
      <c r="AG655" s="17">
        <v>0.202793197059213</v>
      </c>
      <c r="AH655" s="17">
        <v>0.277489398826262</v>
      </c>
      <c r="AI655" s="17"/>
      <c r="AJ655" s="17">
        <v>0.27561185247089398</v>
      </c>
      <c r="AK655" s="17">
        <v>0.24305116925318099</v>
      </c>
      <c r="AL655" s="17">
        <v>0.15556303209654801</v>
      </c>
      <c r="AM655" s="17">
        <v>0.200488034118395</v>
      </c>
      <c r="AN655" s="17">
        <v>0.28785367657681199</v>
      </c>
      <c r="AO655" s="17">
        <v>0.33683472812606202</v>
      </c>
      <c r="AP655" s="17"/>
      <c r="AQ655" s="17">
        <v>0.26319383782761202</v>
      </c>
      <c r="AR655" s="17">
        <v>0.262031525482329</v>
      </c>
      <c r="AS655" s="17"/>
      <c r="AT655" s="17">
        <v>0.25296402497639098</v>
      </c>
      <c r="AU655" s="17">
        <v>0.262049569235622</v>
      </c>
      <c r="AV655" s="17"/>
      <c r="AW655" s="17">
        <v>0.235665722387017</v>
      </c>
      <c r="AX655" s="17" t="s">
        <v>87</v>
      </c>
      <c r="AY655" s="17">
        <v>0.27561185247089398</v>
      </c>
      <c r="AZ655" s="17"/>
      <c r="BA655" s="17">
        <v>0.27659014145454802</v>
      </c>
      <c r="BB655" s="17">
        <v>0.247129309815731</v>
      </c>
      <c r="BC655" s="17"/>
      <c r="BD655" s="17">
        <v>0.24866368500104399</v>
      </c>
      <c r="BE655" s="17">
        <v>0.25804228263912599</v>
      </c>
      <c r="BF655" s="17"/>
      <c r="BG655" s="17">
        <v>0.26928662989871899</v>
      </c>
      <c r="BH655" s="17">
        <v>0.242432984305615</v>
      </c>
      <c r="BI655" s="17">
        <v>0.21114979489512101</v>
      </c>
      <c r="BJ655" s="17">
        <v>0.284501900136651</v>
      </c>
    </row>
    <row r="656" spans="2:62">
      <c r="B656" t="s">
        <v>317</v>
      </c>
      <c r="C656" s="17">
        <v>0.239706790766264</v>
      </c>
      <c r="D656" s="17">
        <v>0.22493178858917001</v>
      </c>
      <c r="E656" s="17">
        <v>0.25234039919953999</v>
      </c>
      <c r="F656" s="17"/>
      <c r="G656" s="17">
        <v>0.21400089318627399</v>
      </c>
      <c r="H656" s="17">
        <v>0.270562309381702</v>
      </c>
      <c r="I656" s="17">
        <v>0.21862262934156701</v>
      </c>
      <c r="J656" s="17">
        <v>0.19481413288340799</v>
      </c>
      <c r="K656" s="17">
        <v>0.25820874459335302</v>
      </c>
      <c r="L656" s="17">
        <v>0.28201305657574099</v>
      </c>
      <c r="M656" s="17"/>
      <c r="N656" s="17">
        <v>0.25537702529428102</v>
      </c>
      <c r="O656" s="17">
        <v>0.24278088096022599</v>
      </c>
      <c r="P656" s="17">
        <v>0.214842538165639</v>
      </c>
      <c r="Q656" s="17">
        <v>0.242532482446638</v>
      </c>
      <c r="R656" s="17"/>
      <c r="S656" s="17">
        <v>0.210570910884358</v>
      </c>
      <c r="T656" s="17">
        <v>0.23723241538378201</v>
      </c>
      <c r="U656" s="17">
        <v>0.27553675346990097</v>
      </c>
      <c r="V656" s="17">
        <v>0.25236816790945998</v>
      </c>
      <c r="W656" s="17">
        <v>0.20107941214712299</v>
      </c>
      <c r="X656" s="17">
        <v>0.25335598809468801</v>
      </c>
      <c r="Y656" s="17">
        <v>0.31885287597198397</v>
      </c>
      <c r="Z656" s="17">
        <v>0.16638963383307701</v>
      </c>
      <c r="AA656" s="17">
        <v>0.228712376505465</v>
      </c>
      <c r="AB656" s="17"/>
      <c r="AC656" s="17">
        <v>0.20928769603587299</v>
      </c>
      <c r="AD656" s="17">
        <v>0.25809317836995499</v>
      </c>
      <c r="AE656" s="17">
        <v>0.20880940628474301</v>
      </c>
      <c r="AF656" s="17">
        <v>0.29125250213832699</v>
      </c>
      <c r="AG656" s="17">
        <v>0.21298856645543901</v>
      </c>
      <c r="AH656" s="17">
        <v>0.250599052123326</v>
      </c>
      <c r="AI656" s="17"/>
      <c r="AJ656" s="17">
        <v>0.26953337731105798</v>
      </c>
      <c r="AK656" s="17">
        <v>0.20459795994907801</v>
      </c>
      <c r="AL656" s="17">
        <v>0.22792673952555301</v>
      </c>
      <c r="AM656" s="17">
        <v>0.21557704351391099</v>
      </c>
      <c r="AN656" s="17">
        <v>0.223900475878685</v>
      </c>
      <c r="AO656" s="17">
        <v>0.27982755747821197</v>
      </c>
      <c r="AP656" s="17"/>
      <c r="AQ656" s="17">
        <v>0.21471617226036399</v>
      </c>
      <c r="AR656" s="17">
        <v>0.25196363165443397</v>
      </c>
      <c r="AS656" s="17"/>
      <c r="AT656" s="17">
        <v>0.25658743655281802</v>
      </c>
      <c r="AU656" s="17">
        <v>0.17528424433574299</v>
      </c>
      <c r="AV656" s="17"/>
      <c r="AW656" s="17">
        <v>0.21680776163985299</v>
      </c>
      <c r="AX656" s="17" t="s">
        <v>87</v>
      </c>
      <c r="AY656" s="17">
        <v>0.26953337731105798</v>
      </c>
      <c r="AZ656" s="17"/>
      <c r="BA656" s="17">
        <v>0.20814207760692599</v>
      </c>
      <c r="BB656" s="17">
        <v>0.25625175538959399</v>
      </c>
      <c r="BC656" s="17"/>
      <c r="BD656" s="17">
        <v>0.20884091179400399</v>
      </c>
      <c r="BE656" s="17">
        <v>0.24701150321953899</v>
      </c>
      <c r="BF656" s="17"/>
      <c r="BG656" s="17">
        <v>0.23419480109377699</v>
      </c>
      <c r="BH656" s="17">
        <v>0.237920581666239</v>
      </c>
      <c r="BI656" s="17">
        <v>0.24137049570142</v>
      </c>
      <c r="BJ656" s="17">
        <v>0.24312075190503701</v>
      </c>
    </row>
    <row r="657" spans="2:62">
      <c r="B657" t="s">
        <v>295</v>
      </c>
      <c r="C657" s="17">
        <v>0.16604385481888201</v>
      </c>
      <c r="D657" s="17">
        <v>0.146483878702033</v>
      </c>
      <c r="E657" s="17">
        <v>0.18608939483161799</v>
      </c>
      <c r="F657" s="17"/>
      <c r="G657" s="17">
        <v>0.103146766233051</v>
      </c>
      <c r="H657" s="17">
        <v>0.12345600964084701</v>
      </c>
      <c r="I657" s="17">
        <v>0.17128574271576</v>
      </c>
      <c r="J657" s="17">
        <v>0.150800847637939</v>
      </c>
      <c r="K657" s="17">
        <v>0.16689591147964</v>
      </c>
      <c r="L657" s="17">
        <v>0.26671538766162201</v>
      </c>
      <c r="M657" s="17"/>
      <c r="N657" s="17">
        <v>0.15416761522099201</v>
      </c>
      <c r="O657" s="17">
        <v>0.17770740397857501</v>
      </c>
      <c r="P657" s="17">
        <v>0.158393888981227</v>
      </c>
      <c r="Q657" s="17">
        <v>0.173729806172605</v>
      </c>
      <c r="R657" s="17"/>
      <c r="S657" s="17">
        <v>0.12803927925553599</v>
      </c>
      <c r="T657" s="17">
        <v>0.138809142595819</v>
      </c>
      <c r="U657" s="17">
        <v>0.21022536344316201</v>
      </c>
      <c r="V657" s="17">
        <v>0.17921353918300101</v>
      </c>
      <c r="W657" s="17">
        <v>0.15682977537103501</v>
      </c>
      <c r="X657" s="17">
        <v>0.145020198253699</v>
      </c>
      <c r="Y657" s="17">
        <v>0.149561106854465</v>
      </c>
      <c r="Z657" s="17">
        <v>0.16264516284938099</v>
      </c>
      <c r="AA657" s="17">
        <v>0.24537706446992799</v>
      </c>
      <c r="AB657" s="17"/>
      <c r="AC657" s="17">
        <v>0.16982974704471701</v>
      </c>
      <c r="AD657" s="17">
        <v>0.184919457317828</v>
      </c>
      <c r="AE657" s="17">
        <v>0.12315342853312</v>
      </c>
      <c r="AF657" s="17">
        <v>0.13970048661774601</v>
      </c>
      <c r="AG657" s="17">
        <v>0.19838399801901299</v>
      </c>
      <c r="AH657" s="17">
        <v>0.19805111648061499</v>
      </c>
      <c r="AI657" s="17"/>
      <c r="AJ657" s="17">
        <v>0.201941445458243</v>
      </c>
      <c r="AK657" s="17">
        <v>0.13797094313588301</v>
      </c>
      <c r="AL657" s="17">
        <v>8.0596816024507204E-2</v>
      </c>
      <c r="AM657" s="17">
        <v>0.105598359461699</v>
      </c>
      <c r="AN657" s="17">
        <v>0.176102641832801</v>
      </c>
      <c r="AO657" s="17">
        <v>0.21745093549264199</v>
      </c>
      <c r="AP657" s="17"/>
      <c r="AQ657" s="17">
        <v>0.14695305306133299</v>
      </c>
      <c r="AR657" s="17">
        <v>0.16941784880439401</v>
      </c>
      <c r="AS657" s="17"/>
      <c r="AT657" s="17">
        <v>0.171493449583771</v>
      </c>
      <c r="AU657" s="17">
        <v>0.14212737852987301</v>
      </c>
      <c r="AV657" s="17"/>
      <c r="AW657" s="17">
        <v>0.147126783823675</v>
      </c>
      <c r="AX657" s="17" t="s">
        <v>87</v>
      </c>
      <c r="AY657" s="17">
        <v>0.201941445458243</v>
      </c>
      <c r="AZ657" s="17"/>
      <c r="BA657" s="17">
        <v>0.16630103295846799</v>
      </c>
      <c r="BB657" s="17">
        <v>0.16590905228797101</v>
      </c>
      <c r="BC657" s="17"/>
      <c r="BD657" s="17">
        <v>0.11182819906606301</v>
      </c>
      <c r="BE657" s="17">
        <v>0.184379684103222</v>
      </c>
      <c r="BF657" s="17"/>
      <c r="BG657" s="17">
        <v>0.118309039128002</v>
      </c>
      <c r="BH657" s="17">
        <v>0.154878285441544</v>
      </c>
      <c r="BI657" s="17">
        <v>0.174955970922688</v>
      </c>
      <c r="BJ657" s="17">
        <v>0.15120144332052199</v>
      </c>
    </row>
    <row r="658" spans="2:62">
      <c r="B658" t="s">
        <v>299</v>
      </c>
      <c r="C658" s="17">
        <v>0.15573113563434099</v>
      </c>
      <c r="D658" s="17">
        <v>0.159659285370432</v>
      </c>
      <c r="E658" s="17">
        <v>0.153860538421313</v>
      </c>
      <c r="F658" s="17"/>
      <c r="G658" s="17">
        <v>0.186098813208252</v>
      </c>
      <c r="H658" s="17">
        <v>0.226218422692265</v>
      </c>
      <c r="I658" s="17">
        <v>0.18667172391675399</v>
      </c>
      <c r="J658" s="17">
        <v>0.13923940080980499</v>
      </c>
      <c r="K658" s="17">
        <v>4.5231534715683801E-2</v>
      </c>
      <c r="L658" s="17">
        <v>0.13285943689413801</v>
      </c>
      <c r="M658" s="17"/>
      <c r="N658" s="17">
        <v>0.167247932135281</v>
      </c>
      <c r="O658" s="17">
        <v>0.154068326068796</v>
      </c>
      <c r="P658" s="17">
        <v>0.16111369616854601</v>
      </c>
      <c r="Q658" s="17">
        <v>0.141571746768756</v>
      </c>
      <c r="R658" s="17"/>
      <c r="S658" s="17">
        <v>0.20519089557095799</v>
      </c>
      <c r="T658" s="17">
        <v>0.11877067704319801</v>
      </c>
      <c r="U658" s="17">
        <v>4.25412127813986E-2</v>
      </c>
      <c r="V658" s="17">
        <v>0.177482869375307</v>
      </c>
      <c r="W658" s="17">
        <v>0.22891115873985701</v>
      </c>
      <c r="X658" s="17">
        <v>0.12900818647019199</v>
      </c>
      <c r="Y658" s="17">
        <v>0.18246966377537299</v>
      </c>
      <c r="Z658" s="17">
        <v>0.14987812362132799</v>
      </c>
      <c r="AA658" s="17">
        <v>0.15790304171400299</v>
      </c>
      <c r="AB658" s="17"/>
      <c r="AC658" s="17">
        <v>0.208814049169493</v>
      </c>
      <c r="AD658" s="17">
        <v>0.14160857635750099</v>
      </c>
      <c r="AE658" s="17">
        <v>0.16383984081845199</v>
      </c>
      <c r="AF658" s="17">
        <v>0.138939493385211</v>
      </c>
      <c r="AG658" s="17">
        <v>8.4836681375499295E-2</v>
      </c>
      <c r="AH658" s="17">
        <v>0.116917649068272</v>
      </c>
      <c r="AI658" s="17"/>
      <c r="AJ658" s="17">
        <v>0.13583517069707901</v>
      </c>
      <c r="AK658" s="17">
        <v>0.15349766030068601</v>
      </c>
      <c r="AL658" s="17">
        <v>0.146549626648596</v>
      </c>
      <c r="AM658" s="17">
        <v>0.20559866818000799</v>
      </c>
      <c r="AN658" s="17">
        <v>0.16366038650845799</v>
      </c>
      <c r="AO658" s="17">
        <v>0.27833903654958497</v>
      </c>
      <c r="AP658" s="17"/>
      <c r="AQ658" s="17">
        <v>0.20179543500712799</v>
      </c>
      <c r="AR658" s="17">
        <v>0.13252649189680399</v>
      </c>
      <c r="AS658" s="17"/>
      <c r="AT658" s="17">
        <v>0.15843430527409499</v>
      </c>
      <c r="AU658" s="17">
        <v>0.141751552674343</v>
      </c>
      <c r="AV658" s="17"/>
      <c r="AW658" s="17">
        <v>0.172799355174342</v>
      </c>
      <c r="AX658" s="17" t="s">
        <v>87</v>
      </c>
      <c r="AY658" s="17">
        <v>0.13583517069707901</v>
      </c>
      <c r="AZ658" s="17"/>
      <c r="BA658" s="17">
        <v>0.172717631604105</v>
      </c>
      <c r="BB658" s="17">
        <v>0.14682749144548399</v>
      </c>
      <c r="BC658" s="17"/>
      <c r="BD658" s="17">
        <v>0.162403254090007</v>
      </c>
      <c r="BE658" s="17">
        <v>0.149071587683927</v>
      </c>
      <c r="BF658" s="17"/>
      <c r="BG658" s="17">
        <v>0.195648309451601</v>
      </c>
      <c r="BH658" s="17">
        <v>0.172232195881516</v>
      </c>
      <c r="BI658" s="17">
        <v>0.164255556092475</v>
      </c>
      <c r="BJ658" s="17">
        <v>0.13893387253212999</v>
      </c>
    </row>
    <row r="659" spans="2:62">
      <c r="B659" t="s">
        <v>302</v>
      </c>
      <c r="C659" s="17">
        <v>0.154739909341743</v>
      </c>
      <c r="D659" s="17">
        <v>0.15474486056526501</v>
      </c>
      <c r="E659" s="17">
        <v>0.154472127173434</v>
      </c>
      <c r="F659" s="17"/>
      <c r="G659" s="17">
        <v>0.12583060106794999</v>
      </c>
      <c r="H659" s="17">
        <v>0.13425828997962599</v>
      </c>
      <c r="I659" s="17">
        <v>0.13552684762863201</v>
      </c>
      <c r="J659" s="17">
        <v>0.126612472060838</v>
      </c>
      <c r="K659" s="17">
        <v>0.18437809169267799</v>
      </c>
      <c r="L659" s="17">
        <v>0.22130456712062299</v>
      </c>
      <c r="M659" s="17"/>
      <c r="N659" s="17">
        <v>0.204427439758849</v>
      </c>
      <c r="O659" s="17">
        <v>0.13793977213433101</v>
      </c>
      <c r="P659" s="17">
        <v>0.14813057276542901</v>
      </c>
      <c r="Q659" s="17">
        <v>0.12663488148656099</v>
      </c>
      <c r="R659" s="17"/>
      <c r="S659" s="17">
        <v>0.16500148130419401</v>
      </c>
      <c r="T659" s="17">
        <v>0.19524963066270801</v>
      </c>
      <c r="U659" s="17">
        <v>0.168184938944231</v>
      </c>
      <c r="V659" s="17">
        <v>0.162891434642467</v>
      </c>
      <c r="W659" s="17">
        <v>0.126876283400261</v>
      </c>
      <c r="X659" s="17">
        <v>0.127939175012629</v>
      </c>
      <c r="Y659" s="17">
        <v>0.17476731492272701</v>
      </c>
      <c r="Z659" s="17">
        <v>0.108360132977065</v>
      </c>
      <c r="AA659" s="17">
        <v>0.11708257438462399</v>
      </c>
      <c r="AB659" s="17"/>
      <c r="AC659" s="17">
        <v>0.13991786331470901</v>
      </c>
      <c r="AD659" s="17">
        <v>0.15646195250055001</v>
      </c>
      <c r="AE659" s="17">
        <v>0.171204222878029</v>
      </c>
      <c r="AF659" s="17">
        <v>0.151154760338054</v>
      </c>
      <c r="AG659" s="17">
        <v>0.175638299168764</v>
      </c>
      <c r="AH659" s="17">
        <v>0.148677893060395</v>
      </c>
      <c r="AI659" s="17"/>
      <c r="AJ659" s="17">
        <v>0.185071791214061</v>
      </c>
      <c r="AK659" s="17">
        <v>0.14926463518383901</v>
      </c>
      <c r="AL659" s="17">
        <v>0.10976442855610299</v>
      </c>
      <c r="AM659" s="17">
        <v>6.4871055636358102E-2</v>
      </c>
      <c r="AN659" s="17">
        <v>0.14088369274059201</v>
      </c>
      <c r="AO659" s="17">
        <v>0.21431782708595901</v>
      </c>
      <c r="AP659" s="17"/>
      <c r="AQ659" s="17">
        <v>0.134332275761916</v>
      </c>
      <c r="AR659" s="17">
        <v>0.16093701426059701</v>
      </c>
      <c r="AS659" s="17"/>
      <c r="AT659" s="17">
        <v>0.16473134565999101</v>
      </c>
      <c r="AU659" s="17">
        <v>0.117593515755971</v>
      </c>
      <c r="AV659" s="17"/>
      <c r="AW659" s="17">
        <v>0.119450389861955</v>
      </c>
      <c r="AX659" s="17" t="s">
        <v>87</v>
      </c>
      <c r="AY659" s="17">
        <v>0.185071791214061</v>
      </c>
      <c r="AZ659" s="17"/>
      <c r="BA659" s="17">
        <v>0.16373343722036501</v>
      </c>
      <c r="BB659" s="17">
        <v>0.150025860465722</v>
      </c>
      <c r="BC659" s="17"/>
      <c r="BD659" s="17">
        <v>0.13459876219956601</v>
      </c>
      <c r="BE659" s="17">
        <v>0.15890505817002801</v>
      </c>
      <c r="BF659" s="17"/>
      <c r="BG659" s="17">
        <v>0.12920574815857699</v>
      </c>
      <c r="BH659" s="17">
        <v>0.12840164088397801</v>
      </c>
      <c r="BI659" s="17">
        <v>0.15185110259385701</v>
      </c>
      <c r="BJ659" s="17">
        <v>0.197954066567157</v>
      </c>
    </row>
    <row r="660" spans="2:62">
      <c r="B660" t="s">
        <v>297</v>
      </c>
      <c r="C660" s="17">
        <v>0.14514395743891201</v>
      </c>
      <c r="D660" s="17">
        <v>0.158426857839883</v>
      </c>
      <c r="E660" s="17">
        <v>0.13447083806513899</v>
      </c>
      <c r="F660" s="17"/>
      <c r="G660" s="17">
        <v>6.0802167007387997E-2</v>
      </c>
      <c r="H660" s="17">
        <v>9.2852561395568106E-2</v>
      </c>
      <c r="I660" s="17">
        <v>0.16027235363084799</v>
      </c>
      <c r="J660" s="17">
        <v>0.16097403125299301</v>
      </c>
      <c r="K660" s="17">
        <v>0.16227376389867901</v>
      </c>
      <c r="L660" s="17">
        <v>0.220127507701251</v>
      </c>
      <c r="M660" s="17"/>
      <c r="N660" s="17">
        <v>0.123646544629868</v>
      </c>
      <c r="O660" s="17">
        <v>0.15054990525919901</v>
      </c>
      <c r="P660" s="17">
        <v>0.15278398268663501</v>
      </c>
      <c r="Q660" s="17">
        <v>0.155833528656528</v>
      </c>
      <c r="R660" s="17"/>
      <c r="S660" s="17">
        <v>0.134618648769359</v>
      </c>
      <c r="T660" s="17">
        <v>0.199423907908931</v>
      </c>
      <c r="U660" s="17">
        <v>0.20417891846578101</v>
      </c>
      <c r="V660" s="17">
        <v>0.134221479955975</v>
      </c>
      <c r="W660" s="17">
        <v>0.118377609125006</v>
      </c>
      <c r="X660" s="17">
        <v>8.1856764642095195E-2</v>
      </c>
      <c r="Y660" s="17">
        <v>0.115080089500687</v>
      </c>
      <c r="Z660" s="17">
        <v>0.114505172975307</v>
      </c>
      <c r="AA660" s="17">
        <v>0.15979546567783701</v>
      </c>
      <c r="AB660" s="17"/>
      <c r="AC660" s="17">
        <v>0.12682615895486499</v>
      </c>
      <c r="AD660" s="17">
        <v>0.15188569445884401</v>
      </c>
      <c r="AE660" s="17">
        <v>0.11134438076627599</v>
      </c>
      <c r="AF660" s="17">
        <v>0.15536962554835099</v>
      </c>
      <c r="AG660" s="17">
        <v>0.17443327516946799</v>
      </c>
      <c r="AH660" s="17">
        <v>0.22553258322131001</v>
      </c>
      <c r="AI660" s="17"/>
      <c r="AJ660" s="17">
        <v>0.20680004794512</v>
      </c>
      <c r="AK660" s="17">
        <v>0.12500374968158701</v>
      </c>
      <c r="AL660" s="17">
        <v>0.12789953291140499</v>
      </c>
      <c r="AM660" s="17">
        <v>0.106553972067411</v>
      </c>
      <c r="AN660" s="17">
        <v>9.5375841600911296E-2</v>
      </c>
      <c r="AO660" s="17">
        <v>0.12512524564624899</v>
      </c>
      <c r="AP660" s="17"/>
      <c r="AQ660" s="17">
        <v>0.12295049633276101</v>
      </c>
      <c r="AR660" s="17">
        <v>0.144873622401581</v>
      </c>
      <c r="AS660" s="17"/>
      <c r="AT660" s="17">
        <v>0.15275932925228899</v>
      </c>
      <c r="AU660" s="17">
        <v>0.112585979073219</v>
      </c>
      <c r="AV660" s="17"/>
      <c r="AW660" s="17">
        <v>0.112082654683932</v>
      </c>
      <c r="AX660" s="17" t="s">
        <v>87</v>
      </c>
      <c r="AY660" s="17">
        <v>0.20680004794512</v>
      </c>
      <c r="AZ660" s="17"/>
      <c r="BA660" s="17">
        <v>0.124285232047552</v>
      </c>
      <c r="BB660" s="17">
        <v>0.15607726996248</v>
      </c>
      <c r="BC660" s="17"/>
      <c r="BD660" s="17">
        <v>0.14607727627304701</v>
      </c>
      <c r="BE660" s="17">
        <v>0.14961158591528401</v>
      </c>
      <c r="BF660" s="17"/>
      <c r="BG660" s="17">
        <v>9.5995475435807998E-2</v>
      </c>
      <c r="BH660" s="17">
        <v>0.12327798454500601</v>
      </c>
      <c r="BI660" s="17">
        <v>0.16184917570235699</v>
      </c>
      <c r="BJ660" s="17">
        <v>0.156984463211847</v>
      </c>
    </row>
    <row r="661" spans="2:62">
      <c r="B661" t="s">
        <v>296</v>
      </c>
      <c r="C661" s="17">
        <v>0.14429404764687601</v>
      </c>
      <c r="D661" s="17">
        <v>0.13461553653459299</v>
      </c>
      <c r="E661" s="17">
        <v>0.15328288451205799</v>
      </c>
      <c r="F661" s="17"/>
      <c r="G661" s="17">
        <v>0.141414835015995</v>
      </c>
      <c r="H661" s="17">
        <v>8.83628860631612E-2</v>
      </c>
      <c r="I661" s="17">
        <v>0.12593998565512601</v>
      </c>
      <c r="J661" s="17">
        <v>0.102250560960395</v>
      </c>
      <c r="K661" s="17">
        <v>0.19051057346546099</v>
      </c>
      <c r="L661" s="17">
        <v>0.223489196278751</v>
      </c>
      <c r="M661" s="17"/>
      <c r="N661" s="17">
        <v>0.10084006336170501</v>
      </c>
      <c r="O661" s="17">
        <v>0.175556576273973</v>
      </c>
      <c r="P661" s="17">
        <v>0.151675228617526</v>
      </c>
      <c r="Q661" s="17">
        <v>0.15211572711847399</v>
      </c>
      <c r="R661" s="17"/>
      <c r="S661" s="17">
        <v>0.13851887657843501</v>
      </c>
      <c r="T661" s="17">
        <v>0.13203606261242001</v>
      </c>
      <c r="U661" s="17">
        <v>0.112568791806632</v>
      </c>
      <c r="V661" s="17">
        <v>0.144549233913531</v>
      </c>
      <c r="W661" s="17">
        <v>0.178760734330035</v>
      </c>
      <c r="X661" s="17">
        <v>0.12451026868689501</v>
      </c>
      <c r="Y661" s="17">
        <v>0.170121197909781</v>
      </c>
      <c r="Z661" s="17">
        <v>8.8716248567242598E-2</v>
      </c>
      <c r="AA661" s="17">
        <v>0.18669434060486201</v>
      </c>
      <c r="AB661" s="17"/>
      <c r="AC661" s="17">
        <v>9.0484296133099301E-2</v>
      </c>
      <c r="AD661" s="17">
        <v>0.17992157880201701</v>
      </c>
      <c r="AE661" s="17">
        <v>0.111502932533178</v>
      </c>
      <c r="AF661" s="17">
        <v>0.18641370088935799</v>
      </c>
      <c r="AG661" s="17">
        <v>0.16164089679417601</v>
      </c>
      <c r="AH661" s="17">
        <v>0.12991290963414401</v>
      </c>
      <c r="AI661" s="17"/>
      <c r="AJ661" s="17">
        <v>0.18356874260803499</v>
      </c>
      <c r="AK661" s="17">
        <v>0.105273077323658</v>
      </c>
      <c r="AL661" s="17">
        <v>0.124714253427346</v>
      </c>
      <c r="AM661" s="17">
        <v>9.5231232689032899E-2</v>
      </c>
      <c r="AN661" s="17">
        <v>0.109698597706774</v>
      </c>
      <c r="AO661" s="17">
        <v>0.37260629611734403</v>
      </c>
      <c r="AP661" s="17"/>
      <c r="AQ661" s="17">
        <v>0.108865059469318</v>
      </c>
      <c r="AR661" s="17">
        <v>0.145105120107825</v>
      </c>
      <c r="AS661" s="17"/>
      <c r="AT661" s="17">
        <v>0.159646201764608</v>
      </c>
      <c r="AU661" s="17">
        <v>7.79249649430378E-2</v>
      </c>
      <c r="AV661" s="17"/>
      <c r="AW661" s="17">
        <v>0.125781120329306</v>
      </c>
      <c r="AX661" s="17" t="s">
        <v>87</v>
      </c>
      <c r="AY661" s="17">
        <v>0.18356874260803499</v>
      </c>
      <c r="AZ661" s="17"/>
      <c r="BA661" s="17">
        <v>0.15273667842625799</v>
      </c>
      <c r="BB661" s="17">
        <v>0.139868757074217</v>
      </c>
      <c r="BC661" s="17"/>
      <c r="BD661" s="17">
        <v>0.109847694669317</v>
      </c>
      <c r="BE661" s="17">
        <v>0.15529816655374301</v>
      </c>
      <c r="BF661" s="17"/>
      <c r="BG661" s="17">
        <v>0.109847059763796</v>
      </c>
      <c r="BH661" s="17">
        <v>0.170804471958204</v>
      </c>
      <c r="BI661" s="17">
        <v>0.17382779941483301</v>
      </c>
      <c r="BJ661" s="17">
        <v>0.14704020848944099</v>
      </c>
    </row>
    <row r="662" spans="2:62">
      <c r="B662" t="s">
        <v>304</v>
      </c>
      <c r="C662" s="17">
        <v>0.13477742669880799</v>
      </c>
      <c r="D662" s="17">
        <v>0.127423455844656</v>
      </c>
      <c r="E662" s="17">
        <v>0.14142235901675301</v>
      </c>
      <c r="F662" s="17"/>
      <c r="G662" s="17">
        <v>0.14128520952273799</v>
      </c>
      <c r="H662" s="17">
        <v>0.15022312510324801</v>
      </c>
      <c r="I662" s="17">
        <v>0.14346909589105</v>
      </c>
      <c r="J662" s="17">
        <v>0.122009160073247</v>
      </c>
      <c r="K662" s="17">
        <v>0.128110350110582</v>
      </c>
      <c r="L662" s="17">
        <v>0.12357044828823099</v>
      </c>
      <c r="M662" s="17"/>
      <c r="N662" s="17">
        <v>0.13125230675223501</v>
      </c>
      <c r="O662" s="17">
        <v>0.176083956617066</v>
      </c>
      <c r="P662" s="17">
        <v>0.103219990142865</v>
      </c>
      <c r="Q662" s="17">
        <v>0.124767521888028</v>
      </c>
      <c r="R662" s="17"/>
      <c r="S662" s="17">
        <v>0.13042014228788201</v>
      </c>
      <c r="T662" s="17">
        <v>0.138417760037745</v>
      </c>
      <c r="U662" s="17">
        <v>0.140549756678849</v>
      </c>
      <c r="V662" s="17">
        <v>0.12970642967746701</v>
      </c>
      <c r="W662" s="17">
        <v>0.12165923830939</v>
      </c>
      <c r="X662" s="17">
        <v>0.111057191573074</v>
      </c>
      <c r="Y662" s="17">
        <v>0.20322559042141999</v>
      </c>
      <c r="Z662" s="17">
        <v>0.14351442689480201</v>
      </c>
      <c r="AA662" s="17">
        <v>0.108272165637919</v>
      </c>
      <c r="AB662" s="17"/>
      <c r="AC662" s="17">
        <v>0.16055593746191699</v>
      </c>
      <c r="AD662" s="17">
        <v>0.123268105403566</v>
      </c>
      <c r="AE662" s="17">
        <v>0.121627035028455</v>
      </c>
      <c r="AF662" s="17">
        <v>0.107754170083372</v>
      </c>
      <c r="AG662" s="17">
        <v>0.1439379084197</v>
      </c>
      <c r="AH662" s="17">
        <v>0.19446094145335399</v>
      </c>
      <c r="AI662" s="17"/>
      <c r="AJ662" s="17">
        <v>0.13535454885242201</v>
      </c>
      <c r="AK662" s="17">
        <v>0.124332597445082</v>
      </c>
      <c r="AL662" s="17">
        <v>9.4554010555026394E-2</v>
      </c>
      <c r="AM662" s="17">
        <v>0.13571151565807699</v>
      </c>
      <c r="AN662" s="17">
        <v>0.15443159053504801</v>
      </c>
      <c r="AO662" s="17">
        <v>0.14861657966666</v>
      </c>
      <c r="AP662" s="17"/>
      <c r="AQ662" s="17">
        <v>0.119515881652486</v>
      </c>
      <c r="AR662" s="17">
        <v>0.14422526948403899</v>
      </c>
      <c r="AS662" s="17"/>
      <c r="AT662" s="17">
        <v>0.12907932662827401</v>
      </c>
      <c r="AU662" s="17">
        <v>0.151488519750753</v>
      </c>
      <c r="AV662" s="17"/>
      <c r="AW662" s="17">
        <v>0.12994287099754001</v>
      </c>
      <c r="AX662" s="17" t="s">
        <v>87</v>
      </c>
      <c r="AY662" s="17">
        <v>0.13535454885242201</v>
      </c>
      <c r="AZ662" s="17"/>
      <c r="BA662" s="17">
        <v>0.15263824237778101</v>
      </c>
      <c r="BB662" s="17">
        <v>0.12541549896448301</v>
      </c>
      <c r="BC662" s="17"/>
      <c r="BD662" s="17">
        <v>0.141636175986639</v>
      </c>
      <c r="BE662" s="17">
        <v>0.132502927031872</v>
      </c>
      <c r="BF662" s="17"/>
      <c r="BG662" s="17">
        <v>0.15024579803003399</v>
      </c>
      <c r="BH662" s="17">
        <v>0.14048578768668499</v>
      </c>
      <c r="BI662" s="17">
        <v>0.16785356027668699</v>
      </c>
      <c r="BJ662" s="17">
        <v>0.121901566080458</v>
      </c>
    </row>
    <row r="663" spans="2:62">
      <c r="B663" t="s">
        <v>298</v>
      </c>
      <c r="C663" s="17">
        <v>0.121388815926461</v>
      </c>
      <c r="D663" s="17">
        <v>0.14135789386969599</v>
      </c>
      <c r="E663" s="17">
        <v>0.102212822595276</v>
      </c>
      <c r="F663" s="17"/>
      <c r="G663" s="17">
        <v>9.2527356034689201E-2</v>
      </c>
      <c r="H663" s="17">
        <v>9.8162604164474906E-2</v>
      </c>
      <c r="I663" s="17">
        <v>0.14044429140553899</v>
      </c>
      <c r="J663" s="17">
        <v>0.12019538040477901</v>
      </c>
      <c r="K663" s="17">
        <v>0.122656023657178</v>
      </c>
      <c r="L663" s="17">
        <v>0.14380319461193899</v>
      </c>
      <c r="M663" s="17"/>
      <c r="N663" s="17">
        <v>0.124895361517688</v>
      </c>
      <c r="O663" s="17">
        <v>0.12777930390494699</v>
      </c>
      <c r="P663" s="17">
        <v>0.110688254360731</v>
      </c>
      <c r="Q663" s="17">
        <v>0.12097318106189001</v>
      </c>
      <c r="R663" s="17"/>
      <c r="S663" s="17">
        <v>0.10434142128637</v>
      </c>
      <c r="T663" s="17">
        <v>0.152383650554857</v>
      </c>
      <c r="U663" s="17">
        <v>0.16214050710803499</v>
      </c>
      <c r="V663" s="17">
        <v>0.15965445548294499</v>
      </c>
      <c r="W663" s="17">
        <v>0.12167608415278899</v>
      </c>
      <c r="X663" s="17">
        <v>8.6281491408803701E-2</v>
      </c>
      <c r="Y663" s="17">
        <v>8.8358676672299102E-2</v>
      </c>
      <c r="Z663" s="17">
        <v>3.6840103250440001E-2</v>
      </c>
      <c r="AA663" s="17">
        <v>0.12843553296855201</v>
      </c>
      <c r="AB663" s="17"/>
      <c r="AC663" s="17">
        <v>0.119656518949007</v>
      </c>
      <c r="AD663" s="17">
        <v>8.4366894041269305E-2</v>
      </c>
      <c r="AE663" s="17">
        <v>0.16412075234564999</v>
      </c>
      <c r="AF663" s="17">
        <v>0.12286215146488801</v>
      </c>
      <c r="AG663" s="17">
        <v>0.15983061996478501</v>
      </c>
      <c r="AH663" s="17">
        <v>0.156474183494901</v>
      </c>
      <c r="AI663" s="17"/>
      <c r="AJ663" s="17">
        <v>0.11511071550478701</v>
      </c>
      <c r="AK663" s="17">
        <v>0.11901354787457499</v>
      </c>
      <c r="AL663" s="17">
        <v>0.12899711893104601</v>
      </c>
      <c r="AM663" s="17">
        <v>4.8972709589405701E-2</v>
      </c>
      <c r="AN663" s="17">
        <v>0.14951729219650201</v>
      </c>
      <c r="AO663" s="17">
        <v>0.18515443316639499</v>
      </c>
      <c r="AP663" s="17"/>
      <c r="AQ663" s="17">
        <v>0.12348708993129</v>
      </c>
      <c r="AR663" s="17">
        <v>0.112580165512858</v>
      </c>
      <c r="AS663" s="17"/>
      <c r="AT663" s="17">
        <v>0.12758881652949899</v>
      </c>
      <c r="AU663" s="17">
        <v>9.3440212727818994E-2</v>
      </c>
      <c r="AV663" s="17"/>
      <c r="AW663" s="17">
        <v>0.12102976967750199</v>
      </c>
      <c r="AX663" s="17" t="s">
        <v>87</v>
      </c>
      <c r="AY663" s="17">
        <v>0.11511071550478701</v>
      </c>
      <c r="AZ663" s="17"/>
      <c r="BA663" s="17">
        <v>0.12805020655379601</v>
      </c>
      <c r="BB663" s="17">
        <v>0.117897180450001</v>
      </c>
      <c r="BC663" s="17"/>
      <c r="BD663" s="17">
        <v>0.117686161502439</v>
      </c>
      <c r="BE663" s="17">
        <v>0.12595709006250899</v>
      </c>
      <c r="BF663" s="17"/>
      <c r="BG663" s="17">
        <v>0.115478342099642</v>
      </c>
      <c r="BH663" s="17">
        <v>0.16335487474105401</v>
      </c>
      <c r="BI663" s="17">
        <v>0.118955638839654</v>
      </c>
      <c r="BJ663" s="17">
        <v>0.113148224450926</v>
      </c>
    </row>
    <row r="664" spans="2:62">
      <c r="B664" t="s">
        <v>301</v>
      </c>
      <c r="C664" s="17">
        <v>0.117351342708354</v>
      </c>
      <c r="D664" s="17">
        <v>0.12757478181398399</v>
      </c>
      <c r="E664" s="17">
        <v>0.107562714143096</v>
      </c>
      <c r="F664" s="17"/>
      <c r="G664" s="17">
        <v>7.4906391908657999E-2</v>
      </c>
      <c r="H664" s="17">
        <v>9.3133597322180198E-2</v>
      </c>
      <c r="I664" s="17">
        <v>0.144340800795763</v>
      </c>
      <c r="J664" s="17">
        <v>7.0566037453292096E-2</v>
      </c>
      <c r="K664" s="17">
        <v>0.12196949799863201</v>
      </c>
      <c r="L664" s="17">
        <v>0.18571099058561</v>
      </c>
      <c r="M664" s="17"/>
      <c r="N664" s="17">
        <v>0.137006414598391</v>
      </c>
      <c r="O664" s="17">
        <v>0.10223397851204</v>
      </c>
      <c r="P664" s="17">
        <v>0.14645260499999299</v>
      </c>
      <c r="Q664" s="17">
        <v>8.7933015583694804E-2</v>
      </c>
      <c r="R664" s="17"/>
      <c r="S664" s="17">
        <v>0.144191025471504</v>
      </c>
      <c r="T664" s="17">
        <v>0.10268330697122199</v>
      </c>
      <c r="U664" s="17">
        <v>0.123867745786662</v>
      </c>
      <c r="V664" s="17">
        <v>0.15177483354611501</v>
      </c>
      <c r="W664" s="17">
        <v>8.8922379804093302E-2</v>
      </c>
      <c r="X664" s="17">
        <v>0.141849005806293</v>
      </c>
      <c r="Y664" s="17">
        <v>0.106365652787408</v>
      </c>
      <c r="Z664" s="17">
        <v>9.1576290130191196E-2</v>
      </c>
      <c r="AA664" s="17">
        <v>8.5039686826883995E-2</v>
      </c>
      <c r="AB664" s="17"/>
      <c r="AC664" s="17">
        <v>0.112343727731179</v>
      </c>
      <c r="AD664" s="17">
        <v>0.11831521894388899</v>
      </c>
      <c r="AE664" s="17">
        <v>0.11030891324403901</v>
      </c>
      <c r="AF664" s="17">
        <v>0.10451208127648599</v>
      </c>
      <c r="AG664" s="17">
        <v>0.128367195158127</v>
      </c>
      <c r="AH664" s="17">
        <v>0.20027241005129801</v>
      </c>
      <c r="AI664" s="17"/>
      <c r="AJ664" s="17">
        <v>0.15091040996686</v>
      </c>
      <c r="AK664" s="17">
        <v>6.5319598692577294E-2</v>
      </c>
      <c r="AL664" s="17">
        <v>7.4759752886288597E-2</v>
      </c>
      <c r="AM664" s="17">
        <v>8.9609572497782106E-2</v>
      </c>
      <c r="AN664" s="17">
        <v>0.14990498182707199</v>
      </c>
      <c r="AO664" s="17">
        <v>0.124903749761577</v>
      </c>
      <c r="AP664" s="17"/>
      <c r="AQ664" s="17">
        <v>9.5409591970146396E-2</v>
      </c>
      <c r="AR664" s="17">
        <v>0.124226872914422</v>
      </c>
      <c r="AS664" s="17"/>
      <c r="AT664" s="17">
        <v>0.123099173357733</v>
      </c>
      <c r="AU664" s="17">
        <v>9.4963607570064501E-2</v>
      </c>
      <c r="AV664" s="17"/>
      <c r="AW664" s="17">
        <v>9.1961048484169805E-2</v>
      </c>
      <c r="AX664" s="17" t="s">
        <v>87</v>
      </c>
      <c r="AY664" s="17">
        <v>0.15091040996686</v>
      </c>
      <c r="AZ664" s="17"/>
      <c r="BA664" s="17">
        <v>0.122429997496073</v>
      </c>
      <c r="BB664" s="17">
        <v>0.11468931427892599</v>
      </c>
      <c r="BC664" s="17"/>
      <c r="BD664" s="17">
        <v>0.10264498042942</v>
      </c>
      <c r="BE664" s="17">
        <v>0.126700514210488</v>
      </c>
      <c r="BF664" s="17"/>
      <c r="BG664" s="17">
        <v>0.12426327040713001</v>
      </c>
      <c r="BH664" s="17">
        <v>0.12955909441445701</v>
      </c>
      <c r="BI664" s="17">
        <v>8.4143567014685602E-2</v>
      </c>
      <c r="BJ664" s="17">
        <v>0.11991402302695101</v>
      </c>
    </row>
    <row r="665" spans="2:62">
      <c r="B665" t="s">
        <v>303</v>
      </c>
      <c r="C665" s="17">
        <v>8.9595327128956695E-2</v>
      </c>
      <c r="D665" s="17">
        <v>0.100252832562938</v>
      </c>
      <c r="E665" s="17">
        <v>8.07256213189433E-2</v>
      </c>
      <c r="F665" s="17"/>
      <c r="G665" s="17">
        <v>7.1689184866251393E-2</v>
      </c>
      <c r="H665" s="17">
        <v>5.4134427120850502E-2</v>
      </c>
      <c r="I665" s="17">
        <v>7.3823578088564296E-2</v>
      </c>
      <c r="J665" s="17">
        <v>0.12841946868277199</v>
      </c>
      <c r="K665" s="17">
        <v>0.13258684864116299</v>
      </c>
      <c r="L665" s="17">
        <v>8.7743602548349606E-2</v>
      </c>
      <c r="M665" s="17"/>
      <c r="N665" s="17">
        <v>6.8358888356674696E-2</v>
      </c>
      <c r="O665" s="17">
        <v>7.8373753510507002E-2</v>
      </c>
      <c r="P665" s="17">
        <v>8.9034256398340103E-2</v>
      </c>
      <c r="Q665" s="17">
        <v>0.123204105194183</v>
      </c>
      <c r="R665" s="17"/>
      <c r="S665" s="17">
        <v>7.4432020506990507E-2</v>
      </c>
      <c r="T665" s="17">
        <v>9.2812431367038997E-2</v>
      </c>
      <c r="U665" s="17">
        <v>7.7481371928598802E-2</v>
      </c>
      <c r="V665" s="17">
        <v>0.10921280410701301</v>
      </c>
      <c r="W665" s="17">
        <v>8.9033757760791005E-2</v>
      </c>
      <c r="X665" s="17">
        <v>0.11699310914097601</v>
      </c>
      <c r="Y665" s="17">
        <v>5.9060330637697001E-2</v>
      </c>
      <c r="Z665" s="17">
        <v>5.2122096406086102E-2</v>
      </c>
      <c r="AA665" s="17">
        <v>0.116312451722696</v>
      </c>
      <c r="AB665" s="17"/>
      <c r="AC665" s="17">
        <v>6.8517508858951096E-2</v>
      </c>
      <c r="AD665" s="17">
        <v>8.5704713959993004E-2</v>
      </c>
      <c r="AE665" s="17">
        <v>9.7971859656671198E-2</v>
      </c>
      <c r="AF665" s="17">
        <v>8.7768529676241006E-2</v>
      </c>
      <c r="AG665" s="17">
        <v>0.113234205250713</v>
      </c>
      <c r="AH665" s="17">
        <v>0.18142378984530899</v>
      </c>
      <c r="AI665" s="17"/>
      <c r="AJ665" s="17">
        <v>8.4589939180669094E-2</v>
      </c>
      <c r="AK665" s="17">
        <v>9.0507099906972005E-2</v>
      </c>
      <c r="AL665" s="17">
        <v>9.3337191501712199E-2</v>
      </c>
      <c r="AM665" s="17">
        <v>0.131783288116954</v>
      </c>
      <c r="AN665" s="17">
        <v>6.7398207066703006E-2</v>
      </c>
      <c r="AO665" s="17">
        <v>0.18889433077109799</v>
      </c>
      <c r="AP665" s="17"/>
      <c r="AQ665" s="17">
        <v>8.9500798174359297E-2</v>
      </c>
      <c r="AR665" s="17">
        <v>8.7153919772888999E-2</v>
      </c>
      <c r="AS665" s="17"/>
      <c r="AT665" s="17">
        <v>8.4741773255944799E-2</v>
      </c>
      <c r="AU665" s="17">
        <v>0.10473651297792499</v>
      </c>
      <c r="AV665" s="17"/>
      <c r="AW665" s="17">
        <v>9.8877534314380303E-2</v>
      </c>
      <c r="AX665" s="17" t="s">
        <v>87</v>
      </c>
      <c r="AY665" s="17">
        <v>8.4589939180669094E-2</v>
      </c>
      <c r="AZ665" s="17"/>
      <c r="BA665" s="17">
        <v>6.1619212442652699E-2</v>
      </c>
      <c r="BB665" s="17">
        <v>0.104259291456672</v>
      </c>
      <c r="BC665" s="17"/>
      <c r="BD665" s="17">
        <v>7.3685143139182493E-2</v>
      </c>
      <c r="BE665" s="17">
        <v>9.9602819178108204E-2</v>
      </c>
      <c r="BF665" s="17"/>
      <c r="BG665" s="17">
        <v>7.4507849292026807E-2</v>
      </c>
      <c r="BH665" s="17">
        <v>0.12231618595381</v>
      </c>
      <c r="BI665" s="17">
        <v>4.9108781300713097E-2</v>
      </c>
      <c r="BJ665" s="17">
        <v>0.110257459936327</v>
      </c>
    </row>
    <row r="666" spans="2:62">
      <c r="B666" t="s">
        <v>101</v>
      </c>
      <c r="C666" s="17">
        <v>7.25231086962074E-2</v>
      </c>
      <c r="D666" s="17">
        <v>6.5914702618112303E-2</v>
      </c>
      <c r="E666" s="17">
        <v>7.9482769041406401E-2</v>
      </c>
      <c r="F666" s="17"/>
      <c r="G666" s="17">
        <v>8.7430020129102601E-2</v>
      </c>
      <c r="H666" s="17">
        <v>4.7838649258042099E-2</v>
      </c>
      <c r="I666" s="17">
        <v>5.6994748768086703E-2</v>
      </c>
      <c r="J666" s="17">
        <v>8.7922305277865306E-2</v>
      </c>
      <c r="K666" s="17">
        <v>6.6620284244767694E-2</v>
      </c>
      <c r="L666" s="17">
        <v>8.9326041145048399E-2</v>
      </c>
      <c r="M666" s="17"/>
      <c r="N666" s="17">
        <v>3.9353730072877999E-2</v>
      </c>
      <c r="O666" s="17">
        <v>5.2159614256300099E-2</v>
      </c>
      <c r="P666" s="17">
        <v>7.6824473412796995E-2</v>
      </c>
      <c r="Q666" s="17">
        <v>0.123198788477083</v>
      </c>
      <c r="R666" s="17"/>
      <c r="S666" s="17">
        <v>8.6016369614503999E-2</v>
      </c>
      <c r="T666" s="17">
        <v>0.11168972458271401</v>
      </c>
      <c r="U666" s="17">
        <v>7.5055095342167796E-2</v>
      </c>
      <c r="V666" s="17">
        <v>3.5291501520265701E-2</v>
      </c>
      <c r="W666" s="17">
        <v>8.3487453075967805E-2</v>
      </c>
      <c r="X666" s="17">
        <v>5.1537583291659299E-2</v>
      </c>
      <c r="Y666" s="17">
        <v>5.1982399160565802E-2</v>
      </c>
      <c r="Z666" s="17">
        <v>6.4442538932727306E-2</v>
      </c>
      <c r="AA666" s="17">
        <v>6.1320820345447002E-2</v>
      </c>
      <c r="AB666" s="17"/>
      <c r="AC666" s="17">
        <v>6.90164489576887E-2</v>
      </c>
      <c r="AD666" s="17">
        <v>7.8236337224350305E-2</v>
      </c>
      <c r="AE666" s="17">
        <v>7.1669715384181501E-2</v>
      </c>
      <c r="AF666" s="17">
        <v>7.0127277553810305E-2</v>
      </c>
      <c r="AG666" s="17">
        <v>0.101610743825245</v>
      </c>
      <c r="AH666" s="17">
        <v>0</v>
      </c>
      <c r="AI666" s="17"/>
      <c r="AJ666" s="17">
        <v>6.0919313097768199E-2</v>
      </c>
      <c r="AK666" s="17">
        <v>5.7681685806131498E-2</v>
      </c>
      <c r="AL666" s="17">
        <v>0.15865898760216801</v>
      </c>
      <c r="AM666" s="17">
        <v>7.7839324850732403E-2</v>
      </c>
      <c r="AN666" s="17">
        <v>7.9997173055870494E-2</v>
      </c>
      <c r="AO666" s="17">
        <v>3.8118725338609702E-2</v>
      </c>
      <c r="AP666" s="17"/>
      <c r="AQ666" s="17">
        <v>8.3886674454631702E-2</v>
      </c>
      <c r="AR666" s="17">
        <v>5.6940609672813301E-2</v>
      </c>
      <c r="AS666" s="17"/>
      <c r="AT666" s="17">
        <v>6.3447574560513906E-2</v>
      </c>
      <c r="AU666" s="17">
        <v>0.10831698603194399</v>
      </c>
      <c r="AV666" s="17"/>
      <c r="AW666" s="17">
        <v>6.6680910106162103E-2</v>
      </c>
      <c r="AX666" s="17" t="s">
        <v>87</v>
      </c>
      <c r="AY666" s="17">
        <v>6.0919313097768199E-2</v>
      </c>
      <c r="AZ666" s="17"/>
      <c r="BA666" s="17">
        <v>4.23183521366335E-2</v>
      </c>
      <c r="BB666" s="17">
        <v>8.8355238271146802E-2</v>
      </c>
      <c r="BC666" s="17"/>
      <c r="BD666" s="17">
        <v>7.4318396533545605E-2</v>
      </c>
      <c r="BE666" s="17">
        <v>6.5142477831588996E-2</v>
      </c>
      <c r="BF666" s="17"/>
      <c r="BG666" s="17">
        <v>6.9299181225075002E-2</v>
      </c>
      <c r="BH666" s="17">
        <v>9.1817022872262094E-2</v>
      </c>
      <c r="BI666" s="17">
        <v>2.4908802607850101E-2</v>
      </c>
      <c r="BJ666" s="17">
        <v>6.47036512223748E-2</v>
      </c>
    </row>
    <row r="667" spans="2:62">
      <c r="B667" t="s">
        <v>318</v>
      </c>
      <c r="C667" s="17">
        <v>7.0998096390441995E-2</v>
      </c>
      <c r="D667" s="17">
        <v>7.8687111120661707E-2</v>
      </c>
      <c r="E667" s="17">
        <v>6.2827542584781598E-2</v>
      </c>
      <c r="F667" s="17"/>
      <c r="G667" s="17">
        <v>5.2469480225529802E-2</v>
      </c>
      <c r="H667" s="17">
        <v>8.2549078797366102E-2</v>
      </c>
      <c r="I667" s="17">
        <v>0.11068700804460301</v>
      </c>
      <c r="J667" s="17">
        <v>5.6926509553994399E-2</v>
      </c>
      <c r="K667" s="17">
        <v>7.5056599505469307E-2</v>
      </c>
      <c r="L667" s="17">
        <v>4.3615359320983503E-2</v>
      </c>
      <c r="M667" s="17"/>
      <c r="N667" s="17">
        <v>7.2297313896084694E-2</v>
      </c>
      <c r="O667" s="17">
        <v>8.0351869662902697E-2</v>
      </c>
      <c r="P667" s="17">
        <v>7.6846078080183094E-2</v>
      </c>
      <c r="Q667" s="17">
        <v>5.5717893919610198E-2</v>
      </c>
      <c r="R667" s="17"/>
      <c r="S667" s="17">
        <v>8.6650770805507593E-2</v>
      </c>
      <c r="T667" s="17">
        <v>6.6648686516023098E-2</v>
      </c>
      <c r="U667" s="17">
        <v>4.0448528343123701E-2</v>
      </c>
      <c r="V667" s="17">
        <v>7.4207519958702006E-2</v>
      </c>
      <c r="W667" s="17">
        <v>0.11330574769983801</v>
      </c>
      <c r="X667" s="17">
        <v>6.6074324265435594E-2</v>
      </c>
      <c r="Y667" s="17">
        <v>7.54061231398402E-2</v>
      </c>
      <c r="Z667" s="17">
        <v>3.70253349781152E-2</v>
      </c>
      <c r="AA667" s="17">
        <v>5.9606021492502097E-2</v>
      </c>
      <c r="AB667" s="17"/>
      <c r="AC667" s="17">
        <v>8.1043810543382E-2</v>
      </c>
      <c r="AD667" s="17">
        <v>5.3215832326877703E-2</v>
      </c>
      <c r="AE667" s="17">
        <v>0.107671828000916</v>
      </c>
      <c r="AF667" s="17">
        <v>7.0213095470233994E-2</v>
      </c>
      <c r="AG667" s="17">
        <v>5.0934696697227201E-2</v>
      </c>
      <c r="AH667" s="17">
        <v>5.33549229928088E-2</v>
      </c>
      <c r="AI667" s="17"/>
      <c r="AJ667" s="17">
        <v>7.0405508728879407E-2</v>
      </c>
      <c r="AK667" s="17">
        <v>7.1372241566202504E-2</v>
      </c>
      <c r="AL667" s="17">
        <v>2.3553944010958099E-2</v>
      </c>
      <c r="AM667" s="17">
        <v>5.60427076971413E-2</v>
      </c>
      <c r="AN667" s="17">
        <v>0.10202322568616699</v>
      </c>
      <c r="AO667" s="17">
        <v>0</v>
      </c>
      <c r="AP667" s="17"/>
      <c r="AQ667" s="17">
        <v>8.6286387872116593E-2</v>
      </c>
      <c r="AR667" s="17">
        <v>6.9641802048783993E-2</v>
      </c>
      <c r="AS667" s="17"/>
      <c r="AT667" s="17">
        <v>6.5410927303904895E-2</v>
      </c>
      <c r="AU667" s="17">
        <v>9.3764938626466399E-2</v>
      </c>
      <c r="AV667" s="17"/>
      <c r="AW667" s="17">
        <v>6.4397071574409007E-2</v>
      </c>
      <c r="AX667" s="17" t="s">
        <v>87</v>
      </c>
      <c r="AY667" s="17">
        <v>7.0405508728879407E-2</v>
      </c>
      <c r="AZ667" s="17"/>
      <c r="BA667" s="17">
        <v>8.5604174510086395E-2</v>
      </c>
      <c r="BB667" s="17">
        <v>6.3342172366826599E-2</v>
      </c>
      <c r="BC667" s="17"/>
      <c r="BD667" s="17">
        <v>0.102448144579829</v>
      </c>
      <c r="BE667" s="17">
        <v>6.0899180864438199E-2</v>
      </c>
      <c r="BF667" s="17"/>
      <c r="BG667" s="17">
        <v>7.7104006829409502E-2</v>
      </c>
      <c r="BH667" s="17">
        <v>6.7378395734887506E-2</v>
      </c>
      <c r="BI667" s="17">
        <v>6.9653680933013398E-2</v>
      </c>
      <c r="BJ667" s="17">
        <v>8.3012948059213096E-2</v>
      </c>
    </row>
    <row r="668" spans="2:62">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c r="AC668" s="17"/>
      <c r="AD668" s="17"/>
      <c r="AE668" s="17"/>
      <c r="AF668" s="17"/>
      <c r="AG668" s="17"/>
      <c r="AH668" s="17"/>
      <c r="AI668" s="17"/>
      <c r="AJ668" s="17"/>
      <c r="AK668" s="17"/>
      <c r="AL668" s="17"/>
      <c r="AM668" s="17"/>
      <c r="AN668" s="17"/>
      <c r="AO668" s="17"/>
      <c r="AP668" s="17"/>
      <c r="AQ668" s="17"/>
      <c r="AR668" s="17"/>
      <c r="AS668" s="17"/>
      <c r="AT668" s="17"/>
      <c r="AU668" s="17"/>
      <c r="AV668" s="17"/>
      <c r="AW668" s="17"/>
      <c r="AX668" s="17"/>
      <c r="AY668" s="17"/>
      <c r="AZ668" s="17"/>
      <c r="BA668" s="17"/>
      <c r="BB668" s="17"/>
      <c r="BC668" s="17"/>
      <c r="BD668" s="17"/>
      <c r="BE668" s="17"/>
      <c r="BF668" s="17"/>
      <c r="BG668" s="17"/>
      <c r="BH668" s="17"/>
      <c r="BI668" s="17"/>
      <c r="BJ668" s="17"/>
    </row>
    <row r="669" spans="2:62">
      <c r="B669" s="6" t="s">
        <v>319</v>
      </c>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c r="AC669" s="17"/>
      <c r="AD669" s="17"/>
      <c r="AE669" s="17"/>
      <c r="AF669" s="17"/>
      <c r="AG669" s="17"/>
      <c r="AH669" s="17"/>
      <c r="AI669" s="17"/>
      <c r="AJ669" s="17"/>
      <c r="AK669" s="17"/>
      <c r="AL669" s="17"/>
      <c r="AM669" s="17"/>
      <c r="AN669" s="17"/>
      <c r="AO669" s="17"/>
      <c r="AP669" s="17"/>
      <c r="AQ669" s="17"/>
      <c r="AR669" s="17"/>
      <c r="AS669" s="17"/>
      <c r="AT669" s="17"/>
      <c r="AU669" s="17"/>
      <c r="AV669" s="17"/>
      <c r="AW669" s="17"/>
      <c r="AX669" s="17"/>
      <c r="AY669" s="17"/>
      <c r="AZ669" s="17"/>
      <c r="BA669" s="17"/>
      <c r="BB669" s="17"/>
      <c r="BC669" s="17"/>
      <c r="BD669" s="17"/>
      <c r="BE669" s="17"/>
      <c r="BF669" s="17"/>
      <c r="BG669" s="17"/>
      <c r="BH669" s="17"/>
      <c r="BI669" s="17"/>
      <c r="BJ669" s="17"/>
    </row>
    <row r="670" spans="2:62">
      <c r="B670" s="24" t="s">
        <v>15</v>
      </c>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c r="AC670" s="17"/>
      <c r="AD670" s="17"/>
      <c r="AE670" s="17"/>
      <c r="AF670" s="17"/>
      <c r="AG670" s="17"/>
      <c r="AH670" s="17"/>
      <c r="AI670" s="17"/>
      <c r="AJ670" s="17"/>
      <c r="AK670" s="17"/>
      <c r="AL670" s="17"/>
      <c r="AM670" s="17"/>
      <c r="AN670" s="17"/>
      <c r="AO670" s="17"/>
      <c r="AP670" s="17"/>
      <c r="AQ670" s="17"/>
      <c r="AR670" s="17"/>
      <c r="AS670" s="17"/>
      <c r="AT670" s="17"/>
      <c r="AU670" s="17"/>
      <c r="AV670" s="17"/>
      <c r="AW670" s="17"/>
      <c r="AX670" s="17"/>
      <c r="AY670" s="17"/>
      <c r="AZ670" s="17"/>
      <c r="BA670" s="17"/>
      <c r="BB670" s="17"/>
      <c r="BC670" s="17"/>
      <c r="BD670" s="17"/>
      <c r="BE670" s="17"/>
      <c r="BF670" s="17"/>
      <c r="BG670" s="17"/>
      <c r="BH670" s="17"/>
      <c r="BI670" s="17"/>
      <c r="BJ670" s="17"/>
    </row>
    <row r="671" spans="2:62">
      <c r="B671" t="s">
        <v>320</v>
      </c>
      <c r="C671" s="17">
        <v>0.148670788222385</v>
      </c>
      <c r="D671" s="17">
        <v>0.188580323347705</v>
      </c>
      <c r="E671" s="17">
        <v>0.109735106713481</v>
      </c>
      <c r="F671" s="17"/>
      <c r="G671" s="17">
        <v>0.23887768538066301</v>
      </c>
      <c r="H671" s="17">
        <v>0.29400740173234902</v>
      </c>
      <c r="I671" s="17">
        <v>0.192290334888711</v>
      </c>
      <c r="J671" s="17">
        <v>8.6118146478178004E-2</v>
      </c>
      <c r="K671" s="17">
        <v>5.4439139679013503E-2</v>
      </c>
      <c r="L671" s="17">
        <v>5.0035707236540702E-2</v>
      </c>
      <c r="M671" s="17"/>
      <c r="N671" s="17">
        <v>0.25314871802328798</v>
      </c>
      <c r="O671" s="17">
        <v>0.11567820852609099</v>
      </c>
      <c r="P671" s="17">
        <v>0.123047913459624</v>
      </c>
      <c r="Q671" s="17">
        <v>9.1190435971823303E-2</v>
      </c>
      <c r="R671" s="17"/>
      <c r="S671" s="17">
        <v>0.26860843119459898</v>
      </c>
      <c r="T671" s="17">
        <v>0.107086509176579</v>
      </c>
      <c r="U671" s="17">
        <v>0.101726201840615</v>
      </c>
      <c r="V671" s="17">
        <v>0.118062669993533</v>
      </c>
      <c r="W671" s="17">
        <v>0.13299006605162</v>
      </c>
      <c r="X671" s="17">
        <v>0.12860433617609701</v>
      </c>
      <c r="Y671" s="17">
        <v>0.13873208919905999</v>
      </c>
      <c r="Z671" s="17">
        <v>0.175110821344203</v>
      </c>
      <c r="AA671" s="17">
        <v>0.14339780955020801</v>
      </c>
      <c r="AB671" s="17"/>
      <c r="AC671" s="17">
        <v>0.28335315664702199</v>
      </c>
      <c r="AD671" s="17">
        <v>0.10716856558773399</v>
      </c>
      <c r="AE671" s="17">
        <v>0.106192315299716</v>
      </c>
      <c r="AF671" s="17">
        <v>0.111442489596879</v>
      </c>
      <c r="AG671" s="17">
        <v>8.6325250789303698E-2</v>
      </c>
      <c r="AH671" s="17">
        <v>9.4629603583795505E-2</v>
      </c>
      <c r="AI671" s="17"/>
      <c r="AJ671" s="17">
        <v>0.12836396276131601</v>
      </c>
      <c r="AK671" s="17">
        <v>0.131021547707483</v>
      </c>
      <c r="AL671" s="17">
        <v>8.4908395005996506E-2</v>
      </c>
      <c r="AM671" s="17">
        <v>0.15232393739289601</v>
      </c>
      <c r="AN671" s="17">
        <v>0.23520940132957799</v>
      </c>
      <c r="AO671" s="17">
        <v>0.10648220983571</v>
      </c>
      <c r="AP671" s="17"/>
      <c r="AQ671" s="17">
        <v>0.24401030766172699</v>
      </c>
      <c r="AR671" s="17">
        <v>0.118591312580309</v>
      </c>
      <c r="AS671" s="17"/>
      <c r="AT671" s="17">
        <v>0.13252523060138299</v>
      </c>
      <c r="AU671" s="17">
        <v>0.21413315250810899</v>
      </c>
      <c r="AV671" s="17"/>
      <c r="AW671" s="17">
        <v>0.13670726628931801</v>
      </c>
      <c r="AX671" s="17" t="s">
        <v>87</v>
      </c>
      <c r="AY671" s="17">
        <v>0.12836396276131601</v>
      </c>
      <c r="AZ671" s="17"/>
      <c r="BA671" s="17">
        <v>0.183034009458481</v>
      </c>
      <c r="BB671" s="17">
        <v>0.12960681782373701</v>
      </c>
      <c r="BC671" s="17"/>
      <c r="BD671" s="17">
        <v>0.26923114359896499</v>
      </c>
      <c r="BE671" s="17">
        <v>0.111765679972344</v>
      </c>
      <c r="BF671" s="17"/>
      <c r="BG671" s="17">
        <v>0.27568484918283997</v>
      </c>
      <c r="BH671" s="17">
        <v>7.0614600885091597E-2</v>
      </c>
      <c r="BI671" s="17">
        <v>0.182991807713725</v>
      </c>
      <c r="BJ671" s="17">
        <v>0.129892219874917</v>
      </c>
    </row>
    <row r="672" spans="2:62">
      <c r="B672" t="s">
        <v>321</v>
      </c>
      <c r="C672" s="17">
        <v>0.270159236624058</v>
      </c>
      <c r="D672" s="17">
        <v>0.27820271862042101</v>
      </c>
      <c r="E672" s="17">
        <v>0.26241656116711598</v>
      </c>
      <c r="F672" s="17"/>
      <c r="G672" s="17">
        <v>0.330823540417996</v>
      </c>
      <c r="H672" s="17">
        <v>0.30554318029225402</v>
      </c>
      <c r="I672" s="17">
        <v>0.31907977493358203</v>
      </c>
      <c r="J672" s="17">
        <v>0.233139126196133</v>
      </c>
      <c r="K672" s="17">
        <v>0.22273539261582401</v>
      </c>
      <c r="L672" s="17">
        <v>0.22387132651590999</v>
      </c>
      <c r="M672" s="17"/>
      <c r="N672" s="17">
        <v>0.28148652903206201</v>
      </c>
      <c r="O672" s="17">
        <v>0.28419085698748803</v>
      </c>
      <c r="P672" s="17">
        <v>0.26887590734169098</v>
      </c>
      <c r="Q672" s="17">
        <v>0.24413995043452999</v>
      </c>
      <c r="R672" s="17"/>
      <c r="S672" s="17">
        <v>0.247406779592837</v>
      </c>
      <c r="T672" s="17">
        <v>0.26963957442528602</v>
      </c>
      <c r="U672" s="17">
        <v>0.27239299183215598</v>
      </c>
      <c r="V672" s="17">
        <v>0.295747869931622</v>
      </c>
      <c r="W672" s="17">
        <v>0.299987880785623</v>
      </c>
      <c r="X672" s="17">
        <v>0.260813921985109</v>
      </c>
      <c r="Y672" s="17">
        <v>0.27729258270205698</v>
      </c>
      <c r="Z672" s="17">
        <v>0.24333866035599899</v>
      </c>
      <c r="AA672" s="17">
        <v>0.26705247770536</v>
      </c>
      <c r="AB672" s="17"/>
      <c r="AC672" s="17">
        <v>0.29119457706889501</v>
      </c>
      <c r="AD672" s="17">
        <v>0.26482292425056198</v>
      </c>
      <c r="AE672" s="17">
        <v>0.29623344578396599</v>
      </c>
      <c r="AF672" s="17">
        <v>0.23390669557992899</v>
      </c>
      <c r="AG672" s="17">
        <v>0.22988405670589199</v>
      </c>
      <c r="AH672" s="17">
        <v>0.35656458756981702</v>
      </c>
      <c r="AI672" s="17"/>
      <c r="AJ672" s="17">
        <v>0.24224052725504899</v>
      </c>
      <c r="AK672" s="17">
        <v>0.240333614269677</v>
      </c>
      <c r="AL672" s="17">
        <v>0.29463895563221199</v>
      </c>
      <c r="AM672" s="17">
        <v>0.27603157472545597</v>
      </c>
      <c r="AN672" s="17">
        <v>0.329587678647277</v>
      </c>
      <c r="AO672" s="17">
        <v>0.39341694780965902</v>
      </c>
      <c r="AP672" s="17"/>
      <c r="AQ672" s="17">
        <v>0.29299392430800603</v>
      </c>
      <c r="AR672" s="17">
        <v>0.27336443680226702</v>
      </c>
      <c r="AS672" s="17"/>
      <c r="AT672" s="17">
        <v>0.26138401560603902</v>
      </c>
      <c r="AU672" s="17">
        <v>0.30455987740018398</v>
      </c>
      <c r="AV672" s="17"/>
      <c r="AW672" s="17">
        <v>0.30217826932918501</v>
      </c>
      <c r="AX672" s="17" t="s">
        <v>87</v>
      </c>
      <c r="AY672" s="17">
        <v>0.24224052725504899</v>
      </c>
      <c r="AZ672" s="17"/>
      <c r="BA672" s="17">
        <v>0.31313399617411902</v>
      </c>
      <c r="BB672" s="17">
        <v>0.24631777140394701</v>
      </c>
      <c r="BC672" s="17"/>
      <c r="BD672" s="17">
        <v>0.297665006147244</v>
      </c>
      <c r="BE672" s="17">
        <v>0.26165183370795497</v>
      </c>
      <c r="BF672" s="17"/>
      <c r="BG672" s="17">
        <v>0.37494427234655198</v>
      </c>
      <c r="BH672" s="17">
        <v>0.25842281880538998</v>
      </c>
      <c r="BI672" s="17">
        <v>0.27002233091594702</v>
      </c>
      <c r="BJ672" s="17">
        <v>0.24336072660386701</v>
      </c>
    </row>
    <row r="673" spans="2:62">
      <c r="B673" t="s">
        <v>322</v>
      </c>
      <c r="C673" s="17">
        <v>0.54748582633496301</v>
      </c>
      <c r="D673" s="17">
        <v>0.50074686646366295</v>
      </c>
      <c r="E673" s="17">
        <v>0.59461368925986702</v>
      </c>
      <c r="F673" s="17"/>
      <c r="G673" s="17">
        <v>0.373438712005983</v>
      </c>
      <c r="H673" s="17">
        <v>0.37419098995581002</v>
      </c>
      <c r="I673" s="17">
        <v>0.45827711219360001</v>
      </c>
      <c r="J673" s="17">
        <v>0.64998156480821601</v>
      </c>
      <c r="K673" s="17">
        <v>0.70282785860485897</v>
      </c>
      <c r="L673" s="17">
        <v>0.69134746947042502</v>
      </c>
      <c r="M673" s="17"/>
      <c r="N673" s="17">
        <v>0.447049012527379</v>
      </c>
      <c r="O673" s="17">
        <v>0.56358516373868295</v>
      </c>
      <c r="P673" s="17">
        <v>0.568017036764632</v>
      </c>
      <c r="Q673" s="17">
        <v>0.62275342466335004</v>
      </c>
      <c r="R673" s="17"/>
      <c r="S673" s="17">
        <v>0.43639386299175598</v>
      </c>
      <c r="T673" s="17">
        <v>0.58984339915696604</v>
      </c>
      <c r="U673" s="17">
        <v>0.60518982284214096</v>
      </c>
      <c r="V673" s="17">
        <v>0.55832221511813196</v>
      </c>
      <c r="W673" s="17">
        <v>0.54421229332986298</v>
      </c>
      <c r="X673" s="17">
        <v>0.57827525199311203</v>
      </c>
      <c r="Y673" s="17">
        <v>0.56361181021070295</v>
      </c>
      <c r="Z673" s="17">
        <v>0.54753354676997001</v>
      </c>
      <c r="AA673" s="17">
        <v>0.53903490767805196</v>
      </c>
      <c r="AB673" s="17"/>
      <c r="AC673" s="17">
        <v>0.38540802085785703</v>
      </c>
      <c r="AD673" s="17">
        <v>0.58991471362221604</v>
      </c>
      <c r="AE673" s="17">
        <v>0.57085405788088806</v>
      </c>
      <c r="AF673" s="17">
        <v>0.62685033469794704</v>
      </c>
      <c r="AG673" s="17">
        <v>0.66427629782398601</v>
      </c>
      <c r="AH673" s="17">
        <v>0.50047576552058903</v>
      </c>
      <c r="AI673" s="17"/>
      <c r="AJ673" s="17">
        <v>0.60219108805203103</v>
      </c>
      <c r="AK673" s="17">
        <v>0.59905869130159095</v>
      </c>
      <c r="AL673" s="17">
        <v>0.57634091574291302</v>
      </c>
      <c r="AM673" s="17">
        <v>0.50765372082558202</v>
      </c>
      <c r="AN673" s="17">
        <v>0.40298638110032498</v>
      </c>
      <c r="AO673" s="17">
        <v>0.46224000910739599</v>
      </c>
      <c r="AP673" s="17"/>
      <c r="AQ673" s="17">
        <v>0.431509142830731</v>
      </c>
      <c r="AR673" s="17">
        <v>0.58061772194644501</v>
      </c>
      <c r="AS673" s="17"/>
      <c r="AT673" s="17">
        <v>0.56912091785729702</v>
      </c>
      <c r="AU673" s="17">
        <v>0.45899472341733799</v>
      </c>
      <c r="AV673" s="17"/>
      <c r="AW673" s="17">
        <v>0.52982032839860704</v>
      </c>
      <c r="AX673" s="17" t="s">
        <v>87</v>
      </c>
      <c r="AY673" s="17">
        <v>0.60219108805203103</v>
      </c>
      <c r="AZ673" s="17"/>
      <c r="BA673" s="17">
        <v>0.47692536545772302</v>
      </c>
      <c r="BB673" s="17">
        <v>0.58663124079528295</v>
      </c>
      <c r="BC673" s="17"/>
      <c r="BD673" s="17">
        <v>0.41072525001847598</v>
      </c>
      <c r="BE673" s="17">
        <v>0.59741093990434502</v>
      </c>
      <c r="BF673" s="17"/>
      <c r="BG673" s="17">
        <v>0.32283050183704498</v>
      </c>
      <c r="BH673" s="17">
        <v>0.62698136387162995</v>
      </c>
      <c r="BI673" s="17">
        <v>0.52461743316202403</v>
      </c>
      <c r="BJ673" s="17">
        <v>0.60858742502994101</v>
      </c>
    </row>
    <row r="674" spans="2:62">
      <c r="B674" t="s">
        <v>101</v>
      </c>
      <c r="C674" s="17">
        <v>3.3684148818594502E-2</v>
      </c>
      <c r="D674" s="17">
        <v>3.2470091568210402E-2</v>
      </c>
      <c r="E674" s="17">
        <v>3.3234642859535597E-2</v>
      </c>
      <c r="F674" s="17"/>
      <c r="G674" s="17">
        <v>5.6860062195358899E-2</v>
      </c>
      <c r="H674" s="17">
        <v>2.62584280195861E-2</v>
      </c>
      <c r="I674" s="17">
        <v>3.0352777984107002E-2</v>
      </c>
      <c r="J674" s="17">
        <v>3.0761162517473399E-2</v>
      </c>
      <c r="K674" s="17">
        <v>1.99976091003038E-2</v>
      </c>
      <c r="L674" s="17">
        <v>3.4745496777124803E-2</v>
      </c>
      <c r="M674" s="17"/>
      <c r="N674" s="17">
        <v>1.8315740417270202E-2</v>
      </c>
      <c r="O674" s="17">
        <v>3.65457707477383E-2</v>
      </c>
      <c r="P674" s="17">
        <v>4.0059142434052702E-2</v>
      </c>
      <c r="Q674" s="17">
        <v>4.1916188930296298E-2</v>
      </c>
      <c r="R674" s="17"/>
      <c r="S674" s="17">
        <v>4.7590926220808301E-2</v>
      </c>
      <c r="T674" s="17">
        <v>3.3430517241169501E-2</v>
      </c>
      <c r="U674" s="17">
        <v>2.0690983485088001E-2</v>
      </c>
      <c r="V674" s="17">
        <v>2.78672449567124E-2</v>
      </c>
      <c r="W674" s="17">
        <v>2.2809759832893899E-2</v>
      </c>
      <c r="X674" s="17">
        <v>3.2306489845681102E-2</v>
      </c>
      <c r="Y674" s="17">
        <v>2.0363517888180201E-2</v>
      </c>
      <c r="Z674" s="17">
        <v>3.4016971529828501E-2</v>
      </c>
      <c r="AA674" s="17">
        <v>5.0514805066380099E-2</v>
      </c>
      <c r="AB674" s="17"/>
      <c r="AC674" s="17">
        <v>4.0044245426225998E-2</v>
      </c>
      <c r="AD674" s="17">
        <v>3.8093796539488002E-2</v>
      </c>
      <c r="AE674" s="17">
        <v>2.6720181035429998E-2</v>
      </c>
      <c r="AF674" s="17">
        <v>2.7800480125245101E-2</v>
      </c>
      <c r="AG674" s="17">
        <v>1.95143946808186E-2</v>
      </c>
      <c r="AH674" s="17">
        <v>4.8330043325798801E-2</v>
      </c>
      <c r="AI674" s="17"/>
      <c r="AJ674" s="17">
        <v>2.72044219316049E-2</v>
      </c>
      <c r="AK674" s="17">
        <v>2.9586146721248201E-2</v>
      </c>
      <c r="AL674" s="17">
        <v>4.4111733618878997E-2</v>
      </c>
      <c r="AM674" s="17">
        <v>6.3990767056066197E-2</v>
      </c>
      <c r="AN674" s="17">
        <v>3.2216538922820198E-2</v>
      </c>
      <c r="AO674" s="17">
        <v>3.7860833247235097E-2</v>
      </c>
      <c r="AP674" s="17"/>
      <c r="AQ674" s="17">
        <v>3.1486625199535698E-2</v>
      </c>
      <c r="AR674" s="17">
        <v>2.7426528670979101E-2</v>
      </c>
      <c r="AS674" s="17"/>
      <c r="AT674" s="17">
        <v>3.6969835935280602E-2</v>
      </c>
      <c r="AU674" s="17">
        <v>2.2312246674369301E-2</v>
      </c>
      <c r="AV674" s="17"/>
      <c r="AW674" s="17">
        <v>3.1294135982890402E-2</v>
      </c>
      <c r="AX674" s="17" t="s">
        <v>87</v>
      </c>
      <c r="AY674" s="17">
        <v>2.72044219316049E-2</v>
      </c>
      <c r="AZ674" s="17"/>
      <c r="BA674" s="17">
        <v>2.6906628909677599E-2</v>
      </c>
      <c r="BB674" s="17">
        <v>3.7444169977033502E-2</v>
      </c>
      <c r="BC674" s="17"/>
      <c r="BD674" s="17">
        <v>2.23786002353136E-2</v>
      </c>
      <c r="BE674" s="17">
        <v>2.9171546415356301E-2</v>
      </c>
      <c r="BF674" s="17"/>
      <c r="BG674" s="17">
        <v>2.6540376633562901E-2</v>
      </c>
      <c r="BH674" s="17">
        <v>4.39812164378885E-2</v>
      </c>
      <c r="BI674" s="17">
        <v>2.2368428208302898E-2</v>
      </c>
      <c r="BJ674" s="17">
        <v>1.8159628491275399E-2</v>
      </c>
    </row>
    <row r="675" spans="2:62">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c r="AC675" s="17"/>
      <c r="AD675" s="17"/>
      <c r="AE675" s="17"/>
      <c r="AF675" s="17"/>
      <c r="AG675" s="17"/>
      <c r="AH675" s="17"/>
      <c r="AI675" s="17"/>
      <c r="AJ675" s="17"/>
      <c r="AK675" s="17"/>
      <c r="AL675" s="17"/>
      <c r="AM675" s="17"/>
      <c r="AN675" s="17"/>
      <c r="AO675" s="17"/>
      <c r="AP675" s="17"/>
      <c r="AQ675" s="17"/>
      <c r="AR675" s="17"/>
      <c r="AS675" s="17"/>
      <c r="AT675" s="17"/>
      <c r="AU675" s="17"/>
      <c r="AV675" s="17"/>
      <c r="AW675" s="17"/>
      <c r="AX675" s="17"/>
      <c r="AY675" s="17"/>
      <c r="AZ675" s="17"/>
      <c r="BA675" s="17"/>
      <c r="BB675" s="17"/>
      <c r="BC675" s="17"/>
      <c r="BD675" s="17"/>
      <c r="BE675" s="17"/>
      <c r="BF675" s="17"/>
      <c r="BG675" s="17"/>
      <c r="BH675" s="17"/>
      <c r="BI675" s="17"/>
      <c r="BJ675" s="17"/>
    </row>
    <row r="676" spans="2:62">
      <c r="B676" s="6" t="s">
        <v>323</v>
      </c>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c r="AC676" s="17"/>
      <c r="AD676" s="17"/>
      <c r="AE676" s="17"/>
      <c r="AF676" s="17"/>
      <c r="AG676" s="17"/>
      <c r="AH676" s="17"/>
      <c r="AI676" s="17"/>
      <c r="AJ676" s="17"/>
      <c r="AK676" s="17"/>
      <c r="AL676" s="17"/>
      <c r="AM676" s="17"/>
      <c r="AN676" s="17"/>
      <c r="AO676" s="17"/>
      <c r="AP676" s="17"/>
      <c r="AQ676" s="17"/>
      <c r="AR676" s="17"/>
      <c r="AS676" s="17"/>
      <c r="AT676" s="17"/>
      <c r="AU676" s="17"/>
      <c r="AV676" s="17"/>
      <c r="AW676" s="17"/>
      <c r="AX676" s="17"/>
      <c r="AY676" s="17"/>
      <c r="AZ676" s="17"/>
      <c r="BA676" s="17"/>
      <c r="BB676" s="17"/>
      <c r="BC676" s="17"/>
      <c r="BD676" s="17"/>
      <c r="BE676" s="17"/>
      <c r="BF676" s="17"/>
      <c r="BG676" s="17"/>
      <c r="BH676" s="17"/>
      <c r="BI676" s="17"/>
      <c r="BJ676" s="17"/>
    </row>
    <row r="677" spans="2:62">
      <c r="B677" s="24" t="s">
        <v>15</v>
      </c>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c r="AC677" s="17"/>
      <c r="AD677" s="17"/>
      <c r="AE677" s="17"/>
      <c r="AF677" s="17"/>
      <c r="AG677" s="17"/>
      <c r="AH677" s="17"/>
      <c r="AI677" s="17"/>
      <c r="AJ677" s="17"/>
      <c r="AK677" s="17"/>
      <c r="AL677" s="17"/>
      <c r="AM677" s="17"/>
      <c r="AN677" s="17"/>
      <c r="AO677" s="17"/>
      <c r="AP677" s="17"/>
      <c r="AQ677" s="17"/>
      <c r="AR677" s="17"/>
      <c r="AS677" s="17"/>
      <c r="AT677" s="17"/>
      <c r="AU677" s="17"/>
      <c r="AV677" s="17"/>
      <c r="AW677" s="17"/>
      <c r="AX677" s="17"/>
      <c r="AY677" s="17"/>
      <c r="AZ677" s="17"/>
      <c r="BA677" s="17"/>
      <c r="BB677" s="17"/>
      <c r="BC677" s="17"/>
      <c r="BD677" s="17"/>
      <c r="BE677" s="17"/>
      <c r="BF677" s="17"/>
      <c r="BG677" s="17"/>
      <c r="BH677" s="17"/>
      <c r="BI677" s="17"/>
      <c r="BJ677" s="17"/>
    </row>
    <row r="678" spans="2:62">
      <c r="B678" t="s">
        <v>320</v>
      </c>
      <c r="C678" s="17">
        <v>0.242589197921947</v>
      </c>
      <c r="D678" s="17">
        <v>0.30465529786859802</v>
      </c>
      <c r="E678" s="17">
        <v>0.18092681881822301</v>
      </c>
      <c r="F678" s="17"/>
      <c r="G678" s="17">
        <v>0.25385887553391601</v>
      </c>
      <c r="H678" s="17">
        <v>0.24376717186657201</v>
      </c>
      <c r="I678" s="17">
        <v>0.23498552313236501</v>
      </c>
      <c r="J678" s="17">
        <v>0.220243627027532</v>
      </c>
      <c r="K678" s="17">
        <v>0.263853886912364</v>
      </c>
      <c r="L678" s="17">
        <v>0.24196942705986099</v>
      </c>
      <c r="M678" s="17"/>
      <c r="N678" s="17">
        <v>0.33251782040613098</v>
      </c>
      <c r="O678" s="17">
        <v>0.21787441247450201</v>
      </c>
      <c r="P678" s="17">
        <v>0.24042099871302999</v>
      </c>
      <c r="Q678" s="17">
        <v>0.17214039785208901</v>
      </c>
      <c r="R678" s="17"/>
      <c r="S678" s="17">
        <v>0.28778108337021402</v>
      </c>
      <c r="T678" s="17">
        <v>0.25940040929188501</v>
      </c>
      <c r="U678" s="17">
        <v>0.18790758066150101</v>
      </c>
      <c r="V678" s="17">
        <v>0.25998865370831298</v>
      </c>
      <c r="W678" s="17">
        <v>0.216943115257725</v>
      </c>
      <c r="X678" s="17">
        <v>0.23193564572520201</v>
      </c>
      <c r="Y678" s="17">
        <v>0.275004352155165</v>
      </c>
      <c r="Z678" s="17">
        <v>0.24746159617312599</v>
      </c>
      <c r="AA678" s="17">
        <v>0.19461790032930501</v>
      </c>
      <c r="AB678" s="17"/>
      <c r="AC678" s="17">
        <v>0.24749739509566199</v>
      </c>
      <c r="AD678" s="17">
        <v>0.25440170784835803</v>
      </c>
      <c r="AE678" s="17">
        <v>0.19904156874183901</v>
      </c>
      <c r="AF678" s="17">
        <v>0.260360556415347</v>
      </c>
      <c r="AG678" s="17">
        <v>0.2574814551488</v>
      </c>
      <c r="AH678" s="17">
        <v>0.15590953837395499</v>
      </c>
      <c r="AI678" s="17"/>
      <c r="AJ678" s="17">
        <v>0.26883482271058001</v>
      </c>
      <c r="AK678" s="17">
        <v>0.246895633523707</v>
      </c>
      <c r="AL678" s="17">
        <v>0.17409062912981399</v>
      </c>
      <c r="AM678" s="17">
        <v>0.203333045573488</v>
      </c>
      <c r="AN678" s="17">
        <v>0.23301139566223</v>
      </c>
      <c r="AO678" s="17">
        <v>0.20912718371767899</v>
      </c>
      <c r="AP678" s="17"/>
      <c r="AQ678" s="17">
        <v>0.26541089348284103</v>
      </c>
      <c r="AR678" s="17">
        <v>0.25623648502794899</v>
      </c>
      <c r="AS678" s="17"/>
      <c r="AT678" s="17">
        <v>0.24543635557926499</v>
      </c>
      <c r="AU678" s="17">
        <v>0.239243152521391</v>
      </c>
      <c r="AV678" s="17"/>
      <c r="AW678" s="17">
        <v>0.20915303424908299</v>
      </c>
      <c r="AX678" s="17" t="s">
        <v>87</v>
      </c>
      <c r="AY678" s="17">
        <v>0.26883482271058001</v>
      </c>
      <c r="AZ678" s="17"/>
      <c r="BA678" s="17">
        <v>0.31076495546862998</v>
      </c>
      <c r="BB678" s="17">
        <v>0.204766765186505</v>
      </c>
      <c r="BC678" s="17"/>
      <c r="BD678" s="17">
        <v>0.27176803986798698</v>
      </c>
      <c r="BE678" s="17">
        <v>0.237157240754133</v>
      </c>
      <c r="BF678" s="17"/>
      <c r="BG678" s="17">
        <v>0.24986011991305401</v>
      </c>
      <c r="BH678" s="17">
        <v>0.181216118268305</v>
      </c>
      <c r="BI678" s="17">
        <v>0.28886518721006699</v>
      </c>
      <c r="BJ678" s="17">
        <v>0.257823144254893</v>
      </c>
    </row>
    <row r="679" spans="2:62">
      <c r="B679" t="s">
        <v>321</v>
      </c>
      <c r="C679" s="17">
        <v>0.26556980791443002</v>
      </c>
      <c r="D679" s="17">
        <v>0.26725457583510498</v>
      </c>
      <c r="E679" s="17">
        <v>0.26411934492825001</v>
      </c>
      <c r="F679" s="17"/>
      <c r="G679" s="17">
        <v>0.30988310147086701</v>
      </c>
      <c r="H679" s="17">
        <v>0.303919426301128</v>
      </c>
      <c r="I679" s="17">
        <v>0.28945784888265103</v>
      </c>
      <c r="J679" s="17">
        <v>0.20920258729992899</v>
      </c>
      <c r="K679" s="17">
        <v>0.225263177696789</v>
      </c>
      <c r="L679" s="17">
        <v>0.25911358861019401</v>
      </c>
      <c r="M679" s="17"/>
      <c r="N679" s="17">
        <v>0.28822671222871399</v>
      </c>
      <c r="O679" s="17">
        <v>0.28660807128267701</v>
      </c>
      <c r="P679" s="17">
        <v>0.28545970533293202</v>
      </c>
      <c r="Q679" s="17">
        <v>0.201337219770332</v>
      </c>
      <c r="R679" s="17"/>
      <c r="S679" s="17">
        <v>0.307720636782505</v>
      </c>
      <c r="T679" s="17">
        <v>0.25677244462244603</v>
      </c>
      <c r="U679" s="17">
        <v>0.27463817724457001</v>
      </c>
      <c r="V679" s="17">
        <v>0.26432344135111502</v>
      </c>
      <c r="W679" s="17">
        <v>0.26095127646751598</v>
      </c>
      <c r="X679" s="17">
        <v>0.22574359317884199</v>
      </c>
      <c r="Y679" s="17">
        <v>0.287745082237502</v>
      </c>
      <c r="Z679" s="17">
        <v>0.22447902975240899</v>
      </c>
      <c r="AA679" s="17">
        <v>0.25363110438678299</v>
      </c>
      <c r="AB679" s="17"/>
      <c r="AC679" s="17">
        <v>0.31398212680465598</v>
      </c>
      <c r="AD679" s="17">
        <v>0.263738644157818</v>
      </c>
      <c r="AE679" s="17">
        <v>0.233330711589954</v>
      </c>
      <c r="AF679" s="17">
        <v>0.23706233020011</v>
      </c>
      <c r="AG679" s="17">
        <v>0.18636464236406899</v>
      </c>
      <c r="AH679" s="17">
        <v>0.41936334967234301</v>
      </c>
      <c r="AI679" s="17"/>
      <c r="AJ679" s="17">
        <v>0.272916985690491</v>
      </c>
      <c r="AK679" s="17">
        <v>0.229001968067508</v>
      </c>
      <c r="AL679" s="17">
        <v>0.204904708566857</v>
      </c>
      <c r="AM679" s="17">
        <v>0.31661978646187999</v>
      </c>
      <c r="AN679" s="17">
        <v>0.28692468479734301</v>
      </c>
      <c r="AO679" s="17">
        <v>0.27209618620107301</v>
      </c>
      <c r="AP679" s="17"/>
      <c r="AQ679" s="17">
        <v>0.29596953080477501</v>
      </c>
      <c r="AR679" s="17">
        <v>0.25108491172587499</v>
      </c>
      <c r="AS679" s="17"/>
      <c r="AT679" s="17">
        <v>0.26264550740581599</v>
      </c>
      <c r="AU679" s="17">
        <v>0.26897995701637401</v>
      </c>
      <c r="AV679" s="17"/>
      <c r="AW679" s="17">
        <v>0.26462154488054901</v>
      </c>
      <c r="AX679" s="17" t="s">
        <v>87</v>
      </c>
      <c r="AY679" s="17">
        <v>0.272916985690491</v>
      </c>
      <c r="AZ679" s="17"/>
      <c r="BA679" s="17">
        <v>0.32026311561979298</v>
      </c>
      <c r="BB679" s="17">
        <v>0.235227146150115</v>
      </c>
      <c r="BC679" s="17"/>
      <c r="BD679" s="17">
        <v>0.29083859925564198</v>
      </c>
      <c r="BE679" s="17">
        <v>0.25477879643363099</v>
      </c>
      <c r="BF679" s="17"/>
      <c r="BG679" s="17">
        <v>0.30821756000814299</v>
      </c>
      <c r="BH679" s="17">
        <v>0.25838014172318302</v>
      </c>
      <c r="BI679" s="17">
        <v>0.24362977054138099</v>
      </c>
      <c r="BJ679" s="17">
        <v>0.26396132086996199</v>
      </c>
    </row>
    <row r="680" spans="2:62">
      <c r="B680" t="s">
        <v>322</v>
      </c>
      <c r="C680" s="17">
        <v>0.45836442915381198</v>
      </c>
      <c r="D680" s="17">
        <v>0.39372384533529597</v>
      </c>
      <c r="E680" s="17">
        <v>0.523151710328011</v>
      </c>
      <c r="F680" s="17"/>
      <c r="G680" s="17">
        <v>0.371512940266576</v>
      </c>
      <c r="H680" s="17">
        <v>0.42526462368522</v>
      </c>
      <c r="I680" s="17">
        <v>0.44158869400040102</v>
      </c>
      <c r="J680" s="17">
        <v>0.53946547535947198</v>
      </c>
      <c r="K680" s="17">
        <v>0.48050278871980601</v>
      </c>
      <c r="L680" s="17">
        <v>0.47918382515033298</v>
      </c>
      <c r="M680" s="17"/>
      <c r="N680" s="17">
        <v>0.35782566130175902</v>
      </c>
      <c r="O680" s="17">
        <v>0.46764036524553698</v>
      </c>
      <c r="P680" s="17">
        <v>0.43690443868295198</v>
      </c>
      <c r="Q680" s="17">
        <v>0.57728777240020201</v>
      </c>
      <c r="R680" s="17"/>
      <c r="S680" s="17">
        <v>0.36564754570103702</v>
      </c>
      <c r="T680" s="17">
        <v>0.44417030527490298</v>
      </c>
      <c r="U680" s="17">
        <v>0.50652196403229599</v>
      </c>
      <c r="V680" s="17">
        <v>0.46058180486098699</v>
      </c>
      <c r="W680" s="17">
        <v>0.50486850359977098</v>
      </c>
      <c r="X680" s="17">
        <v>0.49536092090848999</v>
      </c>
      <c r="Y680" s="17">
        <v>0.42097596281933802</v>
      </c>
      <c r="Z680" s="17">
        <v>0.48468430755727798</v>
      </c>
      <c r="AA680" s="17">
        <v>0.50579321716772296</v>
      </c>
      <c r="AB680" s="17"/>
      <c r="AC680" s="17">
        <v>0.400606051046</v>
      </c>
      <c r="AD680" s="17">
        <v>0.44476230500719099</v>
      </c>
      <c r="AE680" s="17">
        <v>0.52883467462768197</v>
      </c>
      <c r="AF680" s="17">
        <v>0.483593967870527</v>
      </c>
      <c r="AG680" s="17">
        <v>0.526844314681568</v>
      </c>
      <c r="AH680" s="17">
        <v>0.38761406550265698</v>
      </c>
      <c r="AI680" s="17"/>
      <c r="AJ680" s="17">
        <v>0.43421224508830703</v>
      </c>
      <c r="AK680" s="17">
        <v>0.50048545831582603</v>
      </c>
      <c r="AL680" s="17">
        <v>0.56757753297888103</v>
      </c>
      <c r="AM680" s="17">
        <v>0.42814395053904403</v>
      </c>
      <c r="AN680" s="17">
        <v>0.43939187277539299</v>
      </c>
      <c r="AO680" s="17">
        <v>0.44852014330019102</v>
      </c>
      <c r="AP680" s="17"/>
      <c r="AQ680" s="17">
        <v>0.399807715424643</v>
      </c>
      <c r="AR680" s="17">
        <v>0.46668890527260198</v>
      </c>
      <c r="AS680" s="17"/>
      <c r="AT680" s="17">
        <v>0.45834487269471602</v>
      </c>
      <c r="AU680" s="17">
        <v>0.45764430322448202</v>
      </c>
      <c r="AV680" s="17"/>
      <c r="AW680" s="17">
        <v>0.49307465794768901</v>
      </c>
      <c r="AX680" s="17" t="s">
        <v>87</v>
      </c>
      <c r="AY680" s="17">
        <v>0.43421224508830703</v>
      </c>
      <c r="AZ680" s="17"/>
      <c r="BA680" s="17">
        <v>0.34621159856419498</v>
      </c>
      <c r="BB680" s="17">
        <v>0.52058438891239101</v>
      </c>
      <c r="BC680" s="17"/>
      <c r="BD680" s="17">
        <v>0.40250039131147802</v>
      </c>
      <c r="BE680" s="17">
        <v>0.48197478465715698</v>
      </c>
      <c r="BF680" s="17"/>
      <c r="BG680" s="17">
        <v>0.40075472343790097</v>
      </c>
      <c r="BH680" s="17">
        <v>0.52018334404480004</v>
      </c>
      <c r="BI680" s="17">
        <v>0.45002461074560601</v>
      </c>
      <c r="BJ680" s="17">
        <v>0.46132431029856302</v>
      </c>
    </row>
    <row r="681" spans="2:62">
      <c r="B681" t="s">
        <v>101</v>
      </c>
      <c r="C681" s="17">
        <v>3.3476565009810902E-2</v>
      </c>
      <c r="D681" s="17">
        <v>3.43662809609998E-2</v>
      </c>
      <c r="E681" s="17">
        <v>3.1802125925516303E-2</v>
      </c>
      <c r="F681" s="17"/>
      <c r="G681" s="17">
        <v>6.4745082728641504E-2</v>
      </c>
      <c r="H681" s="17">
        <v>2.7048778147079799E-2</v>
      </c>
      <c r="I681" s="17">
        <v>3.3967933984582602E-2</v>
      </c>
      <c r="J681" s="17">
        <v>3.1088310313067601E-2</v>
      </c>
      <c r="K681" s="17">
        <v>3.03801466710409E-2</v>
      </c>
      <c r="L681" s="17">
        <v>1.9733159179611201E-2</v>
      </c>
      <c r="M681" s="17"/>
      <c r="N681" s="17">
        <v>2.1429806063395899E-2</v>
      </c>
      <c r="O681" s="17">
        <v>2.7877150997284598E-2</v>
      </c>
      <c r="P681" s="17">
        <v>3.7214857271085498E-2</v>
      </c>
      <c r="Q681" s="17">
        <v>4.9234609977377199E-2</v>
      </c>
      <c r="R681" s="17"/>
      <c r="S681" s="17">
        <v>3.8850734146244799E-2</v>
      </c>
      <c r="T681" s="17">
        <v>3.9656840810766099E-2</v>
      </c>
      <c r="U681" s="17">
        <v>3.09322780616334E-2</v>
      </c>
      <c r="V681" s="17">
        <v>1.5106100079586401E-2</v>
      </c>
      <c r="W681" s="17">
        <v>1.7237104674988499E-2</v>
      </c>
      <c r="X681" s="17">
        <v>4.6959840187467003E-2</v>
      </c>
      <c r="Y681" s="17">
        <v>1.62746027879947E-2</v>
      </c>
      <c r="Z681" s="17">
        <v>4.3375066517186603E-2</v>
      </c>
      <c r="AA681" s="17">
        <v>4.5957778116189903E-2</v>
      </c>
      <c r="AB681" s="17"/>
      <c r="AC681" s="17">
        <v>3.7914427053681199E-2</v>
      </c>
      <c r="AD681" s="17">
        <v>3.7097342986633398E-2</v>
      </c>
      <c r="AE681" s="17">
        <v>3.8793045040525199E-2</v>
      </c>
      <c r="AF681" s="17">
        <v>1.8983145514015799E-2</v>
      </c>
      <c r="AG681" s="17">
        <v>2.9309587805562001E-2</v>
      </c>
      <c r="AH681" s="17">
        <v>3.7113046451045101E-2</v>
      </c>
      <c r="AI681" s="17"/>
      <c r="AJ681" s="17">
        <v>2.4035946510622401E-2</v>
      </c>
      <c r="AK681" s="17">
        <v>2.3616940092959001E-2</v>
      </c>
      <c r="AL681" s="17">
        <v>5.3427129324448402E-2</v>
      </c>
      <c r="AM681" s="17">
        <v>5.19032174255879E-2</v>
      </c>
      <c r="AN681" s="17">
        <v>4.0672046765033901E-2</v>
      </c>
      <c r="AO681" s="17">
        <v>7.02564867810576E-2</v>
      </c>
      <c r="AP681" s="17"/>
      <c r="AQ681" s="17">
        <v>3.88118602877403E-2</v>
      </c>
      <c r="AR681" s="17">
        <v>2.59896979735743E-2</v>
      </c>
      <c r="AS681" s="17"/>
      <c r="AT681" s="17">
        <v>3.3573264320203501E-2</v>
      </c>
      <c r="AU681" s="17">
        <v>3.4132587237752497E-2</v>
      </c>
      <c r="AV681" s="17"/>
      <c r="AW681" s="17">
        <v>3.31507629226796E-2</v>
      </c>
      <c r="AX681" s="17" t="s">
        <v>87</v>
      </c>
      <c r="AY681" s="17">
        <v>2.4035946510622401E-2</v>
      </c>
      <c r="AZ681" s="17"/>
      <c r="BA681" s="17">
        <v>2.2760330347381601E-2</v>
      </c>
      <c r="BB681" s="17">
        <v>3.9421699750989497E-2</v>
      </c>
      <c r="BC681" s="17"/>
      <c r="BD681" s="17">
        <v>3.4892969564893198E-2</v>
      </c>
      <c r="BE681" s="17">
        <v>2.6089178155078999E-2</v>
      </c>
      <c r="BF681" s="17"/>
      <c r="BG681" s="17">
        <v>4.1167596640902103E-2</v>
      </c>
      <c r="BH681" s="17">
        <v>4.0220395963711797E-2</v>
      </c>
      <c r="BI681" s="17">
        <v>1.7480431502945599E-2</v>
      </c>
      <c r="BJ681" s="17">
        <v>1.6891224576582799E-2</v>
      </c>
    </row>
    <row r="682" spans="2:62">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c r="AC682" s="17"/>
      <c r="AD682" s="17"/>
      <c r="AE682" s="17"/>
      <c r="AF682" s="17"/>
      <c r="AG682" s="17"/>
      <c r="AH682" s="17"/>
      <c r="AI682" s="17"/>
      <c r="AJ682" s="17"/>
      <c r="AK682" s="17"/>
      <c r="AL682" s="17"/>
      <c r="AM682" s="17"/>
      <c r="AN682" s="17"/>
      <c r="AO682" s="17"/>
      <c r="AP682" s="17"/>
      <c r="AQ682" s="17"/>
      <c r="AR682" s="17"/>
      <c r="AS682" s="17"/>
      <c r="AT682" s="17"/>
      <c r="AU682" s="17"/>
      <c r="AV682" s="17"/>
      <c r="AW682" s="17"/>
      <c r="AX682" s="17"/>
      <c r="AY682" s="17"/>
      <c r="AZ682" s="17"/>
      <c r="BA682" s="17"/>
      <c r="BB682" s="17"/>
      <c r="BC682" s="17"/>
      <c r="BD682" s="17"/>
      <c r="BE682" s="17"/>
      <c r="BF682" s="17"/>
      <c r="BG682" s="17"/>
      <c r="BH682" s="17"/>
      <c r="BI682" s="17"/>
      <c r="BJ682" s="17"/>
    </row>
    <row r="683" spans="2:62">
      <c r="B683" s="6" t="s">
        <v>324</v>
      </c>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c r="AC683" s="17"/>
      <c r="AD683" s="17"/>
      <c r="AE683" s="17"/>
      <c r="AF683" s="17"/>
      <c r="AG683" s="17"/>
      <c r="AH683" s="17"/>
      <c r="AI683" s="17"/>
      <c r="AJ683" s="17"/>
      <c r="AK683" s="17"/>
      <c r="AL683" s="17"/>
      <c r="AM683" s="17"/>
      <c r="AN683" s="17"/>
      <c r="AO683" s="17"/>
      <c r="AP683" s="17"/>
      <c r="AQ683" s="17"/>
      <c r="AR683" s="17"/>
      <c r="AS683" s="17"/>
      <c r="AT683" s="17"/>
      <c r="AU683" s="17"/>
      <c r="AV683" s="17"/>
      <c r="AW683" s="17"/>
      <c r="AX683" s="17"/>
      <c r="AY683" s="17"/>
      <c r="AZ683" s="17"/>
      <c r="BA683" s="17"/>
      <c r="BB683" s="17"/>
      <c r="BC683" s="17"/>
      <c r="BD683" s="17"/>
      <c r="BE683" s="17"/>
      <c r="BF683" s="17"/>
      <c r="BG683" s="17"/>
      <c r="BH683" s="17"/>
      <c r="BI683" s="17"/>
      <c r="BJ683" s="17"/>
    </row>
    <row r="684" spans="2:62">
      <c r="B684" s="24" t="s">
        <v>15</v>
      </c>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c r="AC684" s="17"/>
      <c r="AD684" s="17"/>
      <c r="AE684" s="17"/>
      <c r="AF684" s="17"/>
      <c r="AG684" s="17"/>
      <c r="AH684" s="17"/>
      <c r="AI684" s="17"/>
      <c r="AJ684" s="17"/>
      <c r="AK684" s="17"/>
      <c r="AL684" s="17"/>
      <c r="AM684" s="17"/>
      <c r="AN684" s="17"/>
      <c r="AO684" s="17"/>
      <c r="AP684" s="17"/>
      <c r="AQ684" s="17"/>
      <c r="AR684" s="17"/>
      <c r="AS684" s="17"/>
      <c r="AT684" s="17"/>
      <c r="AU684" s="17"/>
      <c r="AV684" s="17"/>
      <c r="AW684" s="17"/>
      <c r="AX684" s="17"/>
      <c r="AY684" s="17"/>
      <c r="AZ684" s="17"/>
      <c r="BA684" s="17"/>
      <c r="BB684" s="17"/>
      <c r="BC684" s="17"/>
      <c r="BD684" s="17"/>
      <c r="BE684" s="17"/>
      <c r="BF684" s="17"/>
      <c r="BG684" s="17"/>
      <c r="BH684" s="17"/>
      <c r="BI684" s="17"/>
      <c r="BJ684" s="17"/>
    </row>
    <row r="685" spans="2:62">
      <c r="B685" t="s">
        <v>320</v>
      </c>
      <c r="C685" s="17">
        <v>9.9943513532409795E-2</v>
      </c>
      <c r="D685" s="17">
        <v>0.12520876870029801</v>
      </c>
      <c r="E685" s="17">
        <v>7.4951939394023295E-2</v>
      </c>
      <c r="F685" s="17"/>
      <c r="G685" s="17">
        <v>0.13692298074084999</v>
      </c>
      <c r="H685" s="17">
        <v>0.15363249367000301</v>
      </c>
      <c r="I685" s="17">
        <v>0.118563614384445</v>
      </c>
      <c r="J685" s="17">
        <v>8.3208146709484301E-2</v>
      </c>
      <c r="K685" s="17">
        <v>7.5189270774205799E-2</v>
      </c>
      <c r="L685" s="17">
        <v>4.6363323826040699E-2</v>
      </c>
      <c r="M685" s="17"/>
      <c r="N685" s="17">
        <v>0.139291386594078</v>
      </c>
      <c r="O685" s="17">
        <v>9.4139682556367496E-2</v>
      </c>
      <c r="P685" s="17">
        <v>9.9864961553282006E-2</v>
      </c>
      <c r="Q685" s="17">
        <v>6.4088224709891603E-2</v>
      </c>
      <c r="R685" s="17"/>
      <c r="S685" s="17">
        <v>0.14529914530252699</v>
      </c>
      <c r="T685" s="17">
        <v>9.2015472732428397E-2</v>
      </c>
      <c r="U685" s="17">
        <v>8.2729107083907003E-2</v>
      </c>
      <c r="V685" s="17">
        <v>8.3785841704865804E-2</v>
      </c>
      <c r="W685" s="17">
        <v>0.138882949806205</v>
      </c>
      <c r="X685" s="17">
        <v>0.105060083764353</v>
      </c>
      <c r="Y685" s="17">
        <v>8.1826334230863704E-2</v>
      </c>
      <c r="Z685" s="17">
        <v>0.10321221498998</v>
      </c>
      <c r="AA685" s="17">
        <v>6.4974307815770599E-2</v>
      </c>
      <c r="AB685" s="17"/>
      <c r="AC685" s="17">
        <v>0.144722869289962</v>
      </c>
      <c r="AD685" s="17">
        <v>8.2775271446807602E-2</v>
      </c>
      <c r="AE685" s="17">
        <v>9.2473930669724494E-2</v>
      </c>
      <c r="AF685" s="17">
        <v>7.6718163177291299E-2</v>
      </c>
      <c r="AG685" s="17">
        <v>8.91507325888167E-2</v>
      </c>
      <c r="AH685" s="17">
        <v>0.10675154303741601</v>
      </c>
      <c r="AI685" s="17"/>
      <c r="AJ685" s="17">
        <v>9.0635630141350801E-2</v>
      </c>
      <c r="AK685" s="17">
        <v>8.7503240397065404E-2</v>
      </c>
      <c r="AL685" s="17">
        <v>6.9137129579820794E-2</v>
      </c>
      <c r="AM685" s="17">
        <v>0.15955464983711601</v>
      </c>
      <c r="AN685" s="17">
        <v>0.115120609493551</v>
      </c>
      <c r="AO685" s="17">
        <v>0.127671391641586</v>
      </c>
      <c r="AP685" s="17"/>
      <c r="AQ685" s="17">
        <v>0.15238078629451901</v>
      </c>
      <c r="AR685" s="17">
        <v>8.1124599805852099E-2</v>
      </c>
      <c r="AS685" s="17"/>
      <c r="AT685" s="17">
        <v>9.3286987861575799E-2</v>
      </c>
      <c r="AU685" s="17">
        <v>0.128111165133519</v>
      </c>
      <c r="AV685" s="17"/>
      <c r="AW685" s="17">
        <v>9.6582925981685996E-2</v>
      </c>
      <c r="AX685" s="17" t="s">
        <v>87</v>
      </c>
      <c r="AY685" s="17">
        <v>9.0635630141350801E-2</v>
      </c>
      <c r="AZ685" s="17"/>
      <c r="BA685" s="17">
        <v>0.15240924272990999</v>
      </c>
      <c r="BB685" s="17">
        <v>7.0836664046658601E-2</v>
      </c>
      <c r="BC685" s="17"/>
      <c r="BD685" s="17">
        <v>0.15221640757039001</v>
      </c>
      <c r="BE685" s="17">
        <v>8.7202672743550994E-2</v>
      </c>
      <c r="BF685" s="17"/>
      <c r="BG685" s="17">
        <v>0.15171654465559101</v>
      </c>
      <c r="BH685" s="17">
        <v>8.2623124643998305E-2</v>
      </c>
      <c r="BI685" s="17">
        <v>0.118608866471224</v>
      </c>
      <c r="BJ685" s="17">
        <v>9.4302377700638096E-2</v>
      </c>
    </row>
    <row r="686" spans="2:62">
      <c r="B686" t="s">
        <v>321</v>
      </c>
      <c r="C686" s="17">
        <v>0.16776350653873201</v>
      </c>
      <c r="D686" s="17">
        <v>0.17609924619894299</v>
      </c>
      <c r="E686" s="17">
        <v>0.159021479819897</v>
      </c>
      <c r="F686" s="17"/>
      <c r="G686" s="17">
        <v>0.242936985122645</v>
      </c>
      <c r="H686" s="17">
        <v>0.23462410662939501</v>
      </c>
      <c r="I686" s="17">
        <v>0.19785630995244699</v>
      </c>
      <c r="J686" s="17">
        <v>0.11148217439587101</v>
      </c>
      <c r="K686" s="17">
        <v>0.116198121969003</v>
      </c>
      <c r="L686" s="17">
        <v>0.118334313077935</v>
      </c>
      <c r="M686" s="17"/>
      <c r="N686" s="17">
        <v>0.22388876347150299</v>
      </c>
      <c r="O686" s="17">
        <v>0.142621537749688</v>
      </c>
      <c r="P686" s="17">
        <v>0.166356030152009</v>
      </c>
      <c r="Q686" s="17">
        <v>0.135445241059958</v>
      </c>
      <c r="R686" s="17"/>
      <c r="S686" s="17">
        <v>0.21621799803529199</v>
      </c>
      <c r="T686" s="17">
        <v>0.15398494705483501</v>
      </c>
      <c r="U686" s="17">
        <v>0.20857495372152801</v>
      </c>
      <c r="V686" s="17">
        <v>0.14474831432707699</v>
      </c>
      <c r="W686" s="17">
        <v>0.16014396637738501</v>
      </c>
      <c r="X686" s="17">
        <v>0.13772235840986999</v>
      </c>
      <c r="Y686" s="17">
        <v>0.14854597536776801</v>
      </c>
      <c r="Z686" s="17">
        <v>0.13474374140033701</v>
      </c>
      <c r="AA686" s="17">
        <v>0.170324153917979</v>
      </c>
      <c r="AB686" s="17"/>
      <c r="AC686" s="17">
        <v>0.210787599160735</v>
      </c>
      <c r="AD686" s="17">
        <v>0.141550345819033</v>
      </c>
      <c r="AE686" s="17">
        <v>0.161664844777855</v>
      </c>
      <c r="AF686" s="17">
        <v>0.14434722974504099</v>
      </c>
      <c r="AG686" s="17">
        <v>0.18568104209876199</v>
      </c>
      <c r="AH686" s="17">
        <v>0.173864740277033</v>
      </c>
      <c r="AI686" s="17"/>
      <c r="AJ686" s="17">
        <v>0.13282427260032001</v>
      </c>
      <c r="AK686" s="17">
        <v>0.19808531383911901</v>
      </c>
      <c r="AL686" s="17">
        <v>0.20052882374335601</v>
      </c>
      <c r="AM686" s="17">
        <v>0.18099192597566499</v>
      </c>
      <c r="AN686" s="17">
        <v>0.179282950736009</v>
      </c>
      <c r="AO686" s="17">
        <v>0.14284664875339401</v>
      </c>
      <c r="AP686" s="17"/>
      <c r="AQ686" s="17">
        <v>0.20508384902277099</v>
      </c>
      <c r="AR686" s="17">
        <v>0.156039228077195</v>
      </c>
      <c r="AS686" s="17"/>
      <c r="AT686" s="17">
        <v>0.16661151744951799</v>
      </c>
      <c r="AU686" s="17">
        <v>0.17033317602912401</v>
      </c>
      <c r="AV686" s="17"/>
      <c r="AW686" s="17">
        <v>0.17806419257178399</v>
      </c>
      <c r="AX686" s="17" t="s">
        <v>87</v>
      </c>
      <c r="AY686" s="17">
        <v>0.13282427260032001</v>
      </c>
      <c r="AZ686" s="17"/>
      <c r="BA686" s="17">
        <v>0.22645234072827999</v>
      </c>
      <c r="BB686" s="17">
        <v>0.13520421327476301</v>
      </c>
      <c r="BC686" s="17"/>
      <c r="BD686" s="17">
        <v>0.22372061249266101</v>
      </c>
      <c r="BE686" s="17">
        <v>0.146169631918731</v>
      </c>
      <c r="BF686" s="17"/>
      <c r="BG686" s="17">
        <v>0.20003471595720801</v>
      </c>
      <c r="BH686" s="17">
        <v>0.154111392878932</v>
      </c>
      <c r="BI686" s="17">
        <v>0.167661581296634</v>
      </c>
      <c r="BJ686" s="17">
        <v>0.16293626554329699</v>
      </c>
    </row>
    <row r="687" spans="2:62">
      <c r="B687" t="s">
        <v>322</v>
      </c>
      <c r="C687" s="17">
        <v>0.68054445770606298</v>
      </c>
      <c r="D687" s="17">
        <v>0.64851043430487398</v>
      </c>
      <c r="E687" s="17">
        <v>0.71423994817854797</v>
      </c>
      <c r="F687" s="17"/>
      <c r="G687" s="17">
        <v>0.54171584395396</v>
      </c>
      <c r="H687" s="17">
        <v>0.56466709506851498</v>
      </c>
      <c r="I687" s="17">
        <v>0.62386090609194</v>
      </c>
      <c r="J687" s="17">
        <v>0.74087762700553605</v>
      </c>
      <c r="K687" s="17">
        <v>0.77601303041057001</v>
      </c>
      <c r="L687" s="17">
        <v>0.80488728132602605</v>
      </c>
      <c r="M687" s="17"/>
      <c r="N687" s="17">
        <v>0.59429148721853597</v>
      </c>
      <c r="O687" s="17">
        <v>0.71006753465014605</v>
      </c>
      <c r="P687" s="17">
        <v>0.68140329363280805</v>
      </c>
      <c r="Q687" s="17">
        <v>0.74271325332654303</v>
      </c>
      <c r="R687" s="17"/>
      <c r="S687" s="17">
        <v>0.56381364924037902</v>
      </c>
      <c r="T687" s="17">
        <v>0.71690382556203303</v>
      </c>
      <c r="U687" s="17">
        <v>0.67172926491852503</v>
      </c>
      <c r="V687" s="17">
        <v>0.73525722874726396</v>
      </c>
      <c r="W687" s="17">
        <v>0.65639734475681599</v>
      </c>
      <c r="X687" s="17">
        <v>0.69335857218950503</v>
      </c>
      <c r="Y687" s="17">
        <v>0.72021409481572096</v>
      </c>
      <c r="Z687" s="17">
        <v>0.73350755995410699</v>
      </c>
      <c r="AA687" s="17">
        <v>0.69216532797301</v>
      </c>
      <c r="AB687" s="17"/>
      <c r="AC687" s="17">
        <v>0.58498922520825503</v>
      </c>
      <c r="AD687" s="17">
        <v>0.71971453974612098</v>
      </c>
      <c r="AE687" s="17">
        <v>0.69989578804827002</v>
      </c>
      <c r="AF687" s="17">
        <v>0.72924735369873095</v>
      </c>
      <c r="AG687" s="17">
        <v>0.70988928671070795</v>
      </c>
      <c r="AH687" s="17">
        <v>0.62399146567893105</v>
      </c>
      <c r="AI687" s="17"/>
      <c r="AJ687" s="17">
        <v>0.73583518389946601</v>
      </c>
      <c r="AK687" s="17">
        <v>0.67960681747884299</v>
      </c>
      <c r="AL687" s="17">
        <v>0.67369647797059096</v>
      </c>
      <c r="AM687" s="17">
        <v>0.60048027694745099</v>
      </c>
      <c r="AN687" s="17">
        <v>0.62356602720971599</v>
      </c>
      <c r="AO687" s="17">
        <v>0.64914880632287897</v>
      </c>
      <c r="AP687" s="17"/>
      <c r="AQ687" s="17">
        <v>0.58802782281421095</v>
      </c>
      <c r="AR687" s="17">
        <v>0.71672406595780502</v>
      </c>
      <c r="AS687" s="17"/>
      <c r="AT687" s="17">
        <v>0.687020239831725</v>
      </c>
      <c r="AU687" s="17">
        <v>0.65325828210968595</v>
      </c>
      <c r="AV687" s="17"/>
      <c r="AW687" s="17">
        <v>0.67552452614981795</v>
      </c>
      <c r="AX687" s="17" t="s">
        <v>87</v>
      </c>
      <c r="AY687" s="17">
        <v>0.73583518389946601</v>
      </c>
      <c r="AZ687" s="17"/>
      <c r="BA687" s="17">
        <v>0.57425930626829602</v>
      </c>
      <c r="BB687" s="17">
        <v>0.73950915623953495</v>
      </c>
      <c r="BC687" s="17"/>
      <c r="BD687" s="17">
        <v>0.59489798244137704</v>
      </c>
      <c r="BE687" s="17">
        <v>0.71549617392338205</v>
      </c>
      <c r="BF687" s="17"/>
      <c r="BG687" s="17">
        <v>0.57199531633017398</v>
      </c>
      <c r="BH687" s="17">
        <v>0.70577991733754297</v>
      </c>
      <c r="BI687" s="17">
        <v>0.67429474802123002</v>
      </c>
      <c r="BJ687" s="17">
        <v>0.70872297635836401</v>
      </c>
    </row>
    <row r="688" spans="2:62">
      <c r="B688" t="s">
        <v>101</v>
      </c>
      <c r="C688" s="17">
        <v>5.1748522222795502E-2</v>
      </c>
      <c r="D688" s="17">
        <v>5.0181550795884697E-2</v>
      </c>
      <c r="E688" s="17">
        <v>5.1786632607532197E-2</v>
      </c>
      <c r="F688" s="17"/>
      <c r="G688" s="17">
        <v>7.8424190182544401E-2</v>
      </c>
      <c r="H688" s="17">
        <v>4.7076304632086799E-2</v>
      </c>
      <c r="I688" s="17">
        <v>5.9719169571167803E-2</v>
      </c>
      <c r="J688" s="17">
        <v>6.4432051889107902E-2</v>
      </c>
      <c r="K688" s="17">
        <v>3.25995768462213E-2</v>
      </c>
      <c r="L688" s="17">
        <v>3.0415081769998201E-2</v>
      </c>
      <c r="M688" s="17"/>
      <c r="N688" s="17">
        <v>4.2528362715882499E-2</v>
      </c>
      <c r="O688" s="17">
        <v>5.3171245043798401E-2</v>
      </c>
      <c r="P688" s="17">
        <v>5.2375714661900899E-2</v>
      </c>
      <c r="Q688" s="17">
        <v>5.7753280903607498E-2</v>
      </c>
      <c r="R688" s="17"/>
      <c r="S688" s="17">
        <v>7.4669207421801095E-2</v>
      </c>
      <c r="T688" s="17">
        <v>3.7095754650704103E-2</v>
      </c>
      <c r="U688" s="17">
        <v>3.6966674276040098E-2</v>
      </c>
      <c r="V688" s="17">
        <v>3.6208615220793203E-2</v>
      </c>
      <c r="W688" s="17">
        <v>4.4575739059594499E-2</v>
      </c>
      <c r="X688" s="17">
        <v>6.3858985636272E-2</v>
      </c>
      <c r="Y688" s="17">
        <v>4.9413595585647001E-2</v>
      </c>
      <c r="Z688" s="17">
        <v>2.85364836555758E-2</v>
      </c>
      <c r="AA688" s="17">
        <v>7.2536210293240894E-2</v>
      </c>
      <c r="AB688" s="17"/>
      <c r="AC688" s="17">
        <v>5.9500306341048401E-2</v>
      </c>
      <c r="AD688" s="17">
        <v>5.5959842988038397E-2</v>
      </c>
      <c r="AE688" s="17">
        <v>4.5965436504150803E-2</v>
      </c>
      <c r="AF688" s="17">
        <v>4.9687253378936903E-2</v>
      </c>
      <c r="AG688" s="17">
        <v>1.5278938601714E-2</v>
      </c>
      <c r="AH688" s="17">
        <v>9.5392251006620105E-2</v>
      </c>
      <c r="AI688" s="17"/>
      <c r="AJ688" s="17">
        <v>4.0704913358863899E-2</v>
      </c>
      <c r="AK688" s="17">
        <v>3.4804628284972099E-2</v>
      </c>
      <c r="AL688" s="17">
        <v>5.6637568706231899E-2</v>
      </c>
      <c r="AM688" s="17">
        <v>5.8973147239767897E-2</v>
      </c>
      <c r="AN688" s="17">
        <v>8.2030412560723298E-2</v>
      </c>
      <c r="AO688" s="17">
        <v>8.0333153282140607E-2</v>
      </c>
      <c r="AP688" s="17"/>
      <c r="AQ688" s="17">
        <v>5.4507541868498703E-2</v>
      </c>
      <c r="AR688" s="17">
        <v>4.61121061591485E-2</v>
      </c>
      <c r="AS688" s="17"/>
      <c r="AT688" s="17">
        <v>5.3081254857181903E-2</v>
      </c>
      <c r="AU688" s="17">
        <v>4.8297376727670503E-2</v>
      </c>
      <c r="AV688" s="17"/>
      <c r="AW688" s="17">
        <v>4.9828355296712902E-2</v>
      </c>
      <c r="AX688" s="17" t="s">
        <v>87</v>
      </c>
      <c r="AY688" s="17">
        <v>4.0704913358863899E-2</v>
      </c>
      <c r="AZ688" s="17"/>
      <c r="BA688" s="17">
        <v>4.68791102735144E-2</v>
      </c>
      <c r="BB688" s="17">
        <v>5.4449966439043998E-2</v>
      </c>
      <c r="BC688" s="17"/>
      <c r="BD688" s="17">
        <v>2.9164997495570898E-2</v>
      </c>
      <c r="BE688" s="17">
        <v>5.1131521414335801E-2</v>
      </c>
      <c r="BF688" s="17"/>
      <c r="BG688" s="17">
        <v>7.62534230570273E-2</v>
      </c>
      <c r="BH688" s="17">
        <v>5.7485565139527101E-2</v>
      </c>
      <c r="BI688" s="17">
        <v>3.94348042109115E-2</v>
      </c>
      <c r="BJ688" s="17">
        <v>3.4038380397700102E-2</v>
      </c>
    </row>
    <row r="689" spans="2:62">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c r="AD689" s="17"/>
      <c r="AE689" s="17"/>
      <c r="AF689" s="17"/>
      <c r="AG689" s="17"/>
      <c r="AH689" s="17"/>
      <c r="AI689" s="17"/>
      <c r="AJ689" s="17"/>
      <c r="AK689" s="17"/>
      <c r="AL689" s="17"/>
      <c r="AM689" s="17"/>
      <c r="AN689" s="17"/>
      <c r="AO689" s="17"/>
      <c r="AP689" s="17"/>
      <c r="AQ689" s="17"/>
      <c r="AR689" s="17"/>
      <c r="AS689" s="17"/>
      <c r="AT689" s="17"/>
      <c r="AU689" s="17"/>
      <c r="AV689" s="17"/>
      <c r="AW689" s="17"/>
      <c r="AX689" s="17"/>
      <c r="AY689" s="17"/>
      <c r="AZ689" s="17"/>
      <c r="BA689" s="17"/>
      <c r="BB689" s="17"/>
      <c r="BC689" s="17"/>
      <c r="BD689" s="17"/>
      <c r="BE689" s="17"/>
      <c r="BF689" s="17"/>
      <c r="BG689" s="17"/>
      <c r="BH689" s="17"/>
      <c r="BI689" s="17"/>
      <c r="BJ689" s="17"/>
    </row>
    <row r="690" spans="2:62">
      <c r="B690" s="6" t="s">
        <v>325</v>
      </c>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c r="AC690" s="17"/>
      <c r="AD690" s="17"/>
      <c r="AE690" s="17"/>
      <c r="AF690" s="17"/>
      <c r="AG690" s="17"/>
      <c r="AH690" s="17"/>
      <c r="AI690" s="17"/>
      <c r="AJ690" s="17"/>
      <c r="AK690" s="17"/>
      <c r="AL690" s="17"/>
      <c r="AM690" s="17"/>
      <c r="AN690" s="17"/>
      <c r="AO690" s="17"/>
      <c r="AP690" s="17"/>
      <c r="AQ690" s="17"/>
      <c r="AR690" s="17"/>
      <c r="AS690" s="17"/>
      <c r="AT690" s="17"/>
      <c r="AU690" s="17"/>
      <c r="AV690" s="17"/>
      <c r="AW690" s="17"/>
      <c r="AX690" s="17"/>
      <c r="AY690" s="17"/>
      <c r="AZ690" s="17"/>
      <c r="BA690" s="17"/>
      <c r="BB690" s="17"/>
      <c r="BC690" s="17"/>
      <c r="BD690" s="17"/>
      <c r="BE690" s="17"/>
      <c r="BF690" s="17"/>
      <c r="BG690" s="17"/>
      <c r="BH690" s="17"/>
      <c r="BI690" s="17"/>
      <c r="BJ690" s="17"/>
    </row>
    <row r="691" spans="2:62">
      <c r="B691" s="24" t="s">
        <v>15</v>
      </c>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c r="AC691" s="17"/>
      <c r="AD691" s="17"/>
      <c r="AE691" s="17"/>
      <c r="AF691" s="17"/>
      <c r="AG691" s="17"/>
      <c r="AH691" s="17"/>
      <c r="AI691" s="17"/>
      <c r="AJ691" s="17"/>
      <c r="AK691" s="17"/>
      <c r="AL691" s="17"/>
      <c r="AM691" s="17"/>
      <c r="AN691" s="17"/>
      <c r="AO691" s="17"/>
      <c r="AP691" s="17"/>
      <c r="AQ691" s="17"/>
      <c r="AR691" s="17"/>
      <c r="AS691" s="17"/>
      <c r="AT691" s="17"/>
      <c r="AU691" s="17"/>
      <c r="AV691" s="17"/>
      <c r="AW691" s="17"/>
      <c r="AX691" s="17"/>
      <c r="AY691" s="17"/>
      <c r="AZ691" s="17"/>
      <c r="BA691" s="17"/>
      <c r="BB691" s="17"/>
      <c r="BC691" s="17"/>
      <c r="BD691" s="17"/>
      <c r="BE691" s="17"/>
      <c r="BF691" s="17"/>
      <c r="BG691" s="17"/>
      <c r="BH691" s="17"/>
      <c r="BI691" s="17"/>
      <c r="BJ691" s="17"/>
    </row>
    <row r="692" spans="2:62">
      <c r="B692" t="s">
        <v>320</v>
      </c>
      <c r="C692" s="17">
        <v>0.36447358141309799</v>
      </c>
      <c r="D692" s="17">
        <v>0.44106297427214802</v>
      </c>
      <c r="E692" s="17">
        <v>0.28953568165955601</v>
      </c>
      <c r="F692" s="17"/>
      <c r="G692" s="17">
        <v>0.36717579688010599</v>
      </c>
      <c r="H692" s="17">
        <v>0.41784990327336002</v>
      </c>
      <c r="I692" s="17">
        <v>0.33633993229030101</v>
      </c>
      <c r="J692" s="17">
        <v>0.35999693981396003</v>
      </c>
      <c r="K692" s="17">
        <v>0.35165487796777301</v>
      </c>
      <c r="L692" s="17">
        <v>0.35443545593838699</v>
      </c>
      <c r="M692" s="17"/>
      <c r="N692" s="17">
        <v>0.43857516962999399</v>
      </c>
      <c r="O692" s="17">
        <v>0.35589334779369303</v>
      </c>
      <c r="P692" s="17">
        <v>0.35999278861689199</v>
      </c>
      <c r="Q692" s="17">
        <v>0.29745270890942099</v>
      </c>
      <c r="R692" s="17"/>
      <c r="S692" s="17">
        <v>0.393832831450807</v>
      </c>
      <c r="T692" s="17">
        <v>0.35424841576529198</v>
      </c>
      <c r="U692" s="17">
        <v>0.37314197320234299</v>
      </c>
      <c r="V692" s="17">
        <v>0.329637645921244</v>
      </c>
      <c r="W692" s="17">
        <v>0.32246375518847298</v>
      </c>
      <c r="X692" s="17">
        <v>0.37520987635247</v>
      </c>
      <c r="Y692" s="17">
        <v>0.41610259398152599</v>
      </c>
      <c r="Z692" s="17">
        <v>0.36401165451225898</v>
      </c>
      <c r="AA692" s="17">
        <v>0.34541247799492197</v>
      </c>
      <c r="AB692" s="17"/>
      <c r="AC692" s="17">
        <v>0.41759451702934602</v>
      </c>
      <c r="AD692" s="17">
        <v>0.33589167069582099</v>
      </c>
      <c r="AE692" s="17">
        <v>0.31150168626607599</v>
      </c>
      <c r="AF692" s="17">
        <v>0.35907932455444203</v>
      </c>
      <c r="AG692" s="17">
        <v>0.40275948893360097</v>
      </c>
      <c r="AH692" s="17">
        <v>0.35105115852522001</v>
      </c>
      <c r="AI692" s="17"/>
      <c r="AJ692" s="17">
        <v>0.36992351997665501</v>
      </c>
      <c r="AK692" s="17">
        <v>0.37672420994197298</v>
      </c>
      <c r="AL692" s="17">
        <v>0.284863261003093</v>
      </c>
      <c r="AM692" s="17">
        <v>0.308300711790436</v>
      </c>
      <c r="AN692" s="17">
        <v>0.40504015139563598</v>
      </c>
      <c r="AO692" s="17">
        <v>0.25473878418638002</v>
      </c>
      <c r="AP692" s="17"/>
      <c r="AQ692" s="17">
        <v>0.41305245793669998</v>
      </c>
      <c r="AR692" s="17">
        <v>0.37572278953263799</v>
      </c>
      <c r="AS692" s="17"/>
      <c r="AT692" s="17">
        <v>0.35137942340301698</v>
      </c>
      <c r="AU692" s="17">
        <v>0.42042749094257298</v>
      </c>
      <c r="AV692" s="17"/>
      <c r="AW692" s="17">
        <v>0.35600570187455899</v>
      </c>
      <c r="AX692" s="17" t="s">
        <v>87</v>
      </c>
      <c r="AY692" s="17">
        <v>0.36992351997665501</v>
      </c>
      <c r="AZ692" s="17"/>
      <c r="BA692" s="17">
        <v>0.41688887894444498</v>
      </c>
      <c r="BB692" s="17">
        <v>0.33539471032273899</v>
      </c>
      <c r="BC692" s="17"/>
      <c r="BD692" s="17">
        <v>0.39901233279795301</v>
      </c>
      <c r="BE692" s="17">
        <v>0.35430241176403299</v>
      </c>
      <c r="BF692" s="17"/>
      <c r="BG692" s="17">
        <v>0.41821627348422102</v>
      </c>
      <c r="BH692" s="17">
        <v>0.28958241407184099</v>
      </c>
      <c r="BI692" s="17">
        <v>0.39010546642421901</v>
      </c>
      <c r="BJ692" s="17">
        <v>0.39568133579881798</v>
      </c>
    </row>
    <row r="693" spans="2:62">
      <c r="B693" t="s">
        <v>321</v>
      </c>
      <c r="C693" s="17">
        <v>0.32406980694396698</v>
      </c>
      <c r="D693" s="17">
        <v>0.29024221735785299</v>
      </c>
      <c r="E693" s="17">
        <v>0.35661826404881197</v>
      </c>
      <c r="F693" s="17"/>
      <c r="G693" s="17">
        <v>0.309886720191619</v>
      </c>
      <c r="H693" s="17">
        <v>0.32858435101018302</v>
      </c>
      <c r="I693" s="17">
        <v>0.33084426512868698</v>
      </c>
      <c r="J693" s="17">
        <v>0.29876858867158901</v>
      </c>
      <c r="K693" s="17">
        <v>0.318137999416717</v>
      </c>
      <c r="L693" s="17">
        <v>0.34748579044262801</v>
      </c>
      <c r="M693" s="17"/>
      <c r="N693" s="17">
        <v>0.32635040052438102</v>
      </c>
      <c r="O693" s="17">
        <v>0.31991150312722899</v>
      </c>
      <c r="P693" s="17">
        <v>0.33067746046374302</v>
      </c>
      <c r="Q693" s="17">
        <v>0.31979640826386102</v>
      </c>
      <c r="R693" s="17"/>
      <c r="S693" s="17">
        <v>0.32489081289175897</v>
      </c>
      <c r="T693" s="17">
        <v>0.33877752780717701</v>
      </c>
      <c r="U693" s="17">
        <v>0.34175335187086597</v>
      </c>
      <c r="V693" s="17">
        <v>0.35353891456736503</v>
      </c>
      <c r="W693" s="17">
        <v>0.40560106050588801</v>
      </c>
      <c r="X693" s="17">
        <v>0.28162736288050999</v>
      </c>
      <c r="Y693" s="17">
        <v>0.29814036713070902</v>
      </c>
      <c r="Z693" s="17">
        <v>0.233492835785514</v>
      </c>
      <c r="AA693" s="17">
        <v>0.29901707433229902</v>
      </c>
      <c r="AB693" s="17"/>
      <c r="AC693" s="17">
        <v>0.29317635562783001</v>
      </c>
      <c r="AD693" s="17">
        <v>0.32728596748579403</v>
      </c>
      <c r="AE693" s="17">
        <v>0.37168178194507501</v>
      </c>
      <c r="AF693" s="17">
        <v>0.31295819881112702</v>
      </c>
      <c r="AG693" s="17">
        <v>0.32986128047878699</v>
      </c>
      <c r="AH693" s="17">
        <v>0.36434446930563003</v>
      </c>
      <c r="AI693" s="17"/>
      <c r="AJ693" s="17">
        <v>0.342707760492798</v>
      </c>
      <c r="AK693" s="17">
        <v>0.294349732536205</v>
      </c>
      <c r="AL693" s="17">
        <v>0.31900598381565598</v>
      </c>
      <c r="AM693" s="17">
        <v>0.34428060891793</v>
      </c>
      <c r="AN693" s="17">
        <v>0.31995913576929602</v>
      </c>
      <c r="AO693" s="17">
        <v>0.355087519716481</v>
      </c>
      <c r="AP693" s="17"/>
      <c r="AQ693" s="17">
        <v>0.32068121997165</v>
      </c>
      <c r="AR693" s="17">
        <v>0.31991200447512103</v>
      </c>
      <c r="AS693" s="17"/>
      <c r="AT693" s="17">
        <v>0.322690257907158</v>
      </c>
      <c r="AU693" s="17">
        <v>0.32303390924879899</v>
      </c>
      <c r="AV693" s="17"/>
      <c r="AW693" s="17">
        <v>0.317768601778746</v>
      </c>
      <c r="AX693" s="17" t="s">
        <v>87</v>
      </c>
      <c r="AY693" s="17">
        <v>0.342707760492798</v>
      </c>
      <c r="AZ693" s="17"/>
      <c r="BA693" s="17">
        <v>0.36881742044333299</v>
      </c>
      <c r="BB693" s="17">
        <v>0.29924480077527899</v>
      </c>
      <c r="BC693" s="17"/>
      <c r="BD693" s="17">
        <v>0.34032702322393299</v>
      </c>
      <c r="BE693" s="17">
        <v>0.32329617054436499</v>
      </c>
      <c r="BF693" s="17"/>
      <c r="BG693" s="17">
        <v>0.34753496786022903</v>
      </c>
      <c r="BH693" s="17">
        <v>0.31467495005153101</v>
      </c>
      <c r="BI693" s="17">
        <v>0.32593143555140602</v>
      </c>
      <c r="BJ693" s="17">
        <v>0.31515882214765001</v>
      </c>
    </row>
    <row r="694" spans="2:62">
      <c r="B694" t="s">
        <v>322</v>
      </c>
      <c r="C694" s="17">
        <v>0.28450431876466398</v>
      </c>
      <c r="D694" s="17">
        <v>0.236436484772097</v>
      </c>
      <c r="E694" s="17">
        <v>0.33294054126750999</v>
      </c>
      <c r="F694" s="17"/>
      <c r="G694" s="17">
        <v>0.26117037880812599</v>
      </c>
      <c r="H694" s="17">
        <v>0.23333457289857501</v>
      </c>
      <c r="I694" s="17">
        <v>0.30799392421460797</v>
      </c>
      <c r="J694" s="17">
        <v>0.31894287082174599</v>
      </c>
      <c r="K694" s="17">
        <v>0.31667862772578498</v>
      </c>
      <c r="L694" s="17">
        <v>0.276178783269307</v>
      </c>
      <c r="M694" s="17"/>
      <c r="N694" s="17">
        <v>0.21633146836707501</v>
      </c>
      <c r="O694" s="17">
        <v>0.29792859531780003</v>
      </c>
      <c r="P694" s="17">
        <v>0.28135310474042102</v>
      </c>
      <c r="Q694" s="17">
        <v>0.34694851796818299</v>
      </c>
      <c r="R694" s="17"/>
      <c r="S694" s="17">
        <v>0.23649316013504201</v>
      </c>
      <c r="T694" s="17">
        <v>0.28846595153353999</v>
      </c>
      <c r="U694" s="17">
        <v>0.26429109893062003</v>
      </c>
      <c r="V694" s="17">
        <v>0.29797182237164899</v>
      </c>
      <c r="W694" s="17">
        <v>0.25916395302134898</v>
      </c>
      <c r="X694" s="17">
        <v>0.31594145518945899</v>
      </c>
      <c r="Y694" s="17">
        <v>0.27545802220018401</v>
      </c>
      <c r="Z694" s="17">
        <v>0.37855338522298798</v>
      </c>
      <c r="AA694" s="17">
        <v>0.30507235420371398</v>
      </c>
      <c r="AB694" s="17"/>
      <c r="AC694" s="17">
        <v>0.25666201864437899</v>
      </c>
      <c r="AD694" s="17">
        <v>0.30007876858988802</v>
      </c>
      <c r="AE694" s="17">
        <v>0.297602575864991</v>
      </c>
      <c r="AF694" s="17">
        <v>0.31098845782321499</v>
      </c>
      <c r="AG694" s="17">
        <v>0.25835454688297299</v>
      </c>
      <c r="AH694" s="17">
        <v>0.247225018096458</v>
      </c>
      <c r="AI694" s="17"/>
      <c r="AJ694" s="17">
        <v>0.26601624995908901</v>
      </c>
      <c r="AK694" s="17">
        <v>0.31816832225625902</v>
      </c>
      <c r="AL694" s="17">
        <v>0.36033748076428901</v>
      </c>
      <c r="AM694" s="17">
        <v>0.29582534565718499</v>
      </c>
      <c r="AN694" s="17">
        <v>0.24696927422925799</v>
      </c>
      <c r="AO694" s="17">
        <v>0.29712333493670501</v>
      </c>
      <c r="AP694" s="17"/>
      <c r="AQ694" s="17">
        <v>0.241419302707852</v>
      </c>
      <c r="AR694" s="17">
        <v>0.28074643491043899</v>
      </c>
      <c r="AS694" s="17"/>
      <c r="AT694" s="17">
        <v>0.29834903322039003</v>
      </c>
      <c r="AU694" s="17">
        <v>0.23370981909749899</v>
      </c>
      <c r="AV694" s="17"/>
      <c r="AW694" s="17">
        <v>0.30238569185021402</v>
      </c>
      <c r="AX694" s="17" t="s">
        <v>87</v>
      </c>
      <c r="AY694" s="17">
        <v>0.26601624995908901</v>
      </c>
      <c r="AZ694" s="17"/>
      <c r="BA694" s="17">
        <v>0.196347973886353</v>
      </c>
      <c r="BB694" s="17">
        <v>0.33341154831879499</v>
      </c>
      <c r="BC694" s="17"/>
      <c r="BD694" s="17">
        <v>0.24254235564457599</v>
      </c>
      <c r="BE694" s="17">
        <v>0.30097946062575798</v>
      </c>
      <c r="BF694" s="17"/>
      <c r="BG694" s="17">
        <v>0.20891275138916399</v>
      </c>
      <c r="BH694" s="17">
        <v>0.36255760230779899</v>
      </c>
      <c r="BI694" s="17">
        <v>0.275237900149432</v>
      </c>
      <c r="BJ694" s="17">
        <v>0.27786280126622898</v>
      </c>
    </row>
    <row r="695" spans="2:62">
      <c r="B695" t="s">
        <v>101</v>
      </c>
      <c r="C695" s="17">
        <v>2.6952292878271101E-2</v>
      </c>
      <c r="D695" s="17">
        <v>3.2258323597901699E-2</v>
      </c>
      <c r="E695" s="17">
        <v>2.0905513024121799E-2</v>
      </c>
      <c r="F695" s="17"/>
      <c r="G695" s="17">
        <v>6.1767104120148499E-2</v>
      </c>
      <c r="H695" s="17">
        <v>2.0231172817881699E-2</v>
      </c>
      <c r="I695" s="17">
        <v>2.4821878366403701E-2</v>
      </c>
      <c r="J695" s="17">
        <v>2.2291600692704801E-2</v>
      </c>
      <c r="K695" s="17">
        <v>1.3528494889724499E-2</v>
      </c>
      <c r="L695" s="17">
        <v>2.1899970349678399E-2</v>
      </c>
      <c r="M695" s="17"/>
      <c r="N695" s="17">
        <v>1.8742961478549799E-2</v>
      </c>
      <c r="O695" s="17">
        <v>2.62665537612774E-2</v>
      </c>
      <c r="P695" s="17">
        <v>2.7976646178944499E-2</v>
      </c>
      <c r="Q695" s="17">
        <v>3.5802364858534899E-2</v>
      </c>
      <c r="R695" s="17"/>
      <c r="S695" s="17">
        <v>4.4783195522391399E-2</v>
      </c>
      <c r="T695" s="17">
        <v>1.8508104893990299E-2</v>
      </c>
      <c r="U695" s="17">
        <v>2.0813575996171601E-2</v>
      </c>
      <c r="V695" s="17">
        <v>1.8851617139742299E-2</v>
      </c>
      <c r="W695" s="17">
        <v>1.27712312842899E-2</v>
      </c>
      <c r="X695" s="17">
        <v>2.7221305577561299E-2</v>
      </c>
      <c r="Y695" s="17">
        <v>1.02990166875807E-2</v>
      </c>
      <c r="Z695" s="17">
        <v>2.39421244792388E-2</v>
      </c>
      <c r="AA695" s="17">
        <v>5.0498093469064601E-2</v>
      </c>
      <c r="AB695" s="17"/>
      <c r="AC695" s="17">
        <v>3.2567108698444001E-2</v>
      </c>
      <c r="AD695" s="17">
        <v>3.6743593228496602E-2</v>
      </c>
      <c r="AE695" s="17">
        <v>1.92139559238588E-2</v>
      </c>
      <c r="AF695" s="17">
        <v>1.6974018811216799E-2</v>
      </c>
      <c r="AG695" s="17">
        <v>9.0246837046400897E-3</v>
      </c>
      <c r="AH695" s="17">
        <v>3.7379354072693001E-2</v>
      </c>
      <c r="AI695" s="17"/>
      <c r="AJ695" s="17">
        <v>2.1352469571457599E-2</v>
      </c>
      <c r="AK695" s="17">
        <v>1.0757735265563499E-2</v>
      </c>
      <c r="AL695" s="17">
        <v>3.5793274416961597E-2</v>
      </c>
      <c r="AM695" s="17">
        <v>5.1593333634448901E-2</v>
      </c>
      <c r="AN695" s="17">
        <v>2.8031438605810002E-2</v>
      </c>
      <c r="AO695" s="17">
        <v>9.3050361160434206E-2</v>
      </c>
      <c r="AP695" s="17"/>
      <c r="AQ695" s="17">
        <v>2.48470193837977E-2</v>
      </c>
      <c r="AR695" s="17">
        <v>2.3618771081801999E-2</v>
      </c>
      <c r="AS695" s="17"/>
      <c r="AT695" s="17">
        <v>2.75812854694358E-2</v>
      </c>
      <c r="AU695" s="17">
        <v>2.2828780711128899E-2</v>
      </c>
      <c r="AV695" s="17"/>
      <c r="AW695" s="17">
        <v>2.3840004496481399E-2</v>
      </c>
      <c r="AX695" s="17" t="s">
        <v>87</v>
      </c>
      <c r="AY695" s="17">
        <v>2.1352469571457599E-2</v>
      </c>
      <c r="AZ695" s="17"/>
      <c r="BA695" s="17">
        <v>1.7945726725868999E-2</v>
      </c>
      <c r="BB695" s="17">
        <v>3.1948940583187098E-2</v>
      </c>
      <c r="BC695" s="17"/>
      <c r="BD695" s="17">
        <v>1.8118288333537801E-2</v>
      </c>
      <c r="BE695" s="17">
        <v>2.14219570658442E-2</v>
      </c>
      <c r="BF695" s="17"/>
      <c r="BG695" s="17">
        <v>2.53360072663853E-2</v>
      </c>
      <c r="BH695" s="17">
        <v>3.3185033568829E-2</v>
      </c>
      <c r="BI695" s="17">
        <v>8.7251978749422806E-3</v>
      </c>
      <c r="BJ695" s="17">
        <v>1.12970407873033E-2</v>
      </c>
    </row>
    <row r="696" spans="2:62">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c r="AD696" s="17"/>
      <c r="AE696" s="17"/>
      <c r="AF696" s="17"/>
      <c r="AG696" s="17"/>
      <c r="AH696" s="17"/>
      <c r="AI696" s="17"/>
      <c r="AJ696" s="17"/>
      <c r="AK696" s="17"/>
      <c r="AL696" s="17"/>
      <c r="AM696" s="17"/>
      <c r="AN696" s="17"/>
      <c r="AO696" s="17"/>
      <c r="AP696" s="17"/>
      <c r="AQ696" s="17"/>
      <c r="AR696" s="17"/>
      <c r="AS696" s="17"/>
      <c r="AT696" s="17"/>
      <c r="AU696" s="17"/>
      <c r="AV696" s="17"/>
      <c r="AW696" s="17"/>
      <c r="AX696" s="17"/>
      <c r="AY696" s="17"/>
      <c r="AZ696" s="17"/>
      <c r="BA696" s="17"/>
      <c r="BB696" s="17"/>
      <c r="BC696" s="17"/>
      <c r="BD696" s="17"/>
      <c r="BE696" s="17"/>
      <c r="BF696" s="17"/>
      <c r="BG696" s="17"/>
      <c r="BH696" s="17"/>
      <c r="BI696" s="17"/>
      <c r="BJ696" s="17"/>
    </row>
    <row r="697" spans="2:62">
      <c r="B697" s="6" t="s">
        <v>326</v>
      </c>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c r="AC697" s="17"/>
      <c r="AD697" s="17"/>
      <c r="AE697" s="17"/>
      <c r="AF697" s="17"/>
      <c r="AG697" s="17"/>
      <c r="AH697" s="17"/>
      <c r="AI697" s="17"/>
      <c r="AJ697" s="17"/>
      <c r="AK697" s="17"/>
      <c r="AL697" s="17"/>
      <c r="AM697" s="17"/>
      <c r="AN697" s="17"/>
      <c r="AO697" s="17"/>
      <c r="AP697" s="17"/>
      <c r="AQ697" s="17"/>
      <c r="AR697" s="17"/>
      <c r="AS697" s="17"/>
      <c r="AT697" s="17"/>
      <c r="AU697" s="17"/>
      <c r="AV697" s="17"/>
      <c r="AW697" s="17"/>
      <c r="AX697" s="17"/>
      <c r="AY697" s="17"/>
      <c r="AZ697" s="17"/>
      <c r="BA697" s="17"/>
      <c r="BB697" s="17"/>
      <c r="BC697" s="17"/>
      <c r="BD697" s="17"/>
      <c r="BE697" s="17"/>
      <c r="BF697" s="17"/>
      <c r="BG697" s="17"/>
      <c r="BH697" s="17"/>
      <c r="BI697" s="17"/>
      <c r="BJ697" s="17"/>
    </row>
    <row r="698" spans="2:62">
      <c r="B698" s="24" t="s">
        <v>15</v>
      </c>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c r="AC698" s="17"/>
      <c r="AD698" s="17"/>
      <c r="AE698" s="17"/>
      <c r="AF698" s="17"/>
      <c r="AG698" s="17"/>
      <c r="AH698" s="17"/>
      <c r="AI698" s="17"/>
      <c r="AJ698" s="17"/>
      <c r="AK698" s="17"/>
      <c r="AL698" s="17"/>
      <c r="AM698" s="17"/>
      <c r="AN698" s="17"/>
      <c r="AO698" s="17"/>
      <c r="AP698" s="17"/>
      <c r="AQ698" s="17"/>
      <c r="AR698" s="17"/>
      <c r="AS698" s="17"/>
      <c r="AT698" s="17"/>
      <c r="AU698" s="17"/>
      <c r="AV698" s="17"/>
      <c r="AW698" s="17"/>
      <c r="AX698" s="17"/>
      <c r="AY698" s="17"/>
      <c r="AZ698" s="17"/>
      <c r="BA698" s="17"/>
      <c r="BB698" s="17"/>
      <c r="BC698" s="17"/>
      <c r="BD698" s="17"/>
      <c r="BE698" s="17"/>
      <c r="BF698" s="17"/>
      <c r="BG698" s="17"/>
      <c r="BH698" s="17"/>
      <c r="BI698" s="17"/>
      <c r="BJ698" s="17"/>
    </row>
    <row r="699" spans="2:62">
      <c r="B699" t="s">
        <v>320</v>
      </c>
      <c r="C699" s="17">
        <v>0.351212946864007</v>
      </c>
      <c r="D699" s="17">
        <v>0.39006564503380498</v>
      </c>
      <c r="E699" s="17">
        <v>0.312018039331599</v>
      </c>
      <c r="F699" s="17"/>
      <c r="G699" s="17">
        <v>0.33614799835713799</v>
      </c>
      <c r="H699" s="17">
        <v>0.36403449094483198</v>
      </c>
      <c r="I699" s="17">
        <v>0.31992553605507301</v>
      </c>
      <c r="J699" s="17">
        <v>0.38270611193165499</v>
      </c>
      <c r="K699" s="17">
        <v>0.38118676409199398</v>
      </c>
      <c r="L699" s="17">
        <v>0.32758217736617701</v>
      </c>
      <c r="M699" s="17"/>
      <c r="N699" s="17">
        <v>0.44285737788302698</v>
      </c>
      <c r="O699" s="17">
        <v>0.35628380620669697</v>
      </c>
      <c r="P699" s="17">
        <v>0.32827384681004301</v>
      </c>
      <c r="Q699" s="17">
        <v>0.26912354379029702</v>
      </c>
      <c r="R699" s="17"/>
      <c r="S699" s="17">
        <v>0.40956755603018202</v>
      </c>
      <c r="T699" s="17">
        <v>0.37231196708320602</v>
      </c>
      <c r="U699" s="17">
        <v>0.31559722690689201</v>
      </c>
      <c r="V699" s="17">
        <v>0.33065514712197203</v>
      </c>
      <c r="W699" s="17">
        <v>0.33064129276359</v>
      </c>
      <c r="X699" s="17">
        <v>0.319557793332926</v>
      </c>
      <c r="Y699" s="17">
        <v>0.39147103005867101</v>
      </c>
      <c r="Z699" s="17">
        <v>0.33123874994563801</v>
      </c>
      <c r="AA699" s="17">
        <v>0.31624813018328601</v>
      </c>
      <c r="AB699" s="17"/>
      <c r="AC699" s="17">
        <v>0.37490020233618498</v>
      </c>
      <c r="AD699" s="17">
        <v>0.35258972449270798</v>
      </c>
      <c r="AE699" s="17">
        <v>0.317230910968965</v>
      </c>
      <c r="AF699" s="17">
        <v>0.34528267225121101</v>
      </c>
      <c r="AG699" s="17">
        <v>0.36874137420466901</v>
      </c>
      <c r="AH699" s="17">
        <v>0.29186678043264003</v>
      </c>
      <c r="AI699" s="17"/>
      <c r="AJ699" s="17">
        <v>0.38627439979828498</v>
      </c>
      <c r="AK699" s="17">
        <v>0.32690497871695801</v>
      </c>
      <c r="AL699" s="17">
        <v>0.32117902290938899</v>
      </c>
      <c r="AM699" s="17">
        <v>0.23976108775128199</v>
      </c>
      <c r="AN699" s="17">
        <v>0.387907488244017</v>
      </c>
      <c r="AO699" s="17">
        <v>0.25411923221573701</v>
      </c>
      <c r="AP699" s="17"/>
      <c r="AQ699" s="17">
        <v>0.37447956226586998</v>
      </c>
      <c r="AR699" s="17">
        <v>0.36006746879329599</v>
      </c>
      <c r="AS699" s="17"/>
      <c r="AT699" s="17">
        <v>0.34746430245036602</v>
      </c>
      <c r="AU699" s="17">
        <v>0.36661237459956503</v>
      </c>
      <c r="AV699" s="17"/>
      <c r="AW699" s="17">
        <v>0.31535330753467899</v>
      </c>
      <c r="AX699" s="17" t="s">
        <v>87</v>
      </c>
      <c r="AY699" s="17">
        <v>0.38627439979828498</v>
      </c>
      <c r="AZ699" s="17"/>
      <c r="BA699" s="17">
        <v>0.42675727920324702</v>
      </c>
      <c r="BB699" s="17">
        <v>0.30930258853042503</v>
      </c>
      <c r="BC699" s="17"/>
      <c r="BD699" s="17">
        <v>0.36499872012511198</v>
      </c>
      <c r="BE699" s="17">
        <v>0.35306062147824102</v>
      </c>
      <c r="BF699" s="17"/>
      <c r="BG699" s="17">
        <v>0.39355389786031603</v>
      </c>
      <c r="BH699" s="17">
        <v>0.28298907487221497</v>
      </c>
      <c r="BI699" s="17">
        <v>0.39496418446693299</v>
      </c>
      <c r="BJ699" s="17">
        <v>0.34676638216431299</v>
      </c>
    </row>
    <row r="700" spans="2:62">
      <c r="B700" t="s">
        <v>321</v>
      </c>
      <c r="C700" s="17">
        <v>0.32075078083288699</v>
      </c>
      <c r="D700" s="17">
        <v>0.31570354034113901</v>
      </c>
      <c r="E700" s="17">
        <v>0.32724792437380401</v>
      </c>
      <c r="F700" s="17"/>
      <c r="G700" s="17">
        <v>0.35590472050182098</v>
      </c>
      <c r="H700" s="17">
        <v>0.33785595080248298</v>
      </c>
      <c r="I700" s="17">
        <v>0.36180892211935201</v>
      </c>
      <c r="J700" s="17">
        <v>0.247104948696279</v>
      </c>
      <c r="K700" s="17">
        <v>0.32700259999236603</v>
      </c>
      <c r="L700" s="17">
        <v>0.30967230015452102</v>
      </c>
      <c r="M700" s="17"/>
      <c r="N700" s="17">
        <v>0.29105996166711401</v>
      </c>
      <c r="O700" s="17">
        <v>0.33180002841650602</v>
      </c>
      <c r="P700" s="17">
        <v>0.35640031074964601</v>
      </c>
      <c r="Q700" s="17">
        <v>0.30784554970880801</v>
      </c>
      <c r="R700" s="17"/>
      <c r="S700" s="17">
        <v>0.319910741043609</v>
      </c>
      <c r="T700" s="17">
        <v>0.31137664777045099</v>
      </c>
      <c r="U700" s="17">
        <v>0.35874669143953197</v>
      </c>
      <c r="V700" s="17">
        <v>0.35039534935901601</v>
      </c>
      <c r="W700" s="17">
        <v>0.309067678525559</v>
      </c>
      <c r="X700" s="17">
        <v>0.29633368589346398</v>
      </c>
      <c r="Y700" s="17">
        <v>0.32284572429025898</v>
      </c>
      <c r="Z700" s="17">
        <v>0.36286923972698998</v>
      </c>
      <c r="AA700" s="17">
        <v>0.28904183400044398</v>
      </c>
      <c r="AB700" s="17"/>
      <c r="AC700" s="17">
        <v>0.340351951636304</v>
      </c>
      <c r="AD700" s="17">
        <v>0.28780303950777902</v>
      </c>
      <c r="AE700" s="17">
        <v>0.32198638758730402</v>
      </c>
      <c r="AF700" s="17">
        <v>0.325775484555482</v>
      </c>
      <c r="AG700" s="17">
        <v>0.337942645643456</v>
      </c>
      <c r="AH700" s="17">
        <v>0.37003139286595599</v>
      </c>
      <c r="AI700" s="17"/>
      <c r="AJ700" s="17">
        <v>0.309175318829635</v>
      </c>
      <c r="AK700" s="17">
        <v>0.31120179066853398</v>
      </c>
      <c r="AL700" s="17">
        <v>0.310281499836841</v>
      </c>
      <c r="AM700" s="17">
        <v>0.39683103426993599</v>
      </c>
      <c r="AN700" s="17">
        <v>0.32964119371329498</v>
      </c>
      <c r="AO700" s="17">
        <v>0.322431190280068</v>
      </c>
      <c r="AP700" s="17"/>
      <c r="AQ700" s="17">
        <v>0.33311715582003798</v>
      </c>
      <c r="AR700" s="17">
        <v>0.31642960469043102</v>
      </c>
      <c r="AS700" s="17"/>
      <c r="AT700" s="17">
        <v>0.32101776252512698</v>
      </c>
      <c r="AU700" s="17">
        <v>0.31966963811781102</v>
      </c>
      <c r="AV700" s="17"/>
      <c r="AW700" s="17">
        <v>0.33706277192293999</v>
      </c>
      <c r="AX700" s="17" t="s">
        <v>87</v>
      </c>
      <c r="AY700" s="17">
        <v>0.309175318829635</v>
      </c>
      <c r="AZ700" s="17"/>
      <c r="BA700" s="17">
        <v>0.34568979892075202</v>
      </c>
      <c r="BB700" s="17">
        <v>0.30691515409312797</v>
      </c>
      <c r="BC700" s="17"/>
      <c r="BD700" s="17">
        <v>0.35228053936084303</v>
      </c>
      <c r="BE700" s="17">
        <v>0.31094603328224202</v>
      </c>
      <c r="BF700" s="17"/>
      <c r="BG700" s="17">
        <v>0.36117758371764802</v>
      </c>
      <c r="BH700" s="17">
        <v>0.28881029449915502</v>
      </c>
      <c r="BI700" s="17">
        <v>0.31431331813361302</v>
      </c>
      <c r="BJ700" s="17">
        <v>0.32715421738016298</v>
      </c>
    </row>
    <row r="701" spans="2:62">
      <c r="B701" t="s">
        <v>322</v>
      </c>
      <c r="C701" s="17">
        <v>0.30119390590945699</v>
      </c>
      <c r="D701" s="17">
        <v>0.26750991646396499</v>
      </c>
      <c r="E701" s="17">
        <v>0.33462903170479402</v>
      </c>
      <c r="F701" s="17"/>
      <c r="G701" s="17">
        <v>0.27241797870719298</v>
      </c>
      <c r="H701" s="17">
        <v>0.27305455009864499</v>
      </c>
      <c r="I701" s="17">
        <v>0.283333321569815</v>
      </c>
      <c r="J701" s="17">
        <v>0.34223171495059101</v>
      </c>
      <c r="K701" s="17">
        <v>0.27473849425614399</v>
      </c>
      <c r="L701" s="17">
        <v>0.34316288186628802</v>
      </c>
      <c r="M701" s="17"/>
      <c r="N701" s="17">
        <v>0.24551631705063801</v>
      </c>
      <c r="O701" s="17">
        <v>0.29175462847989803</v>
      </c>
      <c r="P701" s="17">
        <v>0.28572897844013101</v>
      </c>
      <c r="Q701" s="17">
        <v>0.38472031944073298</v>
      </c>
      <c r="R701" s="17"/>
      <c r="S701" s="17">
        <v>0.22703393093675001</v>
      </c>
      <c r="T701" s="17">
        <v>0.295461896737998</v>
      </c>
      <c r="U701" s="17">
        <v>0.29903418636589202</v>
      </c>
      <c r="V701" s="17">
        <v>0.29528072074081901</v>
      </c>
      <c r="W701" s="17">
        <v>0.33553438568970601</v>
      </c>
      <c r="X701" s="17">
        <v>0.36795896762958902</v>
      </c>
      <c r="Y701" s="17">
        <v>0.28075624460801502</v>
      </c>
      <c r="Z701" s="17">
        <v>0.27607187271670097</v>
      </c>
      <c r="AA701" s="17">
        <v>0.35218795230168898</v>
      </c>
      <c r="AB701" s="17"/>
      <c r="AC701" s="17">
        <v>0.249929389740351</v>
      </c>
      <c r="AD701" s="17">
        <v>0.321387648543218</v>
      </c>
      <c r="AE701" s="17">
        <v>0.33434616256213601</v>
      </c>
      <c r="AF701" s="17">
        <v>0.31835348571225303</v>
      </c>
      <c r="AG701" s="17">
        <v>0.28842731436031699</v>
      </c>
      <c r="AH701" s="17">
        <v>0.31315999356451402</v>
      </c>
      <c r="AI701" s="17"/>
      <c r="AJ701" s="17">
        <v>0.27828096637101302</v>
      </c>
      <c r="AK701" s="17">
        <v>0.34095101003305101</v>
      </c>
      <c r="AL701" s="17">
        <v>0.32496267333544798</v>
      </c>
      <c r="AM701" s="17">
        <v>0.32497433180515101</v>
      </c>
      <c r="AN701" s="17">
        <v>0.262336771607738</v>
      </c>
      <c r="AO701" s="17">
        <v>0.38389175862136699</v>
      </c>
      <c r="AP701" s="17"/>
      <c r="AQ701" s="17">
        <v>0.26993866541876699</v>
      </c>
      <c r="AR701" s="17">
        <v>0.30010732230850601</v>
      </c>
      <c r="AS701" s="17"/>
      <c r="AT701" s="17">
        <v>0.30410445644154499</v>
      </c>
      <c r="AU701" s="17">
        <v>0.288212209648539</v>
      </c>
      <c r="AV701" s="17"/>
      <c r="AW701" s="17">
        <v>0.32367056659127003</v>
      </c>
      <c r="AX701" s="17" t="s">
        <v>87</v>
      </c>
      <c r="AY701" s="17">
        <v>0.27828096637101302</v>
      </c>
      <c r="AZ701" s="17"/>
      <c r="BA701" s="17">
        <v>0.20473388502292</v>
      </c>
      <c r="BB701" s="17">
        <v>0.354707834950029</v>
      </c>
      <c r="BC701" s="17"/>
      <c r="BD701" s="17">
        <v>0.259517723767407</v>
      </c>
      <c r="BE701" s="17">
        <v>0.313919465358317</v>
      </c>
      <c r="BF701" s="17"/>
      <c r="BG701" s="17">
        <v>0.224704934604846</v>
      </c>
      <c r="BH701" s="17">
        <v>0.403253746019056</v>
      </c>
      <c r="BI701" s="17">
        <v>0.27883757955876098</v>
      </c>
      <c r="BJ701" s="17">
        <v>0.30479830476057801</v>
      </c>
    </row>
    <row r="702" spans="2:62">
      <c r="B702" t="s">
        <v>101</v>
      </c>
      <c r="C702" s="17">
        <v>2.6842366393648801E-2</v>
      </c>
      <c r="D702" s="17">
        <v>2.6720898161090901E-2</v>
      </c>
      <c r="E702" s="17">
        <v>2.6105004589802E-2</v>
      </c>
      <c r="F702" s="17"/>
      <c r="G702" s="17">
        <v>3.5529302433847797E-2</v>
      </c>
      <c r="H702" s="17">
        <v>2.5055008154039701E-2</v>
      </c>
      <c r="I702" s="17">
        <v>3.4932220255760003E-2</v>
      </c>
      <c r="J702" s="17">
        <v>2.7957224421474601E-2</v>
      </c>
      <c r="K702" s="17">
        <v>1.7072141659495499E-2</v>
      </c>
      <c r="L702" s="17">
        <v>1.9582640613014402E-2</v>
      </c>
      <c r="M702" s="17"/>
      <c r="N702" s="17">
        <v>2.0566343399221702E-2</v>
      </c>
      <c r="O702" s="17">
        <v>2.0161536896899299E-2</v>
      </c>
      <c r="P702" s="17">
        <v>2.9596864000179701E-2</v>
      </c>
      <c r="Q702" s="17">
        <v>3.8310587060162098E-2</v>
      </c>
      <c r="R702" s="17"/>
      <c r="S702" s="17">
        <v>4.3487771989458801E-2</v>
      </c>
      <c r="T702" s="17">
        <v>2.0849488408345301E-2</v>
      </c>
      <c r="U702" s="17">
        <v>2.6621895287684199E-2</v>
      </c>
      <c r="V702" s="17">
        <v>2.3668782778192898E-2</v>
      </c>
      <c r="W702" s="17">
        <v>2.47566430211455E-2</v>
      </c>
      <c r="X702" s="17">
        <v>1.6149553144020699E-2</v>
      </c>
      <c r="Y702" s="17">
        <v>4.9270010430549202E-3</v>
      </c>
      <c r="Z702" s="17">
        <v>2.9820137610670799E-2</v>
      </c>
      <c r="AA702" s="17">
        <v>4.2522083514580901E-2</v>
      </c>
      <c r="AB702" s="17"/>
      <c r="AC702" s="17">
        <v>3.4818456287160099E-2</v>
      </c>
      <c r="AD702" s="17">
        <v>3.8219587456295001E-2</v>
      </c>
      <c r="AE702" s="17">
        <v>2.64365388815943E-2</v>
      </c>
      <c r="AF702" s="17">
        <v>1.05883574810535E-2</v>
      </c>
      <c r="AG702" s="17">
        <v>4.8886657915572203E-3</v>
      </c>
      <c r="AH702" s="17">
        <v>2.4941833136889201E-2</v>
      </c>
      <c r="AI702" s="17"/>
      <c r="AJ702" s="17">
        <v>2.6269315001066499E-2</v>
      </c>
      <c r="AK702" s="17">
        <v>2.09422205814561E-2</v>
      </c>
      <c r="AL702" s="17">
        <v>4.3576803918322103E-2</v>
      </c>
      <c r="AM702" s="17">
        <v>3.8433546173631698E-2</v>
      </c>
      <c r="AN702" s="17">
        <v>2.0114546434949799E-2</v>
      </c>
      <c r="AO702" s="17">
        <v>3.9557818882828902E-2</v>
      </c>
      <c r="AP702" s="17"/>
      <c r="AQ702" s="17">
        <v>2.2464616495324701E-2</v>
      </c>
      <c r="AR702" s="17">
        <v>2.3395604207766301E-2</v>
      </c>
      <c r="AS702" s="17"/>
      <c r="AT702" s="17">
        <v>2.7413478582962499E-2</v>
      </c>
      <c r="AU702" s="17">
        <v>2.55057776340861E-2</v>
      </c>
      <c r="AV702" s="17"/>
      <c r="AW702" s="17">
        <v>2.39133539511114E-2</v>
      </c>
      <c r="AX702" s="17" t="s">
        <v>87</v>
      </c>
      <c r="AY702" s="17">
        <v>2.6269315001066499E-2</v>
      </c>
      <c r="AZ702" s="17"/>
      <c r="BA702" s="17">
        <v>2.28190368530806E-2</v>
      </c>
      <c r="BB702" s="17">
        <v>2.9074422426417699E-2</v>
      </c>
      <c r="BC702" s="17"/>
      <c r="BD702" s="17">
        <v>2.3203016746637901E-2</v>
      </c>
      <c r="BE702" s="17">
        <v>2.2073879881199101E-2</v>
      </c>
      <c r="BF702" s="17"/>
      <c r="BG702" s="17">
        <v>2.0563583817189899E-2</v>
      </c>
      <c r="BH702" s="17">
        <v>2.4946884609573401E-2</v>
      </c>
      <c r="BI702" s="17">
        <v>1.18849178406934E-2</v>
      </c>
      <c r="BJ702" s="17">
        <v>2.1281095694945799E-2</v>
      </c>
    </row>
    <row r="703" spans="2:62">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c r="AD703" s="17"/>
      <c r="AE703" s="17"/>
      <c r="AF703" s="17"/>
      <c r="AG703" s="17"/>
      <c r="AH703" s="17"/>
      <c r="AI703" s="17"/>
      <c r="AJ703" s="17"/>
      <c r="AK703" s="17"/>
      <c r="AL703" s="17"/>
      <c r="AM703" s="17"/>
      <c r="AN703" s="17"/>
      <c r="AO703" s="17"/>
      <c r="AP703" s="17"/>
      <c r="AQ703" s="17"/>
      <c r="AR703" s="17"/>
      <c r="AS703" s="17"/>
      <c r="AT703" s="17"/>
      <c r="AU703" s="17"/>
      <c r="AV703" s="17"/>
      <c r="AW703" s="17"/>
      <c r="AX703" s="17"/>
      <c r="AY703" s="17"/>
      <c r="AZ703" s="17"/>
      <c r="BA703" s="17"/>
      <c r="BB703" s="17"/>
      <c r="BC703" s="17"/>
      <c r="BD703" s="17"/>
      <c r="BE703" s="17"/>
      <c r="BF703" s="17"/>
      <c r="BG703" s="17"/>
      <c r="BH703" s="17"/>
      <c r="BI703" s="17"/>
      <c r="BJ703" s="17"/>
    </row>
    <row r="704" spans="2:62">
      <c r="B704" s="6" t="s">
        <v>327</v>
      </c>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c r="AD704" s="17"/>
      <c r="AE704" s="17"/>
      <c r="AF704" s="17"/>
      <c r="AG704" s="17"/>
      <c r="AH704" s="17"/>
      <c r="AI704" s="17"/>
      <c r="AJ704" s="17"/>
      <c r="AK704" s="17"/>
      <c r="AL704" s="17"/>
      <c r="AM704" s="17"/>
      <c r="AN704" s="17"/>
      <c r="AO704" s="17"/>
      <c r="AP704" s="17"/>
      <c r="AQ704" s="17"/>
      <c r="AR704" s="17"/>
      <c r="AS704" s="17"/>
      <c r="AT704" s="17"/>
      <c r="AU704" s="17"/>
      <c r="AV704" s="17"/>
      <c r="AW704" s="17"/>
      <c r="AX704" s="17"/>
      <c r="AY704" s="17"/>
      <c r="AZ704" s="17"/>
      <c r="BA704" s="17"/>
      <c r="BB704" s="17"/>
      <c r="BC704" s="17"/>
      <c r="BD704" s="17"/>
      <c r="BE704" s="17"/>
      <c r="BF704" s="17"/>
      <c r="BG704" s="17"/>
      <c r="BH704" s="17"/>
      <c r="BI704" s="17"/>
      <c r="BJ704" s="17"/>
    </row>
    <row r="705" spans="2:62">
      <c r="B705" s="24" t="s">
        <v>15</v>
      </c>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c r="AD705" s="17"/>
      <c r="AE705" s="17"/>
      <c r="AF705" s="17"/>
      <c r="AG705" s="17"/>
      <c r="AH705" s="17"/>
      <c r="AI705" s="17"/>
      <c r="AJ705" s="17"/>
      <c r="AK705" s="17"/>
      <c r="AL705" s="17"/>
      <c r="AM705" s="17"/>
      <c r="AN705" s="17"/>
      <c r="AO705" s="17"/>
      <c r="AP705" s="17"/>
      <c r="AQ705" s="17"/>
      <c r="AR705" s="17"/>
      <c r="AS705" s="17"/>
      <c r="AT705" s="17"/>
      <c r="AU705" s="17"/>
      <c r="AV705" s="17"/>
      <c r="AW705" s="17"/>
      <c r="AX705" s="17"/>
      <c r="AY705" s="17"/>
      <c r="AZ705" s="17"/>
      <c r="BA705" s="17"/>
      <c r="BB705" s="17"/>
      <c r="BC705" s="17"/>
      <c r="BD705" s="17"/>
      <c r="BE705" s="17"/>
      <c r="BF705" s="17"/>
      <c r="BG705" s="17"/>
      <c r="BH705" s="17"/>
      <c r="BI705" s="17"/>
      <c r="BJ705" s="17"/>
    </row>
    <row r="706" spans="2:62">
      <c r="B706" t="s">
        <v>320</v>
      </c>
      <c r="C706" s="17">
        <v>0.13325778137635999</v>
      </c>
      <c r="D706" s="17">
        <v>0.17023837377780501</v>
      </c>
      <c r="E706" s="17">
        <v>9.8125738005938698E-2</v>
      </c>
      <c r="F706" s="17"/>
      <c r="G706" s="17">
        <v>0.239256845538248</v>
      </c>
      <c r="H706" s="17">
        <v>0.23340884169061199</v>
      </c>
      <c r="I706" s="17">
        <v>0.15263326717489301</v>
      </c>
      <c r="J706" s="17">
        <v>8.7580817889868101E-2</v>
      </c>
      <c r="K706" s="17">
        <v>6.7019445853894993E-2</v>
      </c>
      <c r="L706" s="17">
        <v>5.0329352908683997E-2</v>
      </c>
      <c r="M706" s="17"/>
      <c r="N706" s="17">
        <v>0.231706007931191</v>
      </c>
      <c r="O706" s="17">
        <v>0.124904369641279</v>
      </c>
      <c r="P706" s="17">
        <v>9.8462470592649801E-2</v>
      </c>
      <c r="Q706" s="17">
        <v>6.6910057942825105E-2</v>
      </c>
      <c r="R706" s="17"/>
      <c r="S706" s="17">
        <v>0.25406085662535499</v>
      </c>
      <c r="T706" s="17">
        <v>8.9382713826918397E-2</v>
      </c>
      <c r="U706" s="17">
        <v>8.8970555599431206E-2</v>
      </c>
      <c r="V706" s="17">
        <v>9.47807664499698E-2</v>
      </c>
      <c r="W706" s="17">
        <v>0.103220462569551</v>
      </c>
      <c r="X706" s="17">
        <v>0.11651383006127</v>
      </c>
      <c r="Y706" s="17">
        <v>0.10816117088195901</v>
      </c>
      <c r="Z706" s="17">
        <v>0.21378277115828401</v>
      </c>
      <c r="AA706" s="17">
        <v>0.13263686836681099</v>
      </c>
      <c r="AB706" s="17"/>
      <c r="AC706" s="17">
        <v>0.24822690369165401</v>
      </c>
      <c r="AD706" s="17">
        <v>0.113290315159079</v>
      </c>
      <c r="AE706" s="17">
        <v>8.3934344462733901E-2</v>
      </c>
      <c r="AF706" s="17">
        <v>8.6583127670895793E-2</v>
      </c>
      <c r="AG706" s="17">
        <v>6.9802516497158101E-2</v>
      </c>
      <c r="AH706" s="17">
        <v>0.110482685243564</v>
      </c>
      <c r="AI706" s="17"/>
      <c r="AJ706" s="17">
        <v>0.10401533291526401</v>
      </c>
      <c r="AK706" s="17">
        <v>0.11666683754192</v>
      </c>
      <c r="AL706" s="17">
        <v>0.13580308066656599</v>
      </c>
      <c r="AM706" s="17">
        <v>0.142138840615254</v>
      </c>
      <c r="AN706" s="17">
        <v>0.203221137430525</v>
      </c>
      <c r="AO706" s="17">
        <v>0.15616718893398901</v>
      </c>
      <c r="AP706" s="17"/>
      <c r="AQ706" s="17">
        <v>0.20264604907985401</v>
      </c>
      <c r="AR706" s="17">
        <v>0.113270209291261</v>
      </c>
      <c r="AS706" s="17"/>
      <c r="AT706" s="17">
        <v>0.11369164651701701</v>
      </c>
      <c r="AU706" s="17">
        <v>0.21115829689423801</v>
      </c>
      <c r="AV706" s="17"/>
      <c r="AW706" s="17">
        <v>0.13254010661531501</v>
      </c>
      <c r="AX706" s="17" t="s">
        <v>87</v>
      </c>
      <c r="AY706" s="17">
        <v>0.10401533291526401</v>
      </c>
      <c r="AZ706" s="17"/>
      <c r="BA706" s="17">
        <v>0.159907895694755</v>
      </c>
      <c r="BB706" s="17">
        <v>0.11847287553194601</v>
      </c>
      <c r="BC706" s="17"/>
      <c r="BD706" s="17">
        <v>0.22807658279267501</v>
      </c>
      <c r="BE706" s="17">
        <v>0.10598590141053001</v>
      </c>
      <c r="BF706" s="17"/>
      <c r="BG706" s="17">
        <v>0.251743781884947</v>
      </c>
      <c r="BH706" s="17">
        <v>8.1185247213563794E-2</v>
      </c>
      <c r="BI706" s="17">
        <v>0.176975532872752</v>
      </c>
      <c r="BJ706" s="17">
        <v>0.100546457852617</v>
      </c>
    </row>
    <row r="707" spans="2:62">
      <c r="B707" t="s">
        <v>321</v>
      </c>
      <c r="C707" s="17">
        <v>0.29148232722258799</v>
      </c>
      <c r="D707" s="17">
        <v>0.29939898219271199</v>
      </c>
      <c r="E707" s="17">
        <v>0.28515829259605502</v>
      </c>
      <c r="F707" s="17"/>
      <c r="G707" s="17">
        <v>0.35729430762286402</v>
      </c>
      <c r="H707" s="17">
        <v>0.33447056553788201</v>
      </c>
      <c r="I707" s="17">
        <v>0.320580643472343</v>
      </c>
      <c r="J707" s="17">
        <v>0.26910707455178501</v>
      </c>
      <c r="K707" s="17">
        <v>0.25872391088026497</v>
      </c>
      <c r="L707" s="17">
        <v>0.233086943830041</v>
      </c>
      <c r="M707" s="17"/>
      <c r="N707" s="17">
        <v>0.32729885775586698</v>
      </c>
      <c r="O707" s="17">
        <v>0.27804108151403301</v>
      </c>
      <c r="P707" s="17">
        <v>0.29419185661561997</v>
      </c>
      <c r="Q707" s="17">
        <v>0.26203066394483399</v>
      </c>
      <c r="R707" s="17"/>
      <c r="S707" s="17">
        <v>0.30369596275885502</v>
      </c>
      <c r="T707" s="17">
        <v>0.26454154575771799</v>
      </c>
      <c r="U707" s="17">
        <v>0.27792651682119901</v>
      </c>
      <c r="V707" s="17">
        <v>0.32121816334052899</v>
      </c>
      <c r="W707" s="17">
        <v>0.28753440773586803</v>
      </c>
      <c r="X707" s="17">
        <v>0.29825289837507801</v>
      </c>
      <c r="Y707" s="17">
        <v>0.33036272546338402</v>
      </c>
      <c r="Z707" s="17">
        <v>0.21355048348875999</v>
      </c>
      <c r="AA707" s="17">
        <v>0.29264122440842899</v>
      </c>
      <c r="AB707" s="17"/>
      <c r="AC707" s="17">
        <v>0.33925291826840398</v>
      </c>
      <c r="AD707" s="17">
        <v>0.26933543281247901</v>
      </c>
      <c r="AE707" s="17">
        <v>0.28542623941337403</v>
      </c>
      <c r="AF707" s="17">
        <v>0.272524823846999</v>
      </c>
      <c r="AG707" s="17">
        <v>0.28128237672323297</v>
      </c>
      <c r="AH707" s="17">
        <v>0.29110105942424203</v>
      </c>
      <c r="AI707" s="17"/>
      <c r="AJ707" s="17">
        <v>0.28023965603387302</v>
      </c>
      <c r="AK707" s="17">
        <v>0.29305058854836402</v>
      </c>
      <c r="AL707" s="17">
        <v>0.25582971064423499</v>
      </c>
      <c r="AM707" s="17">
        <v>0.29059513968796802</v>
      </c>
      <c r="AN707" s="17">
        <v>0.32064929371912798</v>
      </c>
      <c r="AO707" s="17">
        <v>0.279365080350643</v>
      </c>
      <c r="AP707" s="17"/>
      <c r="AQ707" s="17">
        <v>0.31882797374519001</v>
      </c>
      <c r="AR707" s="17">
        <v>0.29401790162095098</v>
      </c>
      <c r="AS707" s="17"/>
      <c r="AT707" s="17">
        <v>0.28551501557807601</v>
      </c>
      <c r="AU707" s="17">
        <v>0.31124711295213098</v>
      </c>
      <c r="AV707" s="17"/>
      <c r="AW707" s="17">
        <v>0.297776295534042</v>
      </c>
      <c r="AX707" s="17" t="s">
        <v>87</v>
      </c>
      <c r="AY707" s="17">
        <v>0.28023965603387302</v>
      </c>
      <c r="AZ707" s="17"/>
      <c r="BA707" s="17">
        <v>0.35761598154980001</v>
      </c>
      <c r="BB707" s="17">
        <v>0.25479280909545599</v>
      </c>
      <c r="BC707" s="17"/>
      <c r="BD707" s="17">
        <v>0.33242826411072901</v>
      </c>
      <c r="BE707" s="17">
        <v>0.27386682605415602</v>
      </c>
      <c r="BF707" s="17"/>
      <c r="BG707" s="17">
        <v>0.338226164201549</v>
      </c>
      <c r="BH707" s="17">
        <v>0.24789238842026701</v>
      </c>
      <c r="BI707" s="17">
        <v>0.33796947325104598</v>
      </c>
      <c r="BJ707" s="17">
        <v>0.259059059447735</v>
      </c>
    </row>
    <row r="708" spans="2:62">
      <c r="B708" t="s">
        <v>322</v>
      </c>
      <c r="C708" s="17">
        <v>0.54350194347446001</v>
      </c>
      <c r="D708" s="17">
        <v>0.50210626323788998</v>
      </c>
      <c r="E708" s="17">
        <v>0.58318459565515801</v>
      </c>
      <c r="F708" s="17"/>
      <c r="G708" s="17">
        <v>0.33872117946414099</v>
      </c>
      <c r="H708" s="17">
        <v>0.419629888424701</v>
      </c>
      <c r="I708" s="17">
        <v>0.50012414270042505</v>
      </c>
      <c r="J708" s="17">
        <v>0.60980421063725798</v>
      </c>
      <c r="K708" s="17">
        <v>0.64195299540079798</v>
      </c>
      <c r="L708" s="17">
        <v>0.69257959558837301</v>
      </c>
      <c r="M708" s="17"/>
      <c r="N708" s="17">
        <v>0.42676977765165602</v>
      </c>
      <c r="O708" s="17">
        <v>0.56629167691347704</v>
      </c>
      <c r="P708" s="17">
        <v>0.57044150679384098</v>
      </c>
      <c r="Q708" s="17">
        <v>0.62364794324319095</v>
      </c>
      <c r="R708" s="17"/>
      <c r="S708" s="17">
        <v>0.391736407014388</v>
      </c>
      <c r="T708" s="17">
        <v>0.61497365207226595</v>
      </c>
      <c r="U708" s="17">
        <v>0.61160867897434001</v>
      </c>
      <c r="V708" s="17">
        <v>0.56088925041233695</v>
      </c>
      <c r="W708" s="17">
        <v>0.58622376017032196</v>
      </c>
      <c r="X708" s="17">
        <v>0.53790300608005504</v>
      </c>
      <c r="Y708" s="17">
        <v>0.55597103123523295</v>
      </c>
      <c r="Z708" s="17">
        <v>0.56278058292565403</v>
      </c>
      <c r="AA708" s="17">
        <v>0.52837585910613605</v>
      </c>
      <c r="AB708" s="17"/>
      <c r="AC708" s="17">
        <v>0.378881055554878</v>
      </c>
      <c r="AD708" s="17">
        <v>0.57349623016206797</v>
      </c>
      <c r="AE708" s="17">
        <v>0.58953051760691799</v>
      </c>
      <c r="AF708" s="17">
        <v>0.63014141962348602</v>
      </c>
      <c r="AG708" s="17">
        <v>0.62926993505829099</v>
      </c>
      <c r="AH708" s="17">
        <v>0.57347442219530498</v>
      </c>
      <c r="AI708" s="17"/>
      <c r="AJ708" s="17">
        <v>0.58327008179391404</v>
      </c>
      <c r="AK708" s="17">
        <v>0.57717664814851499</v>
      </c>
      <c r="AL708" s="17">
        <v>0.56405830575444904</v>
      </c>
      <c r="AM708" s="17">
        <v>0.5343053446978</v>
      </c>
      <c r="AN708" s="17">
        <v>0.43502047387264597</v>
      </c>
      <c r="AO708" s="17">
        <v>0.507360288490042</v>
      </c>
      <c r="AP708" s="17"/>
      <c r="AQ708" s="17">
        <v>0.442329039874999</v>
      </c>
      <c r="AR708" s="17">
        <v>0.57193838086434901</v>
      </c>
      <c r="AS708" s="17"/>
      <c r="AT708" s="17">
        <v>0.56685801767023003</v>
      </c>
      <c r="AU708" s="17">
        <v>0.45308484997939102</v>
      </c>
      <c r="AV708" s="17"/>
      <c r="AW708" s="17">
        <v>0.54423753668034802</v>
      </c>
      <c r="AX708" s="17" t="s">
        <v>87</v>
      </c>
      <c r="AY708" s="17">
        <v>0.58327008179391404</v>
      </c>
      <c r="AZ708" s="17"/>
      <c r="BA708" s="17">
        <v>0.45583639855015401</v>
      </c>
      <c r="BB708" s="17">
        <v>0.592136887851059</v>
      </c>
      <c r="BC708" s="17"/>
      <c r="BD708" s="17">
        <v>0.41586333504280698</v>
      </c>
      <c r="BE708" s="17">
        <v>0.59305156729159603</v>
      </c>
      <c r="BF708" s="17"/>
      <c r="BG708" s="17">
        <v>0.376964700138674</v>
      </c>
      <c r="BH708" s="17">
        <v>0.63740902152694101</v>
      </c>
      <c r="BI708" s="17">
        <v>0.46802349119473602</v>
      </c>
      <c r="BJ708" s="17">
        <v>0.62033356486632296</v>
      </c>
    </row>
    <row r="709" spans="2:62">
      <c r="B709" t="s">
        <v>101</v>
      </c>
      <c r="C709" s="17">
        <v>3.1757947926592298E-2</v>
      </c>
      <c r="D709" s="17">
        <v>2.8256380791592501E-2</v>
      </c>
      <c r="E709" s="17">
        <v>3.3531373742848099E-2</v>
      </c>
      <c r="F709" s="17"/>
      <c r="G709" s="17">
        <v>6.47276673747465E-2</v>
      </c>
      <c r="H709" s="17">
        <v>1.24907043468053E-2</v>
      </c>
      <c r="I709" s="17">
        <v>2.6661946652338099E-2</v>
      </c>
      <c r="J709" s="17">
        <v>3.3507896921089401E-2</v>
      </c>
      <c r="K709" s="17">
        <v>3.2303647865042501E-2</v>
      </c>
      <c r="L709" s="17">
        <v>2.4004107672902099E-2</v>
      </c>
      <c r="M709" s="17"/>
      <c r="N709" s="17">
        <v>1.4225356661285301E-2</v>
      </c>
      <c r="O709" s="17">
        <v>3.0762871931211199E-2</v>
      </c>
      <c r="P709" s="17">
        <v>3.69041659978891E-2</v>
      </c>
      <c r="Q709" s="17">
        <v>4.74113348691503E-2</v>
      </c>
      <c r="R709" s="17"/>
      <c r="S709" s="17">
        <v>5.0506773601401302E-2</v>
      </c>
      <c r="T709" s="17">
        <v>3.11020883430978E-2</v>
      </c>
      <c r="U709" s="17">
        <v>2.1494248605029902E-2</v>
      </c>
      <c r="V709" s="17">
        <v>2.31118197971646E-2</v>
      </c>
      <c r="W709" s="17">
        <v>2.3021369524259899E-2</v>
      </c>
      <c r="X709" s="17">
        <v>4.7330265483596902E-2</v>
      </c>
      <c r="Y709" s="17">
        <v>5.5050724194251202E-3</v>
      </c>
      <c r="Z709" s="17">
        <v>9.8861624273010405E-3</v>
      </c>
      <c r="AA709" s="17">
        <v>4.6346048118623299E-2</v>
      </c>
      <c r="AB709" s="17"/>
      <c r="AC709" s="17">
        <v>3.3639122485063698E-2</v>
      </c>
      <c r="AD709" s="17">
        <v>4.3878021866373997E-2</v>
      </c>
      <c r="AE709" s="17">
        <v>4.1108898516973899E-2</v>
      </c>
      <c r="AF709" s="17">
        <v>1.07506288586186E-2</v>
      </c>
      <c r="AG709" s="17">
        <v>1.9645171721318602E-2</v>
      </c>
      <c r="AH709" s="17">
        <v>2.4941833136889201E-2</v>
      </c>
      <c r="AI709" s="17"/>
      <c r="AJ709" s="17">
        <v>3.24749292569484E-2</v>
      </c>
      <c r="AK709" s="17">
        <v>1.31059257612014E-2</v>
      </c>
      <c r="AL709" s="17">
        <v>4.4308902934749497E-2</v>
      </c>
      <c r="AM709" s="17">
        <v>3.2960674998977701E-2</v>
      </c>
      <c r="AN709" s="17">
        <v>4.1109094977700801E-2</v>
      </c>
      <c r="AO709" s="17">
        <v>5.7107442225325197E-2</v>
      </c>
      <c r="AP709" s="17"/>
      <c r="AQ709" s="17">
        <v>3.6196937299957897E-2</v>
      </c>
      <c r="AR709" s="17">
        <v>2.0773508223438701E-2</v>
      </c>
      <c r="AS709" s="17"/>
      <c r="AT709" s="17">
        <v>3.39353202346767E-2</v>
      </c>
      <c r="AU709" s="17">
        <v>2.4509740174239798E-2</v>
      </c>
      <c r="AV709" s="17"/>
      <c r="AW709" s="17">
        <v>2.5446061170294298E-2</v>
      </c>
      <c r="AX709" s="17" t="s">
        <v>87</v>
      </c>
      <c r="AY709" s="17">
        <v>3.24749292569484E-2</v>
      </c>
      <c r="AZ709" s="17"/>
      <c r="BA709" s="17">
        <v>2.6639724205290601E-2</v>
      </c>
      <c r="BB709" s="17">
        <v>3.4597427521539603E-2</v>
      </c>
      <c r="BC709" s="17"/>
      <c r="BD709" s="17">
        <v>2.3631818053788198E-2</v>
      </c>
      <c r="BE709" s="17">
        <v>2.7095705243717901E-2</v>
      </c>
      <c r="BF709" s="17"/>
      <c r="BG709" s="17">
        <v>3.30653537748304E-2</v>
      </c>
      <c r="BH709" s="17">
        <v>3.3513342839228202E-2</v>
      </c>
      <c r="BI709" s="17">
        <v>1.7031502681466502E-2</v>
      </c>
      <c r="BJ709" s="17">
        <v>2.00609178333239E-2</v>
      </c>
    </row>
    <row r="710" spans="2:62">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c r="AC710" s="17"/>
      <c r="AD710" s="17"/>
      <c r="AE710" s="17"/>
      <c r="AF710" s="17"/>
      <c r="AG710" s="17"/>
      <c r="AH710" s="17"/>
      <c r="AI710" s="17"/>
      <c r="AJ710" s="17"/>
      <c r="AK710" s="17"/>
      <c r="AL710" s="17"/>
      <c r="AM710" s="17"/>
      <c r="AN710" s="17"/>
      <c r="AO710" s="17"/>
      <c r="AP710" s="17"/>
      <c r="AQ710" s="17"/>
      <c r="AR710" s="17"/>
      <c r="AS710" s="17"/>
      <c r="AT710" s="17"/>
      <c r="AU710" s="17"/>
      <c r="AV710" s="17"/>
      <c r="AW710" s="17"/>
      <c r="AX710" s="17"/>
      <c r="AY710" s="17"/>
      <c r="AZ710" s="17"/>
      <c r="BA710" s="17"/>
      <c r="BB710" s="17"/>
      <c r="BC710" s="17"/>
      <c r="BD710" s="17"/>
      <c r="BE710" s="17"/>
      <c r="BF710" s="17"/>
      <c r="BG710" s="17"/>
      <c r="BH710" s="17"/>
      <c r="BI710" s="17"/>
      <c r="BJ710" s="17"/>
    </row>
    <row r="711" spans="2:62">
      <c r="B711" s="6" t="s">
        <v>328</v>
      </c>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c r="AC711" s="17"/>
      <c r="AD711" s="17"/>
      <c r="AE711" s="17"/>
      <c r="AF711" s="17"/>
      <c r="AG711" s="17"/>
      <c r="AH711" s="17"/>
      <c r="AI711" s="17"/>
      <c r="AJ711" s="17"/>
      <c r="AK711" s="17"/>
      <c r="AL711" s="17"/>
      <c r="AM711" s="17"/>
      <c r="AN711" s="17"/>
      <c r="AO711" s="17"/>
      <c r="AP711" s="17"/>
      <c r="AQ711" s="17"/>
      <c r="AR711" s="17"/>
      <c r="AS711" s="17"/>
      <c r="AT711" s="17"/>
      <c r="AU711" s="17"/>
      <c r="AV711" s="17"/>
      <c r="AW711" s="17"/>
      <c r="AX711" s="17"/>
      <c r="AY711" s="17"/>
      <c r="AZ711" s="17"/>
      <c r="BA711" s="17"/>
      <c r="BB711" s="17"/>
      <c r="BC711" s="17"/>
      <c r="BD711" s="17"/>
      <c r="BE711" s="17"/>
      <c r="BF711" s="17"/>
      <c r="BG711" s="17"/>
      <c r="BH711" s="17"/>
      <c r="BI711" s="17"/>
      <c r="BJ711" s="17"/>
    </row>
    <row r="712" spans="2:62">
      <c r="B712" s="24" t="s">
        <v>15</v>
      </c>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c r="AD712" s="17"/>
      <c r="AE712" s="17"/>
      <c r="AF712" s="17"/>
      <c r="AG712" s="17"/>
      <c r="AH712" s="17"/>
      <c r="AI712" s="17"/>
      <c r="AJ712" s="17"/>
      <c r="AK712" s="17"/>
      <c r="AL712" s="17"/>
      <c r="AM712" s="17"/>
      <c r="AN712" s="17"/>
      <c r="AO712" s="17"/>
      <c r="AP712" s="17"/>
      <c r="AQ712" s="17"/>
      <c r="AR712" s="17"/>
      <c r="AS712" s="17"/>
      <c r="AT712" s="17"/>
      <c r="AU712" s="17"/>
      <c r="AV712" s="17"/>
      <c r="AW712" s="17"/>
      <c r="AX712" s="17"/>
      <c r="AY712" s="17"/>
      <c r="AZ712" s="17"/>
      <c r="BA712" s="17"/>
      <c r="BB712" s="17"/>
      <c r="BC712" s="17"/>
      <c r="BD712" s="17"/>
      <c r="BE712" s="17"/>
      <c r="BF712" s="17"/>
      <c r="BG712" s="17"/>
      <c r="BH712" s="17"/>
      <c r="BI712" s="17"/>
      <c r="BJ712" s="17"/>
    </row>
    <row r="713" spans="2:62">
      <c r="B713" t="s">
        <v>320</v>
      </c>
      <c r="C713" s="17">
        <v>0.21116741417051599</v>
      </c>
      <c r="D713" s="17">
        <v>0.199939657618869</v>
      </c>
      <c r="E713" s="17">
        <v>0.22094226925227101</v>
      </c>
      <c r="F713" s="17"/>
      <c r="G713" s="17">
        <v>0.19662032941830301</v>
      </c>
      <c r="H713" s="17">
        <v>0.21621795431273699</v>
      </c>
      <c r="I713" s="17">
        <v>0.228425906361019</v>
      </c>
      <c r="J713" s="17">
        <v>0.21723929928417801</v>
      </c>
      <c r="K713" s="17">
        <v>0.20018220578463899</v>
      </c>
      <c r="L713" s="17">
        <v>0.202182720733146</v>
      </c>
      <c r="M713" s="17"/>
      <c r="N713" s="17">
        <v>0.26957700115654998</v>
      </c>
      <c r="O713" s="17">
        <v>0.208322479801092</v>
      </c>
      <c r="P713" s="17">
        <v>0.22664470161049899</v>
      </c>
      <c r="Q713" s="17">
        <v>0.136783610418516</v>
      </c>
      <c r="R713" s="17"/>
      <c r="S713" s="17">
        <v>0.27640890314640099</v>
      </c>
      <c r="T713" s="17">
        <v>0.22510205683889001</v>
      </c>
      <c r="U713" s="17">
        <v>0.18704098211463099</v>
      </c>
      <c r="V713" s="17">
        <v>0.18774594203141201</v>
      </c>
      <c r="W713" s="17">
        <v>0.15874599378290299</v>
      </c>
      <c r="X713" s="17">
        <v>0.17642207077006899</v>
      </c>
      <c r="Y713" s="17">
        <v>0.22630751794075199</v>
      </c>
      <c r="Z713" s="17">
        <v>0.257171480864757</v>
      </c>
      <c r="AA713" s="17">
        <v>0.188405517288707</v>
      </c>
      <c r="AB713" s="17"/>
      <c r="AC713" s="17">
        <v>0.26337816968831101</v>
      </c>
      <c r="AD713" s="17">
        <v>0.20562753427552</v>
      </c>
      <c r="AE713" s="17">
        <v>0.19880999478533101</v>
      </c>
      <c r="AF713" s="17">
        <v>0.186255954350494</v>
      </c>
      <c r="AG713" s="17">
        <v>0.17231725027242001</v>
      </c>
      <c r="AH713" s="17">
        <v>0.183781298322898</v>
      </c>
      <c r="AI713" s="17"/>
      <c r="AJ713" s="17">
        <v>0.23464456937380301</v>
      </c>
      <c r="AK713" s="17">
        <v>0.208512500400789</v>
      </c>
      <c r="AL713" s="17">
        <v>0.112799476149209</v>
      </c>
      <c r="AM713" s="17">
        <v>0.21395462608260599</v>
      </c>
      <c r="AN713" s="17">
        <v>0.21006772618689801</v>
      </c>
      <c r="AO713" s="17">
        <v>0.240978960719607</v>
      </c>
      <c r="AP713" s="17"/>
      <c r="AQ713" s="17">
        <v>0.24602846872881901</v>
      </c>
      <c r="AR713" s="17">
        <v>0.21081649909904501</v>
      </c>
      <c r="AS713" s="17"/>
      <c r="AT713" s="17">
        <v>0.20745423082150999</v>
      </c>
      <c r="AU713" s="17">
        <v>0.229359058466274</v>
      </c>
      <c r="AV713" s="17"/>
      <c r="AW713" s="17">
        <v>0.19343848236227601</v>
      </c>
      <c r="AX713" s="17" t="s">
        <v>87</v>
      </c>
      <c r="AY713" s="17">
        <v>0.23464456937380301</v>
      </c>
      <c r="AZ713" s="17"/>
      <c r="BA713" s="17">
        <v>0.26483987539475101</v>
      </c>
      <c r="BB713" s="17">
        <v>0.18139109590945199</v>
      </c>
      <c r="BC713" s="17"/>
      <c r="BD713" s="17">
        <v>0.248597477471758</v>
      </c>
      <c r="BE713" s="17">
        <v>0.20482640894496101</v>
      </c>
      <c r="BF713" s="17"/>
      <c r="BG713" s="17">
        <v>0.21796077950270901</v>
      </c>
      <c r="BH713" s="17">
        <v>0.18538402362811801</v>
      </c>
      <c r="BI713" s="17">
        <v>0.25046509562144897</v>
      </c>
      <c r="BJ713" s="17">
        <v>0.217966713133777</v>
      </c>
    </row>
    <row r="714" spans="2:62">
      <c r="B714" t="s">
        <v>321</v>
      </c>
      <c r="C714" s="17">
        <v>0.228205397964511</v>
      </c>
      <c r="D714" s="17">
        <v>0.26352396810663697</v>
      </c>
      <c r="E714" s="17">
        <v>0.19364431067246901</v>
      </c>
      <c r="F714" s="17"/>
      <c r="G714" s="17">
        <v>0.273826016456234</v>
      </c>
      <c r="H714" s="17">
        <v>0.27207535223746698</v>
      </c>
      <c r="I714" s="17">
        <v>0.25237259851619198</v>
      </c>
      <c r="J714" s="17">
        <v>0.19639397561876201</v>
      </c>
      <c r="K714" s="17">
        <v>0.209961221219789</v>
      </c>
      <c r="L714" s="17">
        <v>0.180903517018486</v>
      </c>
      <c r="M714" s="17"/>
      <c r="N714" s="17">
        <v>0.26544999775931499</v>
      </c>
      <c r="O714" s="17">
        <v>0.212030131056309</v>
      </c>
      <c r="P714" s="17">
        <v>0.25276687995936797</v>
      </c>
      <c r="Q714" s="17">
        <v>0.184472757755341</v>
      </c>
      <c r="R714" s="17"/>
      <c r="S714" s="17">
        <v>0.27018367642157898</v>
      </c>
      <c r="T714" s="17">
        <v>0.20295703866700901</v>
      </c>
      <c r="U714" s="17">
        <v>0.233127931854721</v>
      </c>
      <c r="V714" s="17">
        <v>0.236619037588232</v>
      </c>
      <c r="W714" s="17">
        <v>0.24082623261841299</v>
      </c>
      <c r="X714" s="17">
        <v>0.19590405946482001</v>
      </c>
      <c r="Y714" s="17">
        <v>0.20590459404143399</v>
      </c>
      <c r="Z714" s="17">
        <v>0.17318711715384899</v>
      </c>
      <c r="AA714" s="17">
        <v>0.25307536878439202</v>
      </c>
      <c r="AB714" s="17"/>
      <c r="AC714" s="17">
        <v>0.25256364067183101</v>
      </c>
      <c r="AD714" s="17">
        <v>0.23666384517314201</v>
      </c>
      <c r="AE714" s="17">
        <v>0.20901887338229599</v>
      </c>
      <c r="AF714" s="17">
        <v>0.193315152490592</v>
      </c>
      <c r="AG714" s="17">
        <v>0.224325375398199</v>
      </c>
      <c r="AH714" s="17">
        <v>0.24652770336909599</v>
      </c>
      <c r="AI714" s="17"/>
      <c r="AJ714" s="17">
        <v>0.20975878749287</v>
      </c>
      <c r="AK714" s="17">
        <v>0.237558696340328</v>
      </c>
      <c r="AL714" s="17">
        <v>0.20336475027791101</v>
      </c>
      <c r="AM714" s="17">
        <v>0.23883198041362599</v>
      </c>
      <c r="AN714" s="17">
        <v>0.256140922460597</v>
      </c>
      <c r="AO714" s="17">
        <v>0.233269539838527</v>
      </c>
      <c r="AP714" s="17"/>
      <c r="AQ714" s="17">
        <v>0.24013011261359399</v>
      </c>
      <c r="AR714" s="17">
        <v>0.230789881753897</v>
      </c>
      <c r="AS714" s="17"/>
      <c r="AT714" s="17">
        <v>0.21810215134322999</v>
      </c>
      <c r="AU714" s="17">
        <v>0.270968310331824</v>
      </c>
      <c r="AV714" s="17"/>
      <c r="AW714" s="17">
        <v>0.232041726398973</v>
      </c>
      <c r="AX714" s="17" t="s">
        <v>87</v>
      </c>
      <c r="AY714" s="17">
        <v>0.20975878749287</v>
      </c>
      <c r="AZ714" s="17"/>
      <c r="BA714" s="17">
        <v>0.27085016344825003</v>
      </c>
      <c r="BB714" s="17">
        <v>0.20454700630053901</v>
      </c>
      <c r="BC714" s="17"/>
      <c r="BD714" s="17">
        <v>0.25362303293184002</v>
      </c>
      <c r="BE714" s="17">
        <v>0.217788556861265</v>
      </c>
      <c r="BF714" s="17"/>
      <c r="BG714" s="17">
        <v>0.30818922704795398</v>
      </c>
      <c r="BH714" s="17">
        <v>0.161587847070253</v>
      </c>
      <c r="BI714" s="17">
        <v>0.22175163888962199</v>
      </c>
      <c r="BJ714" s="17">
        <v>0.23299307913407999</v>
      </c>
    </row>
    <row r="715" spans="2:62">
      <c r="B715" t="s">
        <v>322</v>
      </c>
      <c r="C715" s="17">
        <v>0.53111751812868802</v>
      </c>
      <c r="D715" s="17">
        <v>0.50524551455519295</v>
      </c>
      <c r="E715" s="17">
        <v>0.55848166475945005</v>
      </c>
      <c r="F715" s="17"/>
      <c r="G715" s="17">
        <v>0.48350711058896201</v>
      </c>
      <c r="H715" s="17">
        <v>0.49093766173839798</v>
      </c>
      <c r="I715" s="17">
        <v>0.49151535349762199</v>
      </c>
      <c r="J715" s="17">
        <v>0.54920868191189898</v>
      </c>
      <c r="K715" s="17">
        <v>0.56375652059871195</v>
      </c>
      <c r="L715" s="17">
        <v>0.59567851537275196</v>
      </c>
      <c r="M715" s="17"/>
      <c r="N715" s="17">
        <v>0.449918991744095</v>
      </c>
      <c r="O715" s="17">
        <v>0.54573972265903703</v>
      </c>
      <c r="P715" s="17">
        <v>0.49381267427987002</v>
      </c>
      <c r="Q715" s="17">
        <v>0.63558906149234495</v>
      </c>
      <c r="R715" s="17"/>
      <c r="S715" s="17">
        <v>0.409417618164928</v>
      </c>
      <c r="T715" s="17">
        <v>0.54235690516298996</v>
      </c>
      <c r="U715" s="17">
        <v>0.55851067402238797</v>
      </c>
      <c r="V715" s="17">
        <v>0.54360249097745095</v>
      </c>
      <c r="W715" s="17">
        <v>0.58936249272645302</v>
      </c>
      <c r="X715" s="17">
        <v>0.60293319594983596</v>
      </c>
      <c r="Y715" s="17">
        <v>0.55729180064589301</v>
      </c>
      <c r="Z715" s="17">
        <v>0.55975523955409301</v>
      </c>
      <c r="AA715" s="17">
        <v>0.50472711398089798</v>
      </c>
      <c r="AB715" s="17"/>
      <c r="AC715" s="17">
        <v>0.44682307300188201</v>
      </c>
      <c r="AD715" s="17">
        <v>0.52917931660445106</v>
      </c>
      <c r="AE715" s="17">
        <v>0.56913918174953904</v>
      </c>
      <c r="AF715" s="17">
        <v>0.59485955414140201</v>
      </c>
      <c r="AG715" s="17">
        <v>0.58145598549316402</v>
      </c>
      <c r="AH715" s="17">
        <v>0.52172082001304998</v>
      </c>
      <c r="AI715" s="17"/>
      <c r="AJ715" s="17">
        <v>0.52705459021229994</v>
      </c>
      <c r="AK715" s="17">
        <v>0.53851639436057896</v>
      </c>
      <c r="AL715" s="17">
        <v>0.63344821413910202</v>
      </c>
      <c r="AM715" s="17">
        <v>0.51699209114701306</v>
      </c>
      <c r="AN715" s="17">
        <v>0.49658000378716899</v>
      </c>
      <c r="AO715" s="17">
        <v>0.49200701773744399</v>
      </c>
      <c r="AP715" s="17"/>
      <c r="AQ715" s="17">
        <v>0.48234487186596697</v>
      </c>
      <c r="AR715" s="17">
        <v>0.53508269184116697</v>
      </c>
      <c r="AS715" s="17"/>
      <c r="AT715" s="17">
        <v>0.54367485785946901</v>
      </c>
      <c r="AU715" s="17">
        <v>0.47401442209387101</v>
      </c>
      <c r="AV715" s="17"/>
      <c r="AW715" s="17">
        <v>0.54771516884340099</v>
      </c>
      <c r="AX715" s="17" t="s">
        <v>87</v>
      </c>
      <c r="AY715" s="17">
        <v>0.52705459021229994</v>
      </c>
      <c r="AZ715" s="17"/>
      <c r="BA715" s="17">
        <v>0.44119317877821401</v>
      </c>
      <c r="BB715" s="17">
        <v>0.58100559269879304</v>
      </c>
      <c r="BC715" s="17"/>
      <c r="BD715" s="17">
        <v>0.47070955470688602</v>
      </c>
      <c r="BE715" s="17">
        <v>0.55159374212325796</v>
      </c>
      <c r="BF715" s="17"/>
      <c r="BG715" s="17">
        <v>0.44194913562126897</v>
      </c>
      <c r="BH715" s="17">
        <v>0.62156331267371501</v>
      </c>
      <c r="BI715" s="17">
        <v>0.50486062703836299</v>
      </c>
      <c r="BJ715" s="17">
        <v>0.52526899156328699</v>
      </c>
    </row>
    <row r="716" spans="2:62">
      <c r="B716" t="s">
        <v>101</v>
      </c>
      <c r="C716" s="17">
        <v>2.9509669736285101E-2</v>
      </c>
      <c r="D716" s="17">
        <v>3.1290859719300297E-2</v>
      </c>
      <c r="E716" s="17">
        <v>2.6931755315810001E-2</v>
      </c>
      <c r="F716" s="17"/>
      <c r="G716" s="17">
        <v>4.6046543536500298E-2</v>
      </c>
      <c r="H716" s="17">
        <v>2.0769031711398499E-2</v>
      </c>
      <c r="I716" s="17">
        <v>2.7686141625166499E-2</v>
      </c>
      <c r="J716" s="17">
        <v>3.7158043185160597E-2</v>
      </c>
      <c r="K716" s="17">
        <v>2.6100052396859998E-2</v>
      </c>
      <c r="L716" s="17">
        <v>2.1235246875616599E-2</v>
      </c>
      <c r="M716" s="17"/>
      <c r="N716" s="17">
        <v>1.5054009340039601E-2</v>
      </c>
      <c r="O716" s="17">
        <v>3.3907666483561499E-2</v>
      </c>
      <c r="P716" s="17">
        <v>2.67757441502624E-2</v>
      </c>
      <c r="Q716" s="17">
        <v>4.3154570333797701E-2</v>
      </c>
      <c r="R716" s="17"/>
      <c r="S716" s="17">
        <v>4.39898022670916E-2</v>
      </c>
      <c r="T716" s="17">
        <v>2.9583999331110201E-2</v>
      </c>
      <c r="U716" s="17">
        <v>2.1320412008260799E-2</v>
      </c>
      <c r="V716" s="17">
        <v>3.20325294029047E-2</v>
      </c>
      <c r="W716" s="17">
        <v>1.1065280872231799E-2</v>
      </c>
      <c r="X716" s="17">
        <v>2.47406738152759E-2</v>
      </c>
      <c r="Y716" s="17">
        <v>1.0496087371921399E-2</v>
      </c>
      <c r="Z716" s="17">
        <v>9.8861624273010405E-3</v>
      </c>
      <c r="AA716" s="17">
        <v>5.3791999946003401E-2</v>
      </c>
      <c r="AB716" s="17"/>
      <c r="AC716" s="17">
        <v>3.7235116637975997E-2</v>
      </c>
      <c r="AD716" s="17">
        <v>2.8529303946887699E-2</v>
      </c>
      <c r="AE716" s="17">
        <v>2.3031950082835002E-2</v>
      </c>
      <c r="AF716" s="17">
        <v>2.5569339017512301E-2</v>
      </c>
      <c r="AG716" s="17">
        <v>2.1901388836216298E-2</v>
      </c>
      <c r="AH716" s="17">
        <v>4.79701782949567E-2</v>
      </c>
      <c r="AI716" s="17"/>
      <c r="AJ716" s="17">
        <v>2.8542052921026399E-2</v>
      </c>
      <c r="AK716" s="17">
        <v>1.5412408898303301E-2</v>
      </c>
      <c r="AL716" s="17">
        <v>5.0387559433778102E-2</v>
      </c>
      <c r="AM716" s="17">
        <v>3.0221302356754701E-2</v>
      </c>
      <c r="AN716" s="17">
        <v>3.7211347565335402E-2</v>
      </c>
      <c r="AO716" s="17">
        <v>3.3744481704422701E-2</v>
      </c>
      <c r="AP716" s="17"/>
      <c r="AQ716" s="17">
        <v>3.14965467916202E-2</v>
      </c>
      <c r="AR716" s="17">
        <v>2.3310927305891599E-2</v>
      </c>
      <c r="AS716" s="17"/>
      <c r="AT716" s="17">
        <v>3.0768759975790799E-2</v>
      </c>
      <c r="AU716" s="17">
        <v>2.5658209108030801E-2</v>
      </c>
      <c r="AV716" s="17"/>
      <c r="AW716" s="17">
        <v>2.68046223953501E-2</v>
      </c>
      <c r="AX716" s="17" t="s">
        <v>87</v>
      </c>
      <c r="AY716" s="17">
        <v>2.8542052921026399E-2</v>
      </c>
      <c r="AZ716" s="17"/>
      <c r="BA716" s="17">
        <v>2.31167823787852E-2</v>
      </c>
      <c r="BB716" s="17">
        <v>3.3056305091216501E-2</v>
      </c>
      <c r="BC716" s="17"/>
      <c r="BD716" s="17">
        <v>2.7069934889516398E-2</v>
      </c>
      <c r="BE716" s="17">
        <v>2.5791292070516201E-2</v>
      </c>
      <c r="BF716" s="17"/>
      <c r="BG716" s="17">
        <v>3.1900857828067702E-2</v>
      </c>
      <c r="BH716" s="17">
        <v>3.1464816627913998E-2</v>
      </c>
      <c r="BI716" s="17">
        <v>2.29226384505661E-2</v>
      </c>
      <c r="BJ716" s="17">
        <v>2.3771216168855799E-2</v>
      </c>
    </row>
    <row r="717" spans="2:62">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c r="AC717" s="17"/>
      <c r="AD717" s="17"/>
      <c r="AE717" s="17"/>
      <c r="AF717" s="17"/>
      <c r="AG717" s="17"/>
      <c r="AH717" s="17"/>
      <c r="AI717" s="17"/>
      <c r="AJ717" s="17"/>
      <c r="AK717" s="17"/>
      <c r="AL717" s="17"/>
      <c r="AM717" s="17"/>
      <c r="AN717" s="17"/>
      <c r="AO717" s="17"/>
      <c r="AP717" s="17"/>
      <c r="AQ717" s="17"/>
      <c r="AR717" s="17"/>
      <c r="AS717" s="17"/>
      <c r="AT717" s="17"/>
      <c r="AU717" s="17"/>
      <c r="AV717" s="17"/>
      <c r="AW717" s="17"/>
      <c r="AX717" s="17"/>
      <c r="AY717" s="17"/>
      <c r="AZ717" s="17"/>
      <c r="BA717" s="17"/>
      <c r="BB717" s="17"/>
      <c r="BC717" s="17"/>
      <c r="BD717" s="17"/>
      <c r="BE717" s="17"/>
      <c r="BF717" s="17"/>
      <c r="BG717" s="17"/>
      <c r="BH717" s="17"/>
      <c r="BI717" s="17"/>
      <c r="BJ717" s="17"/>
    </row>
    <row r="718" spans="2:62">
      <c r="B718" s="6" t="s">
        <v>329</v>
      </c>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c r="AC718" s="17"/>
      <c r="AD718" s="17"/>
      <c r="AE718" s="17"/>
      <c r="AF718" s="17"/>
      <c r="AG718" s="17"/>
      <c r="AH718" s="17"/>
      <c r="AI718" s="17"/>
      <c r="AJ718" s="17"/>
      <c r="AK718" s="17"/>
      <c r="AL718" s="17"/>
      <c r="AM718" s="17"/>
      <c r="AN718" s="17"/>
      <c r="AO718" s="17"/>
      <c r="AP718" s="17"/>
      <c r="AQ718" s="17"/>
      <c r="AR718" s="17"/>
      <c r="AS718" s="17"/>
      <c r="AT718" s="17"/>
      <c r="AU718" s="17"/>
      <c r="AV718" s="17"/>
      <c r="AW718" s="17"/>
      <c r="AX718" s="17"/>
      <c r="AY718" s="17"/>
      <c r="AZ718" s="17"/>
      <c r="BA718" s="17"/>
      <c r="BB718" s="17"/>
      <c r="BC718" s="17"/>
      <c r="BD718" s="17"/>
      <c r="BE718" s="17"/>
      <c r="BF718" s="17"/>
      <c r="BG718" s="17"/>
      <c r="BH718" s="17"/>
      <c r="BI718" s="17"/>
      <c r="BJ718" s="17"/>
    </row>
    <row r="719" spans="2:62">
      <c r="B719" s="24" t="s">
        <v>15</v>
      </c>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c r="AD719" s="17"/>
      <c r="AE719" s="17"/>
      <c r="AF719" s="17"/>
      <c r="AG719" s="17"/>
      <c r="AH719" s="17"/>
      <c r="AI719" s="17"/>
      <c r="AJ719" s="17"/>
      <c r="AK719" s="17"/>
      <c r="AL719" s="17"/>
      <c r="AM719" s="17"/>
      <c r="AN719" s="17"/>
      <c r="AO719" s="17"/>
      <c r="AP719" s="17"/>
      <c r="AQ719" s="17"/>
      <c r="AR719" s="17"/>
      <c r="AS719" s="17"/>
      <c r="AT719" s="17"/>
      <c r="AU719" s="17"/>
      <c r="AV719" s="17"/>
      <c r="AW719" s="17"/>
      <c r="AX719" s="17"/>
      <c r="AY719" s="17"/>
      <c r="AZ719" s="17"/>
      <c r="BA719" s="17"/>
      <c r="BB719" s="17"/>
      <c r="BC719" s="17"/>
      <c r="BD719" s="17"/>
      <c r="BE719" s="17"/>
      <c r="BF719" s="17"/>
      <c r="BG719" s="17"/>
      <c r="BH719" s="17"/>
      <c r="BI719" s="17"/>
      <c r="BJ719" s="17"/>
    </row>
    <row r="720" spans="2:62">
      <c r="B720" t="s">
        <v>320</v>
      </c>
      <c r="C720" s="17">
        <v>6.7962636923643793E-2</v>
      </c>
      <c r="D720" s="17">
        <v>8.3147167549529402E-2</v>
      </c>
      <c r="E720" s="17">
        <v>5.2806454645018E-2</v>
      </c>
      <c r="F720" s="17"/>
      <c r="G720" s="17">
        <v>0.102867565504315</v>
      </c>
      <c r="H720" s="17">
        <v>0.14268770472599701</v>
      </c>
      <c r="I720" s="17">
        <v>7.7258413251368299E-2</v>
      </c>
      <c r="J720" s="17">
        <v>5.3111962033304101E-2</v>
      </c>
      <c r="K720" s="17">
        <v>2.11869061804211E-2</v>
      </c>
      <c r="L720" s="17">
        <v>1.9445455657712399E-2</v>
      </c>
      <c r="M720" s="17"/>
      <c r="N720" s="17">
        <v>9.6703914834745802E-2</v>
      </c>
      <c r="O720" s="17">
        <v>6.4716793056452102E-2</v>
      </c>
      <c r="P720" s="17">
        <v>6.1512209664395003E-2</v>
      </c>
      <c r="Q720" s="17">
        <v>4.6339870214935797E-2</v>
      </c>
      <c r="R720" s="17"/>
      <c r="S720" s="17">
        <v>8.3190545790612802E-2</v>
      </c>
      <c r="T720" s="17">
        <v>6.8459832054291403E-2</v>
      </c>
      <c r="U720" s="17">
        <v>4.5975759977704402E-2</v>
      </c>
      <c r="V720" s="17">
        <v>4.9639444020316698E-2</v>
      </c>
      <c r="W720" s="17">
        <v>7.3041440112840694E-2</v>
      </c>
      <c r="X720" s="17">
        <v>7.7791085367099805E-2</v>
      </c>
      <c r="Y720" s="17">
        <v>5.8113093631721097E-2</v>
      </c>
      <c r="Z720" s="17">
        <v>8.9074510889782396E-2</v>
      </c>
      <c r="AA720" s="17">
        <v>7.0030564253063698E-2</v>
      </c>
      <c r="AB720" s="17"/>
      <c r="AC720" s="17">
        <v>0.123546952703562</v>
      </c>
      <c r="AD720" s="17">
        <v>3.9938245814638201E-2</v>
      </c>
      <c r="AE720" s="17">
        <v>5.4647187602487601E-2</v>
      </c>
      <c r="AF720" s="17">
        <v>6.5683570358022705E-2</v>
      </c>
      <c r="AG720" s="17">
        <v>4.4609340279064602E-2</v>
      </c>
      <c r="AH720" s="17">
        <v>4.6733919602734597E-2</v>
      </c>
      <c r="AI720" s="17"/>
      <c r="AJ720" s="17">
        <v>5.9032302597059098E-2</v>
      </c>
      <c r="AK720" s="17">
        <v>6.6559388792635996E-2</v>
      </c>
      <c r="AL720" s="17">
        <v>0.100731182192076</v>
      </c>
      <c r="AM720" s="17">
        <v>3.4109866419232297E-2</v>
      </c>
      <c r="AN720" s="17">
        <v>8.7387078733315304E-2</v>
      </c>
      <c r="AO720" s="17">
        <v>7.6085005911880693E-2</v>
      </c>
      <c r="AP720" s="17"/>
      <c r="AQ720" s="17">
        <v>0.111571054532266</v>
      </c>
      <c r="AR720" s="17">
        <v>5.6861261790720902E-2</v>
      </c>
      <c r="AS720" s="17"/>
      <c r="AT720" s="17">
        <v>6.7229888946069793E-2</v>
      </c>
      <c r="AU720" s="17">
        <v>7.2800459555705105E-2</v>
      </c>
      <c r="AV720" s="17"/>
      <c r="AW720" s="17">
        <v>5.8251433951399097E-2</v>
      </c>
      <c r="AX720" s="17" t="s">
        <v>87</v>
      </c>
      <c r="AY720" s="17">
        <v>5.9032302597059098E-2</v>
      </c>
      <c r="AZ720" s="17"/>
      <c r="BA720" s="17">
        <v>9.7318735442402299E-2</v>
      </c>
      <c r="BB720" s="17">
        <v>5.1676509690800398E-2</v>
      </c>
      <c r="BC720" s="17"/>
      <c r="BD720" s="17">
        <v>0.12096109330821</v>
      </c>
      <c r="BE720" s="17">
        <v>5.1655583154907501E-2</v>
      </c>
      <c r="BF720" s="17"/>
      <c r="BG720" s="17">
        <v>0.12332844745133301</v>
      </c>
      <c r="BH720" s="17">
        <v>2.47849002748225E-2</v>
      </c>
      <c r="BI720" s="17">
        <v>0.100343193014996</v>
      </c>
      <c r="BJ720" s="17">
        <v>6.0211638682535901E-2</v>
      </c>
    </row>
    <row r="721" spans="2:62">
      <c r="B721" t="s">
        <v>321</v>
      </c>
      <c r="C721" s="17">
        <v>0.15753877057513799</v>
      </c>
      <c r="D721" s="17">
        <v>0.18895452606170601</v>
      </c>
      <c r="E721" s="17">
        <v>0.12595008718754799</v>
      </c>
      <c r="F721" s="17"/>
      <c r="G721" s="17">
        <v>0.22745709895187</v>
      </c>
      <c r="H721" s="17">
        <v>0.22005147921451701</v>
      </c>
      <c r="I721" s="17">
        <v>0.22560086324416301</v>
      </c>
      <c r="J721" s="17">
        <v>0.109333464949465</v>
      </c>
      <c r="K721" s="17">
        <v>6.6920793939220999E-2</v>
      </c>
      <c r="L721" s="17">
        <v>0.103315028637749</v>
      </c>
      <c r="M721" s="17"/>
      <c r="N721" s="17">
        <v>0.21491976333614701</v>
      </c>
      <c r="O721" s="17">
        <v>0.13779468639903</v>
      </c>
      <c r="P721" s="17">
        <v>0.16583854228539899</v>
      </c>
      <c r="Q721" s="17">
        <v>0.109639592456242</v>
      </c>
      <c r="R721" s="17"/>
      <c r="S721" s="17">
        <v>0.25510676574031499</v>
      </c>
      <c r="T721" s="17">
        <v>0.11427391060149</v>
      </c>
      <c r="U721" s="17">
        <v>0.12225380827229899</v>
      </c>
      <c r="V721" s="17">
        <v>0.172479646372661</v>
      </c>
      <c r="W721" s="17">
        <v>0.18050167554628199</v>
      </c>
      <c r="X721" s="17">
        <v>0.120551748646541</v>
      </c>
      <c r="Y721" s="17">
        <v>0.13568605408746101</v>
      </c>
      <c r="Z721" s="17">
        <v>0.12551712026207601</v>
      </c>
      <c r="AA721" s="17">
        <v>0.15209204779868801</v>
      </c>
      <c r="AB721" s="17"/>
      <c r="AC721" s="17">
        <v>0.216490980557412</v>
      </c>
      <c r="AD721" s="17">
        <v>0.15575529343464101</v>
      </c>
      <c r="AE721" s="17">
        <v>0.16732064020159801</v>
      </c>
      <c r="AF721" s="17">
        <v>9.32109437456487E-2</v>
      </c>
      <c r="AG721" s="17">
        <v>0.107525961539316</v>
      </c>
      <c r="AH721" s="17">
        <v>0.19053708596635199</v>
      </c>
      <c r="AI721" s="17"/>
      <c r="AJ721" s="17">
        <v>0.12809491747132101</v>
      </c>
      <c r="AK721" s="17">
        <v>0.14443637302012899</v>
      </c>
      <c r="AL721" s="17">
        <v>0.197079012670622</v>
      </c>
      <c r="AM721" s="17">
        <v>0.18440817406708701</v>
      </c>
      <c r="AN721" s="17">
        <v>0.20638220438384999</v>
      </c>
      <c r="AO721" s="17">
        <v>0.113278849044827</v>
      </c>
      <c r="AP721" s="17"/>
      <c r="AQ721" s="17">
        <v>0.21443273490370701</v>
      </c>
      <c r="AR721" s="17">
        <v>0.14088701964636099</v>
      </c>
      <c r="AS721" s="17"/>
      <c r="AT721" s="17">
        <v>0.145176871990983</v>
      </c>
      <c r="AU721" s="17">
        <v>0.20673248105196201</v>
      </c>
      <c r="AV721" s="17"/>
      <c r="AW721" s="17">
        <v>0.16754540333184401</v>
      </c>
      <c r="AX721" s="17" t="s">
        <v>87</v>
      </c>
      <c r="AY721" s="17">
        <v>0.12809491747132101</v>
      </c>
      <c r="AZ721" s="17"/>
      <c r="BA721" s="17">
        <v>0.20670144379318001</v>
      </c>
      <c r="BB721" s="17">
        <v>0.13026438496071099</v>
      </c>
      <c r="BC721" s="17"/>
      <c r="BD721" s="17">
        <v>0.236094343937992</v>
      </c>
      <c r="BE721" s="17">
        <v>0.13217743484515099</v>
      </c>
      <c r="BF721" s="17"/>
      <c r="BG721" s="17">
        <v>0.24227696111145</v>
      </c>
      <c r="BH721" s="17">
        <v>0.13113736373148899</v>
      </c>
      <c r="BI721" s="17">
        <v>0.14062648491513999</v>
      </c>
      <c r="BJ721" s="17">
        <v>0.14747531266597</v>
      </c>
    </row>
    <row r="722" spans="2:62">
      <c r="B722" t="s">
        <v>322</v>
      </c>
      <c r="C722" s="17">
        <v>0.73270394465703603</v>
      </c>
      <c r="D722" s="17">
        <v>0.68819081839066998</v>
      </c>
      <c r="E722" s="17">
        <v>0.77814512790165402</v>
      </c>
      <c r="F722" s="17"/>
      <c r="G722" s="17">
        <v>0.60144414924064504</v>
      </c>
      <c r="H722" s="17">
        <v>0.599096312104622</v>
      </c>
      <c r="I722" s="17">
        <v>0.64374683191735105</v>
      </c>
      <c r="J722" s="17">
        <v>0.79829099094189604</v>
      </c>
      <c r="K722" s="17">
        <v>0.87787303018060903</v>
      </c>
      <c r="L722" s="17">
        <v>0.853875249893569</v>
      </c>
      <c r="M722" s="17"/>
      <c r="N722" s="17">
        <v>0.65694089276202705</v>
      </c>
      <c r="O722" s="17">
        <v>0.76656250638368895</v>
      </c>
      <c r="P722" s="17">
        <v>0.72401061726404203</v>
      </c>
      <c r="Q722" s="17">
        <v>0.78954334684718797</v>
      </c>
      <c r="R722" s="17"/>
      <c r="S722" s="17">
        <v>0.606228388726751</v>
      </c>
      <c r="T722" s="17">
        <v>0.78538331161132202</v>
      </c>
      <c r="U722" s="17">
        <v>0.80053903670354098</v>
      </c>
      <c r="V722" s="17">
        <v>0.74179857723523601</v>
      </c>
      <c r="W722" s="17">
        <v>0.72782866898222498</v>
      </c>
      <c r="X722" s="17">
        <v>0.75770259297653497</v>
      </c>
      <c r="Y722" s="17">
        <v>0.77386433791224396</v>
      </c>
      <c r="Z722" s="17">
        <v>0.75630463345404197</v>
      </c>
      <c r="AA722" s="17">
        <v>0.70168929686259895</v>
      </c>
      <c r="AB722" s="17"/>
      <c r="AC722" s="17">
        <v>0.61045489358468197</v>
      </c>
      <c r="AD722" s="17">
        <v>0.75859067421592397</v>
      </c>
      <c r="AE722" s="17">
        <v>0.74019609850915702</v>
      </c>
      <c r="AF722" s="17">
        <v>0.81879389836608796</v>
      </c>
      <c r="AG722" s="17">
        <v>0.804661717700213</v>
      </c>
      <c r="AH722" s="17">
        <v>0.70068579660352204</v>
      </c>
      <c r="AI722" s="17"/>
      <c r="AJ722" s="17">
        <v>0.77441907711284197</v>
      </c>
      <c r="AK722" s="17">
        <v>0.758164130571089</v>
      </c>
      <c r="AL722" s="17">
        <v>0.65871040905120104</v>
      </c>
      <c r="AM722" s="17">
        <v>0.71639866478840497</v>
      </c>
      <c r="AN722" s="17">
        <v>0.66390651872200601</v>
      </c>
      <c r="AO722" s="17">
        <v>0.72332871831427203</v>
      </c>
      <c r="AP722" s="17"/>
      <c r="AQ722" s="17">
        <v>0.624690230691332</v>
      </c>
      <c r="AR722" s="17">
        <v>0.76852862205776595</v>
      </c>
      <c r="AS722" s="17"/>
      <c r="AT722" s="17">
        <v>0.744836966764029</v>
      </c>
      <c r="AU722" s="17">
        <v>0.68102667292213703</v>
      </c>
      <c r="AV722" s="17"/>
      <c r="AW722" s="17">
        <v>0.73371179518424001</v>
      </c>
      <c r="AX722" s="17" t="s">
        <v>87</v>
      </c>
      <c r="AY722" s="17">
        <v>0.77441907711284197</v>
      </c>
      <c r="AZ722" s="17"/>
      <c r="BA722" s="17">
        <v>0.66153735824259596</v>
      </c>
      <c r="BB722" s="17">
        <v>0.77218562442902905</v>
      </c>
      <c r="BC722" s="17"/>
      <c r="BD722" s="17">
        <v>0.61601100517903196</v>
      </c>
      <c r="BE722" s="17">
        <v>0.77861848729667305</v>
      </c>
      <c r="BF722" s="17"/>
      <c r="BG722" s="17">
        <v>0.59057731801731606</v>
      </c>
      <c r="BH722" s="17">
        <v>0.79578705968021402</v>
      </c>
      <c r="BI722" s="17">
        <v>0.72936019038534905</v>
      </c>
      <c r="BJ722" s="17">
        <v>0.76615664269819395</v>
      </c>
    </row>
    <row r="723" spans="2:62">
      <c r="B723" t="s">
        <v>101</v>
      </c>
      <c r="C723" s="17">
        <v>4.17946478441827E-2</v>
      </c>
      <c r="D723" s="17">
        <v>3.9707487998094398E-2</v>
      </c>
      <c r="E723" s="17">
        <v>4.3098330265780298E-2</v>
      </c>
      <c r="F723" s="17"/>
      <c r="G723" s="17">
        <v>6.8231186303170197E-2</v>
      </c>
      <c r="H723" s="17">
        <v>3.81645039548641E-2</v>
      </c>
      <c r="I723" s="17">
        <v>5.3393891587117402E-2</v>
      </c>
      <c r="J723" s="17">
        <v>3.9263582075335299E-2</v>
      </c>
      <c r="K723" s="17">
        <v>3.4019269699748701E-2</v>
      </c>
      <c r="L723" s="17">
        <v>2.3364265810970199E-2</v>
      </c>
      <c r="M723" s="17"/>
      <c r="N723" s="17">
        <v>3.1435429067079898E-2</v>
      </c>
      <c r="O723" s="17">
        <v>3.0926014160829102E-2</v>
      </c>
      <c r="P723" s="17">
        <v>4.8638630786163602E-2</v>
      </c>
      <c r="Q723" s="17">
        <v>5.44771904816342E-2</v>
      </c>
      <c r="R723" s="17"/>
      <c r="S723" s="17">
        <v>5.5474299742320703E-2</v>
      </c>
      <c r="T723" s="17">
        <v>3.1882945732897003E-2</v>
      </c>
      <c r="U723" s="17">
        <v>3.12313950464548E-2</v>
      </c>
      <c r="V723" s="17">
        <v>3.6082332371786097E-2</v>
      </c>
      <c r="W723" s="17">
        <v>1.8628215358652299E-2</v>
      </c>
      <c r="X723" s="17">
        <v>4.39545730098247E-2</v>
      </c>
      <c r="Y723" s="17">
        <v>3.2336514368574598E-2</v>
      </c>
      <c r="Z723" s="17">
        <v>2.9103735394100199E-2</v>
      </c>
      <c r="AA723" s="17">
        <v>7.6188091085648793E-2</v>
      </c>
      <c r="AB723" s="17"/>
      <c r="AC723" s="17">
        <v>4.9507173154343997E-2</v>
      </c>
      <c r="AD723" s="17">
        <v>4.5715786534796903E-2</v>
      </c>
      <c r="AE723" s="17">
        <v>3.7836073686757503E-2</v>
      </c>
      <c r="AF723" s="17">
        <v>2.23115875302403E-2</v>
      </c>
      <c r="AG723" s="17">
        <v>4.3202980481406798E-2</v>
      </c>
      <c r="AH723" s="17">
        <v>6.2043197827391698E-2</v>
      </c>
      <c r="AI723" s="17"/>
      <c r="AJ723" s="17">
        <v>3.8453702818778399E-2</v>
      </c>
      <c r="AK723" s="17">
        <v>3.08401076161458E-2</v>
      </c>
      <c r="AL723" s="17">
        <v>4.3479396086100901E-2</v>
      </c>
      <c r="AM723" s="17">
        <v>6.5083294725276297E-2</v>
      </c>
      <c r="AN723" s="17">
        <v>4.2324198160828497E-2</v>
      </c>
      <c r="AO723" s="17">
        <v>8.7307426729020005E-2</v>
      </c>
      <c r="AP723" s="17"/>
      <c r="AQ723" s="17">
        <v>4.93059798726957E-2</v>
      </c>
      <c r="AR723" s="17">
        <v>3.37230965051524E-2</v>
      </c>
      <c r="AS723" s="17"/>
      <c r="AT723" s="17">
        <v>4.2756272298917403E-2</v>
      </c>
      <c r="AU723" s="17">
        <v>3.94403864701958E-2</v>
      </c>
      <c r="AV723" s="17"/>
      <c r="AW723" s="17">
        <v>4.04913675325171E-2</v>
      </c>
      <c r="AX723" s="17" t="s">
        <v>87</v>
      </c>
      <c r="AY723" s="17">
        <v>3.8453702818778399E-2</v>
      </c>
      <c r="AZ723" s="17"/>
      <c r="BA723" s="17">
        <v>3.4442462521821697E-2</v>
      </c>
      <c r="BB723" s="17">
        <v>4.58734809194601E-2</v>
      </c>
      <c r="BC723" s="17"/>
      <c r="BD723" s="17">
        <v>2.69335575747667E-2</v>
      </c>
      <c r="BE723" s="17">
        <v>3.7548494703268397E-2</v>
      </c>
      <c r="BF723" s="17"/>
      <c r="BG723" s="17">
        <v>4.3817273419901603E-2</v>
      </c>
      <c r="BH723" s="17">
        <v>4.82906763134743E-2</v>
      </c>
      <c r="BI723" s="17">
        <v>2.9670131684514399E-2</v>
      </c>
      <c r="BJ723" s="17">
        <v>2.6156405953300699E-2</v>
      </c>
    </row>
    <row r="724" spans="2:62">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c r="AC724" s="17"/>
      <c r="AD724" s="17"/>
      <c r="AE724" s="17"/>
      <c r="AF724" s="17"/>
      <c r="AG724" s="17"/>
      <c r="AH724" s="17"/>
      <c r="AI724" s="17"/>
      <c r="AJ724" s="17"/>
      <c r="AK724" s="17"/>
      <c r="AL724" s="17"/>
      <c r="AM724" s="17"/>
      <c r="AN724" s="17"/>
      <c r="AO724" s="17"/>
      <c r="AP724" s="17"/>
      <c r="AQ724" s="17"/>
      <c r="AR724" s="17"/>
      <c r="AS724" s="17"/>
      <c r="AT724" s="17"/>
      <c r="AU724" s="17"/>
      <c r="AV724" s="17"/>
      <c r="AW724" s="17"/>
      <c r="AX724" s="17"/>
      <c r="AY724" s="17"/>
      <c r="AZ724" s="17"/>
      <c r="BA724" s="17"/>
      <c r="BB724" s="17"/>
      <c r="BC724" s="17"/>
      <c r="BD724" s="17"/>
      <c r="BE724" s="17"/>
      <c r="BF724" s="17"/>
      <c r="BG724" s="17"/>
      <c r="BH724" s="17"/>
      <c r="BI724" s="17"/>
      <c r="BJ724" s="17"/>
    </row>
    <row r="725" spans="2:62">
      <c r="B725" s="6" t="s">
        <v>330</v>
      </c>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c r="AC725" s="17"/>
      <c r="AD725" s="17"/>
      <c r="AE725" s="17"/>
      <c r="AF725" s="17"/>
      <c r="AG725" s="17"/>
      <c r="AH725" s="17"/>
      <c r="AI725" s="17"/>
      <c r="AJ725" s="17"/>
      <c r="AK725" s="17"/>
      <c r="AL725" s="17"/>
      <c r="AM725" s="17"/>
      <c r="AN725" s="17"/>
      <c r="AO725" s="17"/>
      <c r="AP725" s="17"/>
      <c r="AQ725" s="17"/>
      <c r="AR725" s="17"/>
      <c r="AS725" s="17"/>
      <c r="AT725" s="17"/>
      <c r="AU725" s="17"/>
      <c r="AV725" s="17"/>
      <c r="AW725" s="17"/>
      <c r="AX725" s="17"/>
      <c r="AY725" s="17"/>
      <c r="AZ725" s="17"/>
      <c r="BA725" s="17"/>
      <c r="BB725" s="17"/>
      <c r="BC725" s="17"/>
      <c r="BD725" s="17"/>
      <c r="BE725" s="17"/>
      <c r="BF725" s="17"/>
      <c r="BG725" s="17"/>
      <c r="BH725" s="17"/>
      <c r="BI725" s="17"/>
      <c r="BJ725" s="17"/>
    </row>
    <row r="726" spans="2:62">
      <c r="B726" s="24" t="s">
        <v>15</v>
      </c>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c r="AC726" s="17"/>
      <c r="AD726" s="17"/>
      <c r="AE726" s="17"/>
      <c r="AF726" s="17"/>
      <c r="AG726" s="17"/>
      <c r="AH726" s="17"/>
      <c r="AI726" s="17"/>
      <c r="AJ726" s="17"/>
      <c r="AK726" s="17"/>
      <c r="AL726" s="17"/>
      <c r="AM726" s="17"/>
      <c r="AN726" s="17"/>
      <c r="AO726" s="17"/>
      <c r="AP726" s="17"/>
      <c r="AQ726" s="17"/>
      <c r="AR726" s="17"/>
      <c r="AS726" s="17"/>
      <c r="AT726" s="17"/>
      <c r="AU726" s="17"/>
      <c r="AV726" s="17"/>
      <c r="AW726" s="17"/>
      <c r="AX726" s="17"/>
      <c r="AY726" s="17"/>
      <c r="AZ726" s="17"/>
      <c r="BA726" s="17"/>
      <c r="BB726" s="17"/>
      <c r="BC726" s="17"/>
      <c r="BD726" s="17"/>
      <c r="BE726" s="17"/>
      <c r="BF726" s="17"/>
      <c r="BG726" s="17"/>
      <c r="BH726" s="17"/>
      <c r="BI726" s="17"/>
      <c r="BJ726" s="17"/>
    </row>
    <row r="727" spans="2:62">
      <c r="B727" t="s">
        <v>78</v>
      </c>
      <c r="C727" s="17">
        <v>0.16503509540595701</v>
      </c>
      <c r="D727" s="17">
        <v>0.194946469548444</v>
      </c>
      <c r="E727" s="17">
        <v>0.135175537943343</v>
      </c>
      <c r="F727" s="17"/>
      <c r="G727" s="17">
        <v>0.30792852973542501</v>
      </c>
      <c r="H727" s="17">
        <v>0.30887895426685102</v>
      </c>
      <c r="I727" s="17">
        <v>0.20808921828553101</v>
      </c>
      <c r="J727" s="17">
        <v>9.6567576278848002E-2</v>
      </c>
      <c r="K727" s="17">
        <v>4.8313930190516899E-2</v>
      </c>
      <c r="L727" s="17">
        <v>5.1499817750285198E-2</v>
      </c>
      <c r="M727" s="17"/>
      <c r="N727" s="17">
        <v>0.27289566374143798</v>
      </c>
      <c r="O727" s="17">
        <v>0.126202731710646</v>
      </c>
      <c r="P727" s="17">
        <v>0.15027634069663601</v>
      </c>
      <c r="Q727" s="17">
        <v>0.102741677236161</v>
      </c>
      <c r="R727" s="17"/>
      <c r="S727" s="17">
        <v>0.29189154272880302</v>
      </c>
      <c r="T727" s="17">
        <v>0.11353500016222701</v>
      </c>
      <c r="U727" s="17">
        <v>0.153607893041386</v>
      </c>
      <c r="V727" s="17">
        <v>0.106664566350523</v>
      </c>
      <c r="W727" s="17">
        <v>0.118336996580125</v>
      </c>
      <c r="X727" s="17">
        <v>0.115174717215987</v>
      </c>
      <c r="Y727" s="17">
        <v>0.181614717366537</v>
      </c>
      <c r="Z727" s="17">
        <v>0.23594869745852901</v>
      </c>
      <c r="AA727" s="17">
        <v>0.16797824430062799</v>
      </c>
      <c r="AB727" s="17"/>
      <c r="AC727" s="17">
        <v>0.31298685266095</v>
      </c>
      <c r="AD727" s="17">
        <v>0.131226001318797</v>
      </c>
      <c r="AE727" s="17">
        <v>0.14748258542359199</v>
      </c>
      <c r="AF727" s="17">
        <v>7.7790519894919904E-2</v>
      </c>
      <c r="AG727" s="17">
        <v>0.105177619300268</v>
      </c>
      <c r="AH727" s="17">
        <v>0.105859922256928</v>
      </c>
      <c r="AI727" s="17"/>
      <c r="AJ727" s="17">
        <v>0.121417875294463</v>
      </c>
      <c r="AK727" s="17">
        <v>0.14559663206624399</v>
      </c>
      <c r="AL727" s="17">
        <v>0.13392791562345499</v>
      </c>
      <c r="AM727" s="17">
        <v>0.21010941937052799</v>
      </c>
      <c r="AN727" s="17">
        <v>0.25752650105945302</v>
      </c>
      <c r="AO727" s="17">
        <v>0.18985565746576999</v>
      </c>
      <c r="AP727" s="17"/>
      <c r="AQ727" s="17">
        <v>0.27847101708913102</v>
      </c>
      <c r="AR727" s="17">
        <v>0.13249240727140299</v>
      </c>
      <c r="AS727" s="17"/>
      <c r="AT727" s="17">
        <v>0.14788928789119801</v>
      </c>
      <c r="AU727" s="17">
        <v>0.23477115650901101</v>
      </c>
      <c r="AV727" s="17"/>
      <c r="AW727" s="17">
        <v>0.17026790030906899</v>
      </c>
      <c r="AX727" s="17" t="s">
        <v>87</v>
      </c>
      <c r="AY727" s="17">
        <v>0.121417875294463</v>
      </c>
      <c r="AZ727" s="17"/>
      <c r="BA727" s="17">
        <v>0.20895959730062599</v>
      </c>
      <c r="BB727" s="17">
        <v>0.14066673371652</v>
      </c>
      <c r="BC727" s="17"/>
      <c r="BD727" s="17">
        <v>0.30948233823690502</v>
      </c>
      <c r="BE727" s="17">
        <v>0.11982796005664</v>
      </c>
      <c r="BF727" s="17"/>
      <c r="BG727" s="17">
        <v>0.33149944998255299</v>
      </c>
      <c r="BH727" s="17">
        <v>9.3501236867816903E-2</v>
      </c>
      <c r="BI727" s="17">
        <v>0.17201649004150599</v>
      </c>
      <c r="BJ727" s="17">
        <v>0.15120769628917499</v>
      </c>
    </row>
    <row r="728" spans="2:62">
      <c r="B728" t="s">
        <v>79</v>
      </c>
      <c r="C728" s="17">
        <v>0.46490552710948801</v>
      </c>
      <c r="D728" s="17">
        <v>0.47410715478830601</v>
      </c>
      <c r="E728" s="17">
        <v>0.45645746082944599</v>
      </c>
      <c r="F728" s="17"/>
      <c r="G728" s="17">
        <v>0.31711087104997299</v>
      </c>
      <c r="H728" s="17">
        <v>0.39266313893468902</v>
      </c>
      <c r="I728" s="17">
        <v>0.42324903210460202</v>
      </c>
      <c r="J728" s="17">
        <v>0.50388030922238802</v>
      </c>
      <c r="K728" s="17">
        <v>0.545929255000008</v>
      </c>
      <c r="L728" s="17">
        <v>0.570241597359323</v>
      </c>
      <c r="M728" s="17"/>
      <c r="N728" s="17">
        <v>0.397947578459039</v>
      </c>
      <c r="O728" s="17">
        <v>0.50342289582953204</v>
      </c>
      <c r="P728" s="17">
        <v>0.50178817705532597</v>
      </c>
      <c r="Q728" s="17">
        <v>0.46576246613915301</v>
      </c>
      <c r="R728" s="17"/>
      <c r="S728" s="17">
        <v>0.35921769922249502</v>
      </c>
      <c r="T728" s="17">
        <v>0.43630020643506201</v>
      </c>
      <c r="U728" s="17">
        <v>0.464121560327591</v>
      </c>
      <c r="V728" s="17">
        <v>0.50897579558811101</v>
      </c>
      <c r="W728" s="17">
        <v>0.51298768453076204</v>
      </c>
      <c r="X728" s="17">
        <v>0.48771085078688398</v>
      </c>
      <c r="Y728" s="17">
        <v>0.48733874578681402</v>
      </c>
      <c r="Z728" s="17">
        <v>0.43505221695520602</v>
      </c>
      <c r="AA728" s="17">
        <v>0.53491052819804996</v>
      </c>
      <c r="AB728" s="17"/>
      <c r="AC728" s="17">
        <v>0.380516752846499</v>
      </c>
      <c r="AD728" s="17">
        <v>0.47912384477096098</v>
      </c>
      <c r="AE728" s="17">
        <v>0.458514533932807</v>
      </c>
      <c r="AF728" s="17">
        <v>0.50191134531046899</v>
      </c>
      <c r="AG728" s="17">
        <v>0.54089205303687204</v>
      </c>
      <c r="AH728" s="17">
        <v>0.53963841368944998</v>
      </c>
      <c r="AI728" s="17"/>
      <c r="AJ728" s="17">
        <v>0.51450108225329005</v>
      </c>
      <c r="AK728" s="17">
        <v>0.47216032698681498</v>
      </c>
      <c r="AL728" s="17">
        <v>0.47610784563251402</v>
      </c>
      <c r="AM728" s="17">
        <v>0.43083169943134197</v>
      </c>
      <c r="AN728" s="17">
        <v>0.401339890388973</v>
      </c>
      <c r="AO728" s="17">
        <v>0.38728372748767398</v>
      </c>
      <c r="AP728" s="17"/>
      <c r="AQ728" s="17">
        <v>0.39545962667089901</v>
      </c>
      <c r="AR728" s="17">
        <v>0.50291593236923704</v>
      </c>
      <c r="AS728" s="17"/>
      <c r="AT728" s="17">
        <v>0.47935270090508902</v>
      </c>
      <c r="AU728" s="17">
        <v>0.41779367119538602</v>
      </c>
      <c r="AV728" s="17"/>
      <c r="AW728" s="17">
        <v>0.46496398490643398</v>
      </c>
      <c r="AX728" s="17" t="s">
        <v>87</v>
      </c>
      <c r="AY728" s="17">
        <v>0.51450108225329005</v>
      </c>
      <c r="AZ728" s="17"/>
      <c r="BA728" s="17">
        <v>0.44243757762242603</v>
      </c>
      <c r="BB728" s="17">
        <v>0.47737025854420501</v>
      </c>
      <c r="BC728" s="17"/>
      <c r="BD728" s="17">
        <v>0.378762360730721</v>
      </c>
      <c r="BE728" s="17">
        <v>0.49861047221097199</v>
      </c>
      <c r="BF728" s="17"/>
      <c r="BG728" s="17">
        <v>0.39239937524321</v>
      </c>
      <c r="BH728" s="17">
        <v>0.47113207614407698</v>
      </c>
      <c r="BI728" s="17">
        <v>0.49863980085623</v>
      </c>
      <c r="BJ728" s="17">
        <v>0.48352261554275899</v>
      </c>
    </row>
    <row r="729" spans="2:62">
      <c r="B729" t="s">
        <v>101</v>
      </c>
      <c r="C729" s="17">
        <v>0.37005937748455497</v>
      </c>
      <c r="D729" s="17">
        <v>0.33094637566325003</v>
      </c>
      <c r="E729" s="17">
        <v>0.40836700122721098</v>
      </c>
      <c r="F729" s="17"/>
      <c r="G729" s="17">
        <v>0.37496059921460301</v>
      </c>
      <c r="H729" s="17">
        <v>0.29845790679846002</v>
      </c>
      <c r="I729" s="17">
        <v>0.36866174960986697</v>
      </c>
      <c r="J729" s="17">
        <v>0.39955211449876399</v>
      </c>
      <c r="K729" s="17">
        <v>0.40575681480947501</v>
      </c>
      <c r="L729" s="17">
        <v>0.37825858489039199</v>
      </c>
      <c r="M729" s="17"/>
      <c r="N729" s="17">
        <v>0.32915675779952303</v>
      </c>
      <c r="O729" s="17">
        <v>0.37037437245982202</v>
      </c>
      <c r="P729" s="17">
        <v>0.347935482248038</v>
      </c>
      <c r="Q729" s="17">
        <v>0.43149585662468598</v>
      </c>
      <c r="R729" s="17"/>
      <c r="S729" s="17">
        <v>0.34889075804870201</v>
      </c>
      <c r="T729" s="17">
        <v>0.45016479340271098</v>
      </c>
      <c r="U729" s="17">
        <v>0.382270546631023</v>
      </c>
      <c r="V729" s="17">
        <v>0.38435963806136503</v>
      </c>
      <c r="W729" s="17">
        <v>0.36867531888911298</v>
      </c>
      <c r="X729" s="17">
        <v>0.39711443199712898</v>
      </c>
      <c r="Y729" s="17">
        <v>0.33104653684664898</v>
      </c>
      <c r="Z729" s="17">
        <v>0.32899908558626501</v>
      </c>
      <c r="AA729" s="17">
        <v>0.29711122750132202</v>
      </c>
      <c r="AB729" s="17"/>
      <c r="AC729" s="17">
        <v>0.30649639449255001</v>
      </c>
      <c r="AD729" s="17">
        <v>0.38965015391024199</v>
      </c>
      <c r="AE729" s="17">
        <v>0.39400288064360101</v>
      </c>
      <c r="AF729" s="17">
        <v>0.42029813479461098</v>
      </c>
      <c r="AG729" s="17">
        <v>0.35393032766285998</v>
      </c>
      <c r="AH729" s="17">
        <v>0.35450166405362199</v>
      </c>
      <c r="AI729" s="17"/>
      <c r="AJ729" s="17">
        <v>0.36408104245224698</v>
      </c>
      <c r="AK729" s="17">
        <v>0.382243040946941</v>
      </c>
      <c r="AL729" s="17">
        <v>0.38996423874403202</v>
      </c>
      <c r="AM729" s="17">
        <v>0.35905888119813001</v>
      </c>
      <c r="AN729" s="17">
        <v>0.34113360855157399</v>
      </c>
      <c r="AO729" s="17">
        <v>0.42286061504655698</v>
      </c>
      <c r="AP729" s="17"/>
      <c r="AQ729" s="17">
        <v>0.32606935623997002</v>
      </c>
      <c r="AR729" s="17">
        <v>0.36459166035936003</v>
      </c>
      <c r="AS729" s="17"/>
      <c r="AT729" s="17">
        <v>0.37275801120371199</v>
      </c>
      <c r="AU729" s="17">
        <v>0.347435172295603</v>
      </c>
      <c r="AV729" s="17"/>
      <c r="AW729" s="17">
        <v>0.364768114784497</v>
      </c>
      <c r="AX729" s="17" t="s">
        <v>87</v>
      </c>
      <c r="AY729" s="17">
        <v>0.36408104245224698</v>
      </c>
      <c r="AZ729" s="17"/>
      <c r="BA729" s="17">
        <v>0.34860282507694801</v>
      </c>
      <c r="BB729" s="17">
        <v>0.38196300773927599</v>
      </c>
      <c r="BC729" s="17"/>
      <c r="BD729" s="17">
        <v>0.31175530103237398</v>
      </c>
      <c r="BE729" s="17">
        <v>0.38156156773238897</v>
      </c>
      <c r="BF729" s="17"/>
      <c r="BG729" s="17">
        <v>0.27610117477423701</v>
      </c>
      <c r="BH729" s="17">
        <v>0.43536668698810599</v>
      </c>
      <c r="BI729" s="17">
        <v>0.32934370910226402</v>
      </c>
      <c r="BJ729" s="17">
        <v>0.36526968816806699</v>
      </c>
    </row>
    <row r="730" spans="2:62">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c r="AC730" s="17"/>
      <c r="AD730" s="17"/>
      <c r="AE730" s="17"/>
      <c r="AF730" s="17"/>
      <c r="AG730" s="17"/>
      <c r="AH730" s="17"/>
      <c r="AI730" s="17"/>
      <c r="AJ730" s="17"/>
      <c r="AK730" s="17"/>
      <c r="AL730" s="17"/>
      <c r="AM730" s="17"/>
      <c r="AN730" s="17"/>
      <c r="AO730" s="17"/>
      <c r="AP730" s="17"/>
      <c r="AQ730" s="17"/>
      <c r="AR730" s="17"/>
      <c r="AS730" s="17"/>
      <c r="AT730" s="17"/>
      <c r="AU730" s="17"/>
      <c r="AV730" s="17"/>
      <c r="AW730" s="17"/>
      <c r="AX730" s="17"/>
      <c r="AY730" s="17"/>
      <c r="AZ730" s="17"/>
      <c r="BA730" s="17"/>
      <c r="BB730" s="17"/>
      <c r="BC730" s="17"/>
      <c r="BD730" s="17"/>
      <c r="BE730" s="17"/>
      <c r="BF730" s="17"/>
      <c r="BG730" s="17"/>
      <c r="BH730" s="17"/>
      <c r="BI730" s="17"/>
      <c r="BJ730" s="17"/>
    </row>
    <row r="731" spans="2:62">
      <c r="B731" s="6" t="s">
        <v>331</v>
      </c>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c r="AC731" s="17"/>
      <c r="AD731" s="17"/>
      <c r="AE731" s="17"/>
      <c r="AF731" s="17"/>
      <c r="AG731" s="17"/>
      <c r="AH731" s="17"/>
      <c r="AI731" s="17"/>
      <c r="AJ731" s="17"/>
      <c r="AK731" s="17"/>
      <c r="AL731" s="17"/>
      <c r="AM731" s="17"/>
      <c r="AN731" s="17"/>
      <c r="AO731" s="17"/>
      <c r="AP731" s="17"/>
      <c r="AQ731" s="17"/>
      <c r="AR731" s="17"/>
      <c r="AS731" s="17"/>
      <c r="AT731" s="17"/>
      <c r="AU731" s="17"/>
      <c r="AV731" s="17"/>
      <c r="AW731" s="17"/>
      <c r="AX731" s="17"/>
      <c r="AY731" s="17"/>
      <c r="AZ731" s="17"/>
      <c r="BA731" s="17"/>
      <c r="BB731" s="17"/>
      <c r="BC731" s="17"/>
      <c r="BD731" s="17"/>
      <c r="BE731" s="17"/>
      <c r="BF731" s="17"/>
      <c r="BG731" s="17"/>
      <c r="BH731" s="17"/>
      <c r="BI731" s="17"/>
      <c r="BJ731" s="17"/>
    </row>
    <row r="732" spans="2:62">
      <c r="B732" s="24" t="s">
        <v>15</v>
      </c>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c r="AC732" s="17"/>
      <c r="AD732" s="17"/>
      <c r="AE732" s="17"/>
      <c r="AF732" s="17"/>
      <c r="AG732" s="17"/>
      <c r="AH732" s="17"/>
      <c r="AI732" s="17"/>
      <c r="AJ732" s="17"/>
      <c r="AK732" s="17"/>
      <c r="AL732" s="17"/>
      <c r="AM732" s="17"/>
      <c r="AN732" s="17"/>
      <c r="AO732" s="17"/>
      <c r="AP732" s="17"/>
      <c r="AQ732" s="17"/>
      <c r="AR732" s="17"/>
      <c r="AS732" s="17"/>
      <c r="AT732" s="17"/>
      <c r="AU732" s="17"/>
      <c r="AV732" s="17"/>
      <c r="AW732" s="17"/>
      <c r="AX732" s="17"/>
      <c r="AY732" s="17"/>
      <c r="AZ732" s="17"/>
      <c r="BA732" s="17"/>
      <c r="BB732" s="17"/>
      <c r="BC732" s="17"/>
      <c r="BD732" s="17"/>
      <c r="BE732" s="17"/>
      <c r="BF732" s="17"/>
      <c r="BG732" s="17"/>
      <c r="BH732" s="17"/>
      <c r="BI732" s="17"/>
      <c r="BJ732" s="17"/>
    </row>
    <row r="733" spans="2:62">
      <c r="B733" t="s">
        <v>78</v>
      </c>
      <c r="C733" s="17">
        <v>0.14375974564982799</v>
      </c>
      <c r="D733" s="17">
        <v>0.16897538420057601</v>
      </c>
      <c r="E733" s="17">
        <v>0.118094241913287</v>
      </c>
      <c r="F733" s="17"/>
      <c r="G733" s="17">
        <v>0.21170988070688401</v>
      </c>
      <c r="H733" s="17">
        <v>0.21340863957887801</v>
      </c>
      <c r="I733" s="17">
        <v>0.18112242717657101</v>
      </c>
      <c r="J733" s="17">
        <v>9.8073117644462304E-2</v>
      </c>
      <c r="K733" s="17">
        <v>8.8107176036039903E-2</v>
      </c>
      <c r="L733" s="17">
        <v>8.4085099457860996E-2</v>
      </c>
      <c r="M733" s="17"/>
      <c r="N733" s="17">
        <v>0.208901141493954</v>
      </c>
      <c r="O733" s="17">
        <v>0.11634433613265401</v>
      </c>
      <c r="P733" s="17">
        <v>0.16497374912271101</v>
      </c>
      <c r="Q733" s="17">
        <v>8.3988007154281702E-2</v>
      </c>
      <c r="R733" s="17"/>
      <c r="S733" s="17">
        <v>0.222785335277392</v>
      </c>
      <c r="T733" s="17">
        <v>0.136528980792537</v>
      </c>
      <c r="U733" s="17">
        <v>0.12707318145557001</v>
      </c>
      <c r="V733" s="17">
        <v>9.3968099916065098E-2</v>
      </c>
      <c r="W733" s="17">
        <v>0.11076634268881499</v>
      </c>
      <c r="X733" s="17">
        <v>0.106263960757335</v>
      </c>
      <c r="Y733" s="17">
        <v>0.15887707969704901</v>
      </c>
      <c r="Z733" s="17">
        <v>0.22355090208616299</v>
      </c>
      <c r="AA733" s="17">
        <v>0.12439549150838899</v>
      </c>
      <c r="AB733" s="17"/>
      <c r="AC733" s="17">
        <v>0.204286227832504</v>
      </c>
      <c r="AD733" s="17">
        <v>0.13024940071825999</v>
      </c>
      <c r="AE733" s="17">
        <v>0.119443028794887</v>
      </c>
      <c r="AF733" s="17">
        <v>0.111068715907162</v>
      </c>
      <c r="AG733" s="17">
        <v>0.106433562763648</v>
      </c>
      <c r="AH733" s="17">
        <v>0.193793519398889</v>
      </c>
      <c r="AI733" s="17"/>
      <c r="AJ733" s="17">
        <v>0.145229897848659</v>
      </c>
      <c r="AK733" s="17">
        <v>0.13666291983510201</v>
      </c>
      <c r="AL733" s="17">
        <v>0.107424225637649</v>
      </c>
      <c r="AM733" s="17">
        <v>0.14481031966948901</v>
      </c>
      <c r="AN733" s="17">
        <v>0.15943443231215401</v>
      </c>
      <c r="AO733" s="17">
        <v>0.206480399891284</v>
      </c>
      <c r="AP733" s="17"/>
      <c r="AQ733" s="17">
        <v>0.19714782616284501</v>
      </c>
      <c r="AR733" s="17">
        <v>0.13354991859764201</v>
      </c>
      <c r="AS733" s="17"/>
      <c r="AT733" s="17">
        <v>0.14256185207357799</v>
      </c>
      <c r="AU733" s="17">
        <v>0.152664470248767</v>
      </c>
      <c r="AV733" s="17"/>
      <c r="AW733" s="17">
        <v>0.12225250723773599</v>
      </c>
      <c r="AX733" s="17" t="s">
        <v>87</v>
      </c>
      <c r="AY733" s="17">
        <v>0.145229897848659</v>
      </c>
      <c r="AZ733" s="17"/>
      <c r="BA733" s="17">
        <v>0.18934239730428601</v>
      </c>
      <c r="BB733" s="17">
        <v>0.118471478410211</v>
      </c>
      <c r="BC733" s="17"/>
      <c r="BD733" s="17">
        <v>0.21363048817989899</v>
      </c>
      <c r="BE733" s="17">
        <v>0.12722735315681299</v>
      </c>
      <c r="BF733" s="17"/>
      <c r="BG733" s="17">
        <v>0.20076730340451801</v>
      </c>
      <c r="BH733" s="17">
        <v>9.8889593639302095E-2</v>
      </c>
      <c r="BI733" s="17">
        <v>0.20854309630158899</v>
      </c>
      <c r="BJ733" s="17">
        <v>0.12362219482768499</v>
      </c>
    </row>
    <row r="734" spans="2:62">
      <c r="B734" t="s">
        <v>79</v>
      </c>
      <c r="C734" s="17">
        <v>0.490094717724398</v>
      </c>
      <c r="D734" s="17">
        <v>0.51695518104455496</v>
      </c>
      <c r="E734" s="17">
        <v>0.46563533237092197</v>
      </c>
      <c r="F734" s="17"/>
      <c r="G734" s="17">
        <v>0.37251601792169498</v>
      </c>
      <c r="H734" s="17">
        <v>0.42071318842408301</v>
      </c>
      <c r="I734" s="17">
        <v>0.46450254849366501</v>
      </c>
      <c r="J734" s="17">
        <v>0.54391158602782896</v>
      </c>
      <c r="K734" s="17">
        <v>0.56695902121519604</v>
      </c>
      <c r="L734" s="17">
        <v>0.55389133717624905</v>
      </c>
      <c r="M734" s="17"/>
      <c r="N734" s="17">
        <v>0.45951315153252398</v>
      </c>
      <c r="O734" s="17">
        <v>0.540756841542538</v>
      </c>
      <c r="P734" s="17">
        <v>0.47089360029867799</v>
      </c>
      <c r="Q734" s="17">
        <v>0.48660594806302898</v>
      </c>
      <c r="R734" s="17"/>
      <c r="S734" s="17">
        <v>0.42780036550997202</v>
      </c>
      <c r="T734" s="17">
        <v>0.46665668623263001</v>
      </c>
      <c r="U734" s="17">
        <v>0.56330330643825499</v>
      </c>
      <c r="V734" s="17">
        <v>0.53902747054107703</v>
      </c>
      <c r="W734" s="17">
        <v>0.49544093190258898</v>
      </c>
      <c r="X734" s="17">
        <v>0.51983213370763404</v>
      </c>
      <c r="Y734" s="17">
        <v>0.478251157305154</v>
      </c>
      <c r="Z734" s="17">
        <v>0.39188472862739199</v>
      </c>
      <c r="AA734" s="17">
        <v>0.51328168671225705</v>
      </c>
      <c r="AB734" s="17"/>
      <c r="AC734" s="17">
        <v>0.444314014604001</v>
      </c>
      <c r="AD734" s="17">
        <v>0.50774627372657299</v>
      </c>
      <c r="AE734" s="17">
        <v>0.46344033052958</v>
      </c>
      <c r="AF734" s="17">
        <v>0.51691712197560502</v>
      </c>
      <c r="AG734" s="17">
        <v>0.52793010511339999</v>
      </c>
      <c r="AH734" s="17">
        <v>0.514777325306501</v>
      </c>
      <c r="AI734" s="17"/>
      <c r="AJ734" s="17">
        <v>0.52043724057418395</v>
      </c>
      <c r="AK734" s="17">
        <v>0.51652808568075803</v>
      </c>
      <c r="AL734" s="17">
        <v>0.501948315133113</v>
      </c>
      <c r="AM734" s="17">
        <v>0.47966228883026701</v>
      </c>
      <c r="AN734" s="17">
        <v>0.43189910059665898</v>
      </c>
      <c r="AO734" s="17">
        <v>0.34147238439451499</v>
      </c>
      <c r="AP734" s="17"/>
      <c r="AQ734" s="17">
        <v>0.44426040799578997</v>
      </c>
      <c r="AR734" s="17">
        <v>0.52360263215554803</v>
      </c>
      <c r="AS734" s="17"/>
      <c r="AT734" s="17">
        <v>0.50333381541118205</v>
      </c>
      <c r="AU734" s="17">
        <v>0.448309963245481</v>
      </c>
      <c r="AV734" s="17"/>
      <c r="AW734" s="17">
        <v>0.488210938817913</v>
      </c>
      <c r="AX734" s="17" t="s">
        <v>87</v>
      </c>
      <c r="AY734" s="17">
        <v>0.52043724057418395</v>
      </c>
      <c r="AZ734" s="17"/>
      <c r="BA734" s="17">
        <v>0.48294745123642102</v>
      </c>
      <c r="BB734" s="17">
        <v>0.494059866271499</v>
      </c>
      <c r="BC734" s="17"/>
      <c r="BD734" s="17">
        <v>0.48279814630319801</v>
      </c>
      <c r="BE734" s="17">
        <v>0.498523342174299</v>
      </c>
      <c r="BF734" s="17"/>
      <c r="BG734" s="17">
        <v>0.41704056914116699</v>
      </c>
      <c r="BH734" s="17">
        <v>0.50461019436350896</v>
      </c>
      <c r="BI734" s="17">
        <v>0.50166657980277896</v>
      </c>
      <c r="BJ734" s="17">
        <v>0.53505441455027203</v>
      </c>
    </row>
    <row r="735" spans="2:62">
      <c r="B735" t="s">
        <v>101</v>
      </c>
      <c r="C735" s="17">
        <v>0.36614553662577398</v>
      </c>
      <c r="D735" s="17">
        <v>0.31406943475486798</v>
      </c>
      <c r="E735" s="17">
        <v>0.41627042571579098</v>
      </c>
      <c r="F735" s="17"/>
      <c r="G735" s="17">
        <v>0.41577410137142201</v>
      </c>
      <c r="H735" s="17">
        <v>0.36587817199703898</v>
      </c>
      <c r="I735" s="17">
        <v>0.35437502432976398</v>
      </c>
      <c r="J735" s="17">
        <v>0.35801529632770801</v>
      </c>
      <c r="K735" s="17">
        <v>0.34493380274876401</v>
      </c>
      <c r="L735" s="17">
        <v>0.36202356336588998</v>
      </c>
      <c r="M735" s="17"/>
      <c r="N735" s="17">
        <v>0.33158570697352202</v>
      </c>
      <c r="O735" s="17">
        <v>0.34289882232480901</v>
      </c>
      <c r="P735" s="17">
        <v>0.36413265057861199</v>
      </c>
      <c r="Q735" s="17">
        <v>0.42940604478269001</v>
      </c>
      <c r="R735" s="17"/>
      <c r="S735" s="17">
        <v>0.349414299212637</v>
      </c>
      <c r="T735" s="17">
        <v>0.39681433297483298</v>
      </c>
      <c r="U735" s="17">
        <v>0.309623512106176</v>
      </c>
      <c r="V735" s="17">
        <v>0.367004429542858</v>
      </c>
      <c r="W735" s="17">
        <v>0.393792725408596</v>
      </c>
      <c r="X735" s="17">
        <v>0.373903905535031</v>
      </c>
      <c r="Y735" s="17">
        <v>0.362871762997797</v>
      </c>
      <c r="Z735" s="17">
        <v>0.384564369286445</v>
      </c>
      <c r="AA735" s="17">
        <v>0.36232282177935399</v>
      </c>
      <c r="AB735" s="17"/>
      <c r="AC735" s="17">
        <v>0.35139975756349501</v>
      </c>
      <c r="AD735" s="17">
        <v>0.36200432555516598</v>
      </c>
      <c r="AE735" s="17">
        <v>0.417116640675533</v>
      </c>
      <c r="AF735" s="17">
        <v>0.37201416211723398</v>
      </c>
      <c r="AG735" s="17">
        <v>0.36563633212295199</v>
      </c>
      <c r="AH735" s="17">
        <v>0.29142915529461</v>
      </c>
      <c r="AI735" s="17"/>
      <c r="AJ735" s="17">
        <v>0.33433286157715802</v>
      </c>
      <c r="AK735" s="17">
        <v>0.34680899448413899</v>
      </c>
      <c r="AL735" s="17">
        <v>0.39062745922923697</v>
      </c>
      <c r="AM735" s="17">
        <v>0.375527391500243</v>
      </c>
      <c r="AN735" s="17">
        <v>0.40866646709118698</v>
      </c>
      <c r="AO735" s="17">
        <v>0.45204721571420098</v>
      </c>
      <c r="AP735" s="17"/>
      <c r="AQ735" s="17">
        <v>0.35859176584136498</v>
      </c>
      <c r="AR735" s="17">
        <v>0.34284744924680999</v>
      </c>
      <c r="AS735" s="17"/>
      <c r="AT735" s="17">
        <v>0.35410433251523898</v>
      </c>
      <c r="AU735" s="17">
        <v>0.39902556650575199</v>
      </c>
      <c r="AV735" s="17"/>
      <c r="AW735" s="17">
        <v>0.38953655394435099</v>
      </c>
      <c r="AX735" s="17" t="s">
        <v>87</v>
      </c>
      <c r="AY735" s="17">
        <v>0.33433286157715802</v>
      </c>
      <c r="AZ735" s="17"/>
      <c r="BA735" s="17">
        <v>0.327710151459293</v>
      </c>
      <c r="BB735" s="17">
        <v>0.38746865531829</v>
      </c>
      <c r="BC735" s="17"/>
      <c r="BD735" s="17">
        <v>0.303571365516903</v>
      </c>
      <c r="BE735" s="17">
        <v>0.37424930466888801</v>
      </c>
      <c r="BF735" s="17"/>
      <c r="BG735" s="17">
        <v>0.38219212745431502</v>
      </c>
      <c r="BH735" s="17">
        <v>0.39650021199718899</v>
      </c>
      <c r="BI735" s="17">
        <v>0.28979032389563197</v>
      </c>
      <c r="BJ735" s="17">
        <v>0.34132339062204298</v>
      </c>
    </row>
    <row r="736" spans="2:62">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c r="AC736" s="17"/>
      <c r="AD736" s="17"/>
      <c r="AE736" s="17"/>
      <c r="AF736" s="17"/>
      <c r="AG736" s="17"/>
      <c r="AH736" s="17"/>
      <c r="AI736" s="17"/>
      <c r="AJ736" s="17"/>
      <c r="AK736" s="17"/>
      <c r="AL736" s="17"/>
      <c r="AM736" s="17"/>
      <c r="AN736" s="17"/>
      <c r="AO736" s="17"/>
      <c r="AP736" s="17"/>
      <c r="AQ736" s="17"/>
      <c r="AR736" s="17"/>
      <c r="AS736" s="17"/>
      <c r="AT736" s="17"/>
      <c r="AU736" s="17"/>
      <c r="AV736" s="17"/>
      <c r="AW736" s="17"/>
      <c r="AX736" s="17"/>
      <c r="AY736" s="17"/>
      <c r="AZ736" s="17"/>
      <c r="BA736" s="17"/>
      <c r="BB736" s="17"/>
      <c r="BC736" s="17"/>
      <c r="BD736" s="17"/>
      <c r="BE736" s="17"/>
      <c r="BF736" s="17"/>
      <c r="BG736" s="17"/>
      <c r="BH736" s="17"/>
      <c r="BI736" s="17"/>
      <c r="BJ736" s="17"/>
    </row>
    <row r="737" spans="2:62">
      <c r="B737" s="6" t="s">
        <v>332</v>
      </c>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c r="AC737" s="17"/>
      <c r="AD737" s="17"/>
      <c r="AE737" s="17"/>
      <c r="AF737" s="17"/>
      <c r="AG737" s="17"/>
      <c r="AH737" s="17"/>
      <c r="AI737" s="17"/>
      <c r="AJ737" s="17"/>
      <c r="AK737" s="17"/>
      <c r="AL737" s="17"/>
      <c r="AM737" s="17"/>
      <c r="AN737" s="17"/>
      <c r="AO737" s="17"/>
      <c r="AP737" s="17"/>
      <c r="AQ737" s="17"/>
      <c r="AR737" s="17"/>
      <c r="AS737" s="17"/>
      <c r="AT737" s="17"/>
      <c r="AU737" s="17"/>
      <c r="AV737" s="17"/>
      <c r="AW737" s="17"/>
      <c r="AX737" s="17"/>
      <c r="AY737" s="17"/>
      <c r="AZ737" s="17"/>
      <c r="BA737" s="17"/>
      <c r="BB737" s="17"/>
      <c r="BC737" s="17"/>
      <c r="BD737" s="17"/>
      <c r="BE737" s="17"/>
      <c r="BF737" s="17"/>
      <c r="BG737" s="17"/>
      <c r="BH737" s="17"/>
      <c r="BI737" s="17"/>
      <c r="BJ737" s="17"/>
    </row>
    <row r="738" spans="2:62">
      <c r="B738" s="24" t="s">
        <v>15</v>
      </c>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c r="AC738" s="17"/>
      <c r="AD738" s="17"/>
      <c r="AE738" s="17"/>
      <c r="AF738" s="17"/>
      <c r="AG738" s="17"/>
      <c r="AH738" s="17"/>
      <c r="AI738" s="17"/>
      <c r="AJ738" s="17"/>
      <c r="AK738" s="17"/>
      <c r="AL738" s="17"/>
      <c r="AM738" s="17"/>
      <c r="AN738" s="17"/>
      <c r="AO738" s="17"/>
      <c r="AP738" s="17"/>
      <c r="AQ738" s="17"/>
      <c r="AR738" s="17"/>
      <c r="AS738" s="17"/>
      <c r="AT738" s="17"/>
      <c r="AU738" s="17"/>
      <c r="AV738" s="17"/>
      <c r="AW738" s="17"/>
      <c r="AX738" s="17"/>
      <c r="AY738" s="17"/>
      <c r="AZ738" s="17"/>
      <c r="BA738" s="17"/>
      <c r="BB738" s="17"/>
      <c r="BC738" s="17"/>
      <c r="BD738" s="17"/>
      <c r="BE738" s="17"/>
      <c r="BF738" s="17"/>
      <c r="BG738" s="17"/>
      <c r="BH738" s="17"/>
      <c r="BI738" s="17"/>
      <c r="BJ738" s="17"/>
    </row>
    <row r="739" spans="2:62">
      <c r="B739" t="s">
        <v>78</v>
      </c>
      <c r="C739" s="17">
        <v>0.20256899409051901</v>
      </c>
      <c r="D739" s="17">
        <v>0.23168829116768</v>
      </c>
      <c r="E739" s="17">
        <v>0.17378012613699101</v>
      </c>
      <c r="F739" s="17"/>
      <c r="G739" s="17">
        <v>0.29728878232678302</v>
      </c>
      <c r="H739" s="17">
        <v>0.27429139635829902</v>
      </c>
      <c r="I739" s="17">
        <v>0.232143148891058</v>
      </c>
      <c r="J739" s="17">
        <v>0.14878277156538899</v>
      </c>
      <c r="K739" s="17">
        <v>0.125048119597791</v>
      </c>
      <c r="L739" s="17">
        <v>0.15281852261019099</v>
      </c>
      <c r="M739" s="17"/>
      <c r="N739" s="17">
        <v>0.27116262069421099</v>
      </c>
      <c r="O739" s="17">
        <v>0.17524835811735601</v>
      </c>
      <c r="P739" s="17">
        <v>0.20656974553982799</v>
      </c>
      <c r="Q739" s="17">
        <v>0.15447582079386499</v>
      </c>
      <c r="R739" s="17"/>
      <c r="S739" s="17">
        <v>0.28350261928326798</v>
      </c>
      <c r="T739" s="17">
        <v>0.189314677052353</v>
      </c>
      <c r="U739" s="17">
        <v>0.16532999797314701</v>
      </c>
      <c r="V739" s="17">
        <v>0.210672618283922</v>
      </c>
      <c r="W739" s="17">
        <v>0.23910654616353499</v>
      </c>
      <c r="X739" s="17">
        <v>0.169864438554159</v>
      </c>
      <c r="Y739" s="17">
        <v>0.21646965658026901</v>
      </c>
      <c r="Z739" s="17">
        <v>0.17854418122090501</v>
      </c>
      <c r="AA739" s="17">
        <v>0.14472058067504801</v>
      </c>
      <c r="AB739" s="17"/>
      <c r="AC739" s="17">
        <v>0.24734957596906401</v>
      </c>
      <c r="AD739" s="17">
        <v>0.165936172488968</v>
      </c>
      <c r="AE739" s="17">
        <v>0.15366803471311499</v>
      </c>
      <c r="AF739" s="17">
        <v>0.17819777085558999</v>
      </c>
      <c r="AG739" s="17">
        <v>0.26740375709025899</v>
      </c>
      <c r="AH739" s="17">
        <v>0.30069245388993399</v>
      </c>
      <c r="AI739" s="17"/>
      <c r="AJ739" s="17">
        <v>0.18379037342983501</v>
      </c>
      <c r="AK739" s="17">
        <v>0.212568053592537</v>
      </c>
      <c r="AL739" s="17">
        <v>0.17464450526858699</v>
      </c>
      <c r="AM739" s="17">
        <v>0.21825726488977301</v>
      </c>
      <c r="AN739" s="17">
        <v>0.229232420729645</v>
      </c>
      <c r="AO739" s="17">
        <v>0.23550936113851401</v>
      </c>
      <c r="AP739" s="17"/>
      <c r="AQ739" s="17">
        <v>0.27997625802703602</v>
      </c>
      <c r="AR739" s="17">
        <v>0.166679025964175</v>
      </c>
      <c r="AS739" s="17"/>
      <c r="AT739" s="17">
        <v>0.20222281498639799</v>
      </c>
      <c r="AU739" s="17">
        <v>0.20054288894285099</v>
      </c>
      <c r="AV739" s="17"/>
      <c r="AW739" s="17">
        <v>0.205827182691946</v>
      </c>
      <c r="AX739" s="17" t="s">
        <v>87</v>
      </c>
      <c r="AY739" s="17">
        <v>0.18379037342983501</v>
      </c>
      <c r="AZ739" s="17"/>
      <c r="BA739" s="17">
        <v>0.30814737833406503</v>
      </c>
      <c r="BB739" s="17">
        <v>0.14399639467886099</v>
      </c>
      <c r="BC739" s="17"/>
      <c r="BD739" s="17">
        <v>0.29528150296348799</v>
      </c>
      <c r="BE739" s="17">
        <v>0.175585011177784</v>
      </c>
      <c r="BF739" s="17"/>
      <c r="BG739" s="17">
        <v>0.29680794919561698</v>
      </c>
      <c r="BH739" s="17">
        <v>0.13407889430258099</v>
      </c>
      <c r="BI739" s="17">
        <v>0.25233986341245801</v>
      </c>
      <c r="BJ739" s="17">
        <v>0.20943154154214999</v>
      </c>
    </row>
    <row r="740" spans="2:62">
      <c r="B740" t="s">
        <v>79</v>
      </c>
      <c r="C740" s="17">
        <v>0.47998466225991399</v>
      </c>
      <c r="D740" s="17">
        <v>0.48909998553823197</v>
      </c>
      <c r="E740" s="17">
        <v>0.471739840566541</v>
      </c>
      <c r="F740" s="17"/>
      <c r="G740" s="17">
        <v>0.33952710403645803</v>
      </c>
      <c r="H740" s="17">
        <v>0.42789343267680102</v>
      </c>
      <c r="I740" s="17">
        <v>0.46017558026554101</v>
      </c>
      <c r="J740" s="17">
        <v>0.51911139842430498</v>
      </c>
      <c r="K740" s="17">
        <v>0.54438431507028195</v>
      </c>
      <c r="L740" s="17">
        <v>0.55769411460310603</v>
      </c>
      <c r="M740" s="17"/>
      <c r="N740" s="17">
        <v>0.44829074153007997</v>
      </c>
      <c r="O740" s="17">
        <v>0.51996661715490999</v>
      </c>
      <c r="P740" s="17">
        <v>0.48006724042258903</v>
      </c>
      <c r="Q740" s="17">
        <v>0.47368068567740901</v>
      </c>
      <c r="R740" s="17"/>
      <c r="S740" s="17">
        <v>0.42753415357417501</v>
      </c>
      <c r="T740" s="17">
        <v>0.45646850098550601</v>
      </c>
      <c r="U740" s="17">
        <v>0.51268835836370497</v>
      </c>
      <c r="V740" s="17">
        <v>0.50918350872528795</v>
      </c>
      <c r="W740" s="17">
        <v>0.41476316011196701</v>
      </c>
      <c r="X740" s="17">
        <v>0.47760084941041298</v>
      </c>
      <c r="Y740" s="17">
        <v>0.49287421720718499</v>
      </c>
      <c r="Z740" s="17">
        <v>0.53471213037607801</v>
      </c>
      <c r="AA740" s="17">
        <v>0.53739101330965999</v>
      </c>
      <c r="AB740" s="17"/>
      <c r="AC740" s="17">
        <v>0.46137645138327898</v>
      </c>
      <c r="AD740" s="17">
        <v>0.49466720237961298</v>
      </c>
      <c r="AE740" s="17">
        <v>0.51126405429539101</v>
      </c>
      <c r="AF740" s="17">
        <v>0.479576016038263</v>
      </c>
      <c r="AG740" s="17">
        <v>0.46068300787164301</v>
      </c>
      <c r="AH740" s="17">
        <v>0.433627372605912</v>
      </c>
      <c r="AI740" s="17"/>
      <c r="AJ740" s="17">
        <v>0.52272750453272498</v>
      </c>
      <c r="AK740" s="17">
        <v>0.475278729427345</v>
      </c>
      <c r="AL740" s="17">
        <v>0.49224898895674601</v>
      </c>
      <c r="AM740" s="17">
        <v>0.43167934341376302</v>
      </c>
      <c r="AN740" s="17">
        <v>0.43882930963332401</v>
      </c>
      <c r="AO740" s="17">
        <v>0.39551437775391401</v>
      </c>
      <c r="AP740" s="17"/>
      <c r="AQ740" s="17">
        <v>0.42989947547344398</v>
      </c>
      <c r="AR740" s="17">
        <v>0.52474679564689997</v>
      </c>
      <c r="AS740" s="17"/>
      <c r="AT740" s="17">
        <v>0.48547676099314901</v>
      </c>
      <c r="AU740" s="17">
        <v>0.46949785265958999</v>
      </c>
      <c r="AV740" s="17"/>
      <c r="AW740" s="17">
        <v>0.46789100487183899</v>
      </c>
      <c r="AX740" s="17" t="s">
        <v>87</v>
      </c>
      <c r="AY740" s="17">
        <v>0.52272750453272498</v>
      </c>
      <c r="AZ740" s="17"/>
      <c r="BA740" s="17">
        <v>0.42725366612371102</v>
      </c>
      <c r="BB740" s="17">
        <v>0.50923867609421203</v>
      </c>
      <c r="BC740" s="17"/>
      <c r="BD740" s="17">
        <v>0.42685156141895803</v>
      </c>
      <c r="BE740" s="17">
        <v>0.50341411439913797</v>
      </c>
      <c r="BF740" s="17"/>
      <c r="BG740" s="17">
        <v>0.413592106094335</v>
      </c>
      <c r="BH740" s="17">
        <v>0.49547595987684101</v>
      </c>
      <c r="BI740" s="17">
        <v>0.46977635688946101</v>
      </c>
      <c r="BJ740" s="17">
        <v>0.50587145290664504</v>
      </c>
    </row>
    <row r="741" spans="2:62">
      <c r="B741" t="s">
        <v>101</v>
      </c>
      <c r="C741" s="17">
        <v>0.31744634364956698</v>
      </c>
      <c r="D741" s="17">
        <v>0.279211723294088</v>
      </c>
      <c r="E741" s="17">
        <v>0.35448003329646799</v>
      </c>
      <c r="F741" s="17"/>
      <c r="G741" s="17">
        <v>0.36318411363675901</v>
      </c>
      <c r="H741" s="17">
        <v>0.29781517096490001</v>
      </c>
      <c r="I741" s="17">
        <v>0.30768127084340102</v>
      </c>
      <c r="J741" s="17">
        <v>0.33210583001030602</v>
      </c>
      <c r="K741" s="17">
        <v>0.33056756533192699</v>
      </c>
      <c r="L741" s="17">
        <v>0.28948736278670401</v>
      </c>
      <c r="M741" s="17"/>
      <c r="N741" s="17">
        <v>0.28054663777570898</v>
      </c>
      <c r="O741" s="17">
        <v>0.304785024727734</v>
      </c>
      <c r="P741" s="17">
        <v>0.31336301403758299</v>
      </c>
      <c r="Q741" s="17">
        <v>0.37184349352872598</v>
      </c>
      <c r="R741" s="17"/>
      <c r="S741" s="17">
        <v>0.28896322714255701</v>
      </c>
      <c r="T741" s="17">
        <v>0.35421682196214199</v>
      </c>
      <c r="U741" s="17">
        <v>0.32198164366314902</v>
      </c>
      <c r="V741" s="17">
        <v>0.28014387299079002</v>
      </c>
      <c r="W741" s="17">
        <v>0.34613029372449899</v>
      </c>
      <c r="X741" s="17">
        <v>0.35253471203542802</v>
      </c>
      <c r="Y741" s="17">
        <v>0.290656126212546</v>
      </c>
      <c r="Z741" s="17">
        <v>0.28674368840301701</v>
      </c>
      <c r="AA741" s="17">
        <v>0.317888406015292</v>
      </c>
      <c r="AB741" s="17"/>
      <c r="AC741" s="17">
        <v>0.29127397264765698</v>
      </c>
      <c r="AD741" s="17">
        <v>0.33939662513141899</v>
      </c>
      <c r="AE741" s="17">
        <v>0.33506791099149402</v>
      </c>
      <c r="AF741" s="17">
        <v>0.34222621310614598</v>
      </c>
      <c r="AG741" s="17">
        <v>0.271913235038098</v>
      </c>
      <c r="AH741" s="17">
        <v>0.26568017350415402</v>
      </c>
      <c r="AI741" s="17"/>
      <c r="AJ741" s="17">
        <v>0.29348212203744001</v>
      </c>
      <c r="AK741" s="17">
        <v>0.312153216980117</v>
      </c>
      <c r="AL741" s="17">
        <v>0.33310650577466699</v>
      </c>
      <c r="AM741" s="17">
        <v>0.350063391696464</v>
      </c>
      <c r="AN741" s="17">
        <v>0.33193826963703099</v>
      </c>
      <c r="AO741" s="17">
        <v>0.36897626110757198</v>
      </c>
      <c r="AP741" s="17"/>
      <c r="AQ741" s="17">
        <v>0.29012426649952</v>
      </c>
      <c r="AR741" s="17">
        <v>0.30857417838892598</v>
      </c>
      <c r="AS741" s="17"/>
      <c r="AT741" s="17">
        <v>0.31230042402045299</v>
      </c>
      <c r="AU741" s="17">
        <v>0.32995925839755802</v>
      </c>
      <c r="AV741" s="17"/>
      <c r="AW741" s="17">
        <v>0.32628181243621501</v>
      </c>
      <c r="AX741" s="17" t="s">
        <v>87</v>
      </c>
      <c r="AY741" s="17">
        <v>0.29348212203744001</v>
      </c>
      <c r="AZ741" s="17"/>
      <c r="BA741" s="17">
        <v>0.26459895554222401</v>
      </c>
      <c r="BB741" s="17">
        <v>0.34676492922692698</v>
      </c>
      <c r="BC741" s="17"/>
      <c r="BD741" s="17">
        <v>0.27786693561755399</v>
      </c>
      <c r="BE741" s="17">
        <v>0.32100087442307801</v>
      </c>
      <c r="BF741" s="17"/>
      <c r="BG741" s="17">
        <v>0.28959994471004802</v>
      </c>
      <c r="BH741" s="17">
        <v>0.37044514582057803</v>
      </c>
      <c r="BI741" s="17">
        <v>0.27788377969808198</v>
      </c>
      <c r="BJ741" s="17">
        <v>0.28469700555120497</v>
      </c>
    </row>
    <row r="742" spans="2:62">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c r="AC742" s="17"/>
      <c r="AD742" s="17"/>
      <c r="AE742" s="17"/>
      <c r="AF742" s="17"/>
      <c r="AG742" s="17"/>
      <c r="AH742" s="17"/>
      <c r="AI742" s="17"/>
      <c r="AJ742" s="17"/>
      <c r="AK742" s="17"/>
      <c r="AL742" s="17"/>
      <c r="AM742" s="17"/>
      <c r="AN742" s="17"/>
      <c r="AO742" s="17"/>
      <c r="AP742" s="17"/>
      <c r="AQ742" s="17"/>
      <c r="AR742" s="17"/>
      <c r="AS742" s="17"/>
      <c r="AT742" s="17"/>
      <c r="AU742" s="17"/>
      <c r="AV742" s="17"/>
      <c r="AW742" s="17"/>
      <c r="AX742" s="17"/>
      <c r="AY742" s="17"/>
      <c r="AZ742" s="17"/>
      <c r="BA742" s="17"/>
      <c r="BB742" s="17"/>
      <c r="BC742" s="17"/>
      <c r="BD742" s="17"/>
      <c r="BE742" s="17"/>
      <c r="BF742" s="17"/>
      <c r="BG742" s="17"/>
      <c r="BH742" s="17"/>
      <c r="BI742" s="17"/>
      <c r="BJ742" s="17"/>
    </row>
    <row r="743" spans="2:62">
      <c r="B743" s="6" t="s">
        <v>333</v>
      </c>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c r="AC743" s="17"/>
      <c r="AD743" s="17"/>
      <c r="AE743" s="17"/>
      <c r="AF743" s="17"/>
      <c r="AG743" s="17"/>
      <c r="AH743" s="17"/>
      <c r="AI743" s="17"/>
      <c r="AJ743" s="17"/>
      <c r="AK743" s="17"/>
      <c r="AL743" s="17"/>
      <c r="AM743" s="17"/>
      <c r="AN743" s="17"/>
      <c r="AO743" s="17"/>
      <c r="AP743" s="17"/>
      <c r="AQ743" s="17"/>
      <c r="AR743" s="17"/>
      <c r="AS743" s="17"/>
      <c r="AT743" s="17"/>
      <c r="AU743" s="17"/>
      <c r="AV743" s="17"/>
      <c r="AW743" s="17"/>
      <c r="AX743" s="17"/>
      <c r="AY743" s="17"/>
      <c r="AZ743" s="17"/>
      <c r="BA743" s="17"/>
      <c r="BB743" s="17"/>
      <c r="BC743" s="17"/>
      <c r="BD743" s="17"/>
      <c r="BE743" s="17"/>
      <c r="BF743" s="17"/>
      <c r="BG743" s="17"/>
      <c r="BH743" s="17"/>
      <c r="BI743" s="17"/>
      <c r="BJ743" s="17"/>
    </row>
    <row r="744" spans="2:62">
      <c r="B744" s="24" t="s">
        <v>15</v>
      </c>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c r="AD744" s="17"/>
      <c r="AE744" s="17"/>
      <c r="AF744" s="17"/>
      <c r="AG744" s="17"/>
      <c r="AH744" s="17"/>
      <c r="AI744" s="17"/>
      <c r="AJ744" s="17"/>
      <c r="AK744" s="17"/>
      <c r="AL744" s="17"/>
      <c r="AM744" s="17"/>
      <c r="AN744" s="17"/>
      <c r="AO744" s="17"/>
      <c r="AP744" s="17"/>
      <c r="AQ744" s="17"/>
      <c r="AR744" s="17"/>
      <c r="AS744" s="17"/>
      <c r="AT744" s="17"/>
      <c r="AU744" s="17"/>
      <c r="AV744" s="17"/>
      <c r="AW744" s="17"/>
      <c r="AX744" s="17"/>
      <c r="AY744" s="17"/>
      <c r="AZ744" s="17"/>
      <c r="BA744" s="17"/>
      <c r="BB744" s="17"/>
      <c r="BC744" s="17"/>
      <c r="BD744" s="17"/>
      <c r="BE744" s="17"/>
      <c r="BF744" s="17"/>
      <c r="BG744" s="17"/>
      <c r="BH744" s="17"/>
      <c r="BI744" s="17"/>
      <c r="BJ744" s="17"/>
    </row>
    <row r="745" spans="2:62">
      <c r="B745" t="s">
        <v>78</v>
      </c>
      <c r="C745" s="17">
        <v>0.16776331049127999</v>
      </c>
      <c r="D745" s="17">
        <v>0.202964104179264</v>
      </c>
      <c r="E745" s="17">
        <v>0.13376963262789299</v>
      </c>
      <c r="F745" s="17"/>
      <c r="G745" s="17">
        <v>0.21048555628979301</v>
      </c>
      <c r="H745" s="17">
        <v>0.249702969429654</v>
      </c>
      <c r="I745" s="17">
        <v>0.20428780458247101</v>
      </c>
      <c r="J745" s="17">
        <v>0.11216642886200499</v>
      </c>
      <c r="K745" s="17">
        <v>0.114248796964977</v>
      </c>
      <c r="L745" s="17">
        <v>0.125534996372486</v>
      </c>
      <c r="M745" s="17"/>
      <c r="N745" s="17">
        <v>0.21908400166412401</v>
      </c>
      <c r="O745" s="17">
        <v>0.139157368419734</v>
      </c>
      <c r="P745" s="17">
        <v>0.19842912333052901</v>
      </c>
      <c r="Q745" s="17">
        <v>0.114074796642002</v>
      </c>
      <c r="R745" s="17"/>
      <c r="S745" s="17">
        <v>0.25554789802815298</v>
      </c>
      <c r="T745" s="17">
        <v>0.125367955437234</v>
      </c>
      <c r="U745" s="17">
        <v>0.16450455449429799</v>
      </c>
      <c r="V745" s="17">
        <v>0.155563335273815</v>
      </c>
      <c r="W745" s="17">
        <v>0.156155357314155</v>
      </c>
      <c r="X745" s="17">
        <v>0.14642814864446599</v>
      </c>
      <c r="Y745" s="17">
        <v>0.18500347694289401</v>
      </c>
      <c r="Z745" s="17">
        <v>0.20653998219466299</v>
      </c>
      <c r="AA745" s="17">
        <v>0.125890151124773</v>
      </c>
      <c r="AB745" s="17"/>
      <c r="AC745" s="17">
        <v>0.25700848371902701</v>
      </c>
      <c r="AD745" s="17">
        <v>0.124755292082067</v>
      </c>
      <c r="AE745" s="17">
        <v>0.134632214764448</v>
      </c>
      <c r="AF745" s="17">
        <v>0.145485150638092</v>
      </c>
      <c r="AG745" s="17">
        <v>0.127870317020156</v>
      </c>
      <c r="AH745" s="17">
        <v>0.24669196730649701</v>
      </c>
      <c r="AI745" s="17"/>
      <c r="AJ745" s="17">
        <v>0.16128452992415099</v>
      </c>
      <c r="AK745" s="17">
        <v>0.15723559317202199</v>
      </c>
      <c r="AL745" s="17">
        <v>0.17710874526974499</v>
      </c>
      <c r="AM745" s="17">
        <v>0.18272998307938901</v>
      </c>
      <c r="AN745" s="17">
        <v>0.184943180712381</v>
      </c>
      <c r="AO745" s="17">
        <v>0.164930287062933</v>
      </c>
      <c r="AP745" s="17"/>
      <c r="AQ745" s="17">
        <v>0.22886153750784299</v>
      </c>
      <c r="AR745" s="17">
        <v>0.161383882248994</v>
      </c>
      <c r="AS745" s="17"/>
      <c r="AT745" s="17">
        <v>0.16330785291253599</v>
      </c>
      <c r="AU745" s="17">
        <v>0.18718161290099899</v>
      </c>
      <c r="AV745" s="17"/>
      <c r="AW745" s="17">
        <v>0.163770895243081</v>
      </c>
      <c r="AX745" s="17" t="s">
        <v>87</v>
      </c>
      <c r="AY745" s="17">
        <v>0.16128452992415099</v>
      </c>
      <c r="AZ745" s="17"/>
      <c r="BA745" s="17">
        <v>0.23780696105048801</v>
      </c>
      <c r="BB745" s="17">
        <v>0.128904611194739</v>
      </c>
      <c r="BC745" s="17"/>
      <c r="BD745" s="17">
        <v>0.244786852382363</v>
      </c>
      <c r="BE745" s="17">
        <v>0.14408971975356799</v>
      </c>
      <c r="BF745" s="17"/>
      <c r="BG745" s="17">
        <v>0.24141943531482099</v>
      </c>
      <c r="BH745" s="17">
        <v>0.110969123221766</v>
      </c>
      <c r="BI745" s="17">
        <v>0.21213533607874499</v>
      </c>
      <c r="BJ745" s="17">
        <v>0.15860197877101001</v>
      </c>
    </row>
    <row r="746" spans="2:62">
      <c r="B746" t="s">
        <v>79</v>
      </c>
      <c r="C746" s="17">
        <v>0.47124197839690402</v>
      </c>
      <c r="D746" s="17">
        <v>0.46010960337006002</v>
      </c>
      <c r="E746" s="17">
        <v>0.48191195872416898</v>
      </c>
      <c r="F746" s="17"/>
      <c r="G746" s="17">
        <v>0.35316973724561201</v>
      </c>
      <c r="H746" s="17">
        <v>0.40108965346139502</v>
      </c>
      <c r="I746" s="17">
        <v>0.458976912868922</v>
      </c>
      <c r="J746" s="17">
        <v>0.51866575656556602</v>
      </c>
      <c r="K746" s="17">
        <v>0.53757202579486196</v>
      </c>
      <c r="L746" s="17">
        <v>0.53251292264591799</v>
      </c>
      <c r="M746" s="17"/>
      <c r="N746" s="17">
        <v>0.43285144695945199</v>
      </c>
      <c r="O746" s="17">
        <v>0.50400897120369703</v>
      </c>
      <c r="P746" s="17">
        <v>0.45667797631408202</v>
      </c>
      <c r="Q746" s="17">
        <v>0.49252962884071899</v>
      </c>
      <c r="R746" s="17"/>
      <c r="S746" s="17">
        <v>0.41337237343539601</v>
      </c>
      <c r="T746" s="17">
        <v>0.45931469858415203</v>
      </c>
      <c r="U746" s="17">
        <v>0.48023115570798303</v>
      </c>
      <c r="V746" s="17">
        <v>0.48704800603996401</v>
      </c>
      <c r="W746" s="17">
        <v>0.43155842683954498</v>
      </c>
      <c r="X746" s="17">
        <v>0.50123410395671397</v>
      </c>
      <c r="Y746" s="17">
        <v>0.46558175941184998</v>
      </c>
      <c r="Z746" s="17">
        <v>0.451494920425068</v>
      </c>
      <c r="AA746" s="17">
        <v>0.54887234202433999</v>
      </c>
      <c r="AB746" s="17"/>
      <c r="AC746" s="17">
        <v>0.41949913486935902</v>
      </c>
      <c r="AD746" s="17">
        <v>0.491177013884182</v>
      </c>
      <c r="AE746" s="17">
        <v>0.47293517178547401</v>
      </c>
      <c r="AF746" s="17">
        <v>0.47598483598889202</v>
      </c>
      <c r="AG746" s="17">
        <v>0.52883448984361303</v>
      </c>
      <c r="AH746" s="17">
        <v>0.46828498661695001</v>
      </c>
      <c r="AI746" s="17"/>
      <c r="AJ746" s="17">
        <v>0.49784544753502402</v>
      </c>
      <c r="AK746" s="17">
        <v>0.48558674619020598</v>
      </c>
      <c r="AL746" s="17">
        <v>0.45654735589261602</v>
      </c>
      <c r="AM746" s="17">
        <v>0.44745736448367501</v>
      </c>
      <c r="AN746" s="17">
        <v>0.439510868575613</v>
      </c>
      <c r="AO746" s="17">
        <v>0.42770015432985797</v>
      </c>
      <c r="AP746" s="17"/>
      <c r="AQ746" s="17">
        <v>0.40990139167358303</v>
      </c>
      <c r="AR746" s="17">
        <v>0.50374959002738895</v>
      </c>
      <c r="AS746" s="17"/>
      <c r="AT746" s="17">
        <v>0.47370401679817298</v>
      </c>
      <c r="AU746" s="17">
        <v>0.466941377959389</v>
      </c>
      <c r="AV746" s="17"/>
      <c r="AW746" s="17">
        <v>0.47678608670859202</v>
      </c>
      <c r="AX746" s="17" t="s">
        <v>87</v>
      </c>
      <c r="AY746" s="17">
        <v>0.49784544753502402</v>
      </c>
      <c r="AZ746" s="17"/>
      <c r="BA746" s="17">
        <v>0.44807273935002101</v>
      </c>
      <c r="BB746" s="17">
        <v>0.48409577008058302</v>
      </c>
      <c r="BC746" s="17"/>
      <c r="BD746" s="17">
        <v>0.43745234769700703</v>
      </c>
      <c r="BE746" s="17">
        <v>0.48978974339680798</v>
      </c>
      <c r="BF746" s="17"/>
      <c r="BG746" s="17">
        <v>0.41994029052752502</v>
      </c>
      <c r="BH746" s="17">
        <v>0.501405258384931</v>
      </c>
      <c r="BI746" s="17">
        <v>0.484443686838475</v>
      </c>
      <c r="BJ746" s="17">
        <v>0.50969342406040596</v>
      </c>
    </row>
    <row r="747" spans="2:62">
      <c r="B747" t="s">
        <v>101</v>
      </c>
      <c r="C747" s="17">
        <v>0.36099471111181602</v>
      </c>
      <c r="D747" s="17">
        <v>0.33692629245067601</v>
      </c>
      <c r="E747" s="17">
        <v>0.38431840864793798</v>
      </c>
      <c r="F747" s="17"/>
      <c r="G747" s="17">
        <v>0.436344706464595</v>
      </c>
      <c r="H747" s="17">
        <v>0.34920737710895</v>
      </c>
      <c r="I747" s="17">
        <v>0.33673528254860702</v>
      </c>
      <c r="J747" s="17">
        <v>0.36916781457242898</v>
      </c>
      <c r="K747" s="17">
        <v>0.34817917724016101</v>
      </c>
      <c r="L747" s="17">
        <v>0.34195208098159602</v>
      </c>
      <c r="M747" s="17"/>
      <c r="N747" s="17">
        <v>0.348064551376424</v>
      </c>
      <c r="O747" s="17">
        <v>0.356833660376569</v>
      </c>
      <c r="P747" s="17">
        <v>0.344892900355389</v>
      </c>
      <c r="Q747" s="17">
        <v>0.39339557451727902</v>
      </c>
      <c r="R747" s="17"/>
      <c r="S747" s="17">
        <v>0.33107972853645101</v>
      </c>
      <c r="T747" s="17">
        <v>0.41531734597861403</v>
      </c>
      <c r="U747" s="17">
        <v>0.35526428979771901</v>
      </c>
      <c r="V747" s="17">
        <v>0.35738865868622099</v>
      </c>
      <c r="W747" s="17">
        <v>0.41228621584629999</v>
      </c>
      <c r="X747" s="17">
        <v>0.35233774739882001</v>
      </c>
      <c r="Y747" s="17">
        <v>0.34941476364525598</v>
      </c>
      <c r="Z747" s="17">
        <v>0.34196509738026898</v>
      </c>
      <c r="AA747" s="17">
        <v>0.32523750685088598</v>
      </c>
      <c r="AB747" s="17"/>
      <c r="AC747" s="17">
        <v>0.32349238141161302</v>
      </c>
      <c r="AD747" s="17">
        <v>0.38406769403375102</v>
      </c>
      <c r="AE747" s="17">
        <v>0.39243261345007802</v>
      </c>
      <c r="AF747" s="17">
        <v>0.37853001337301601</v>
      </c>
      <c r="AG747" s="17">
        <v>0.34329519313623003</v>
      </c>
      <c r="AH747" s="17">
        <v>0.28502304607655199</v>
      </c>
      <c r="AI747" s="17"/>
      <c r="AJ747" s="17">
        <v>0.34087002254082499</v>
      </c>
      <c r="AK747" s="17">
        <v>0.35717766063777201</v>
      </c>
      <c r="AL747" s="17">
        <v>0.36634389883763901</v>
      </c>
      <c r="AM747" s="17">
        <v>0.36981265243693601</v>
      </c>
      <c r="AN747" s="17">
        <v>0.37554595071200603</v>
      </c>
      <c r="AO747" s="17">
        <v>0.40736955860720903</v>
      </c>
      <c r="AP747" s="17"/>
      <c r="AQ747" s="17">
        <v>0.36123707081857398</v>
      </c>
      <c r="AR747" s="17">
        <v>0.33486652772361702</v>
      </c>
      <c r="AS747" s="17"/>
      <c r="AT747" s="17">
        <v>0.362988130289291</v>
      </c>
      <c r="AU747" s="17">
        <v>0.345877009139611</v>
      </c>
      <c r="AV747" s="17"/>
      <c r="AW747" s="17">
        <v>0.35944301804832701</v>
      </c>
      <c r="AX747" s="17" t="s">
        <v>87</v>
      </c>
      <c r="AY747" s="17">
        <v>0.34087002254082499</v>
      </c>
      <c r="AZ747" s="17"/>
      <c r="BA747" s="17">
        <v>0.314120299599491</v>
      </c>
      <c r="BB747" s="17">
        <v>0.38699961872467797</v>
      </c>
      <c r="BC747" s="17"/>
      <c r="BD747" s="17">
        <v>0.317760799920631</v>
      </c>
      <c r="BE747" s="17">
        <v>0.36612053684962298</v>
      </c>
      <c r="BF747" s="17"/>
      <c r="BG747" s="17">
        <v>0.33864027415765302</v>
      </c>
      <c r="BH747" s="17">
        <v>0.38762561839330301</v>
      </c>
      <c r="BI747" s="17">
        <v>0.30342097708277999</v>
      </c>
      <c r="BJ747" s="17">
        <v>0.33170459716858403</v>
      </c>
    </row>
    <row r="748" spans="2:62">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c r="AC748" s="17"/>
      <c r="AD748" s="17"/>
      <c r="AE748" s="17"/>
      <c r="AF748" s="17"/>
      <c r="AG748" s="17"/>
      <c r="AH748" s="17"/>
      <c r="AI748" s="17"/>
      <c r="AJ748" s="17"/>
      <c r="AK748" s="17"/>
      <c r="AL748" s="17"/>
      <c r="AM748" s="17"/>
      <c r="AN748" s="17"/>
      <c r="AO748" s="17"/>
      <c r="AP748" s="17"/>
      <c r="AQ748" s="17"/>
      <c r="AR748" s="17"/>
      <c r="AS748" s="17"/>
      <c r="AT748" s="17"/>
      <c r="AU748" s="17"/>
      <c r="AV748" s="17"/>
      <c r="AW748" s="17"/>
      <c r="AX748" s="17"/>
      <c r="AY748" s="17"/>
      <c r="AZ748" s="17"/>
      <c r="BA748" s="17"/>
      <c r="BB748" s="17"/>
      <c r="BC748" s="17"/>
      <c r="BD748" s="17"/>
      <c r="BE748" s="17"/>
      <c r="BF748" s="17"/>
      <c r="BG748" s="17"/>
      <c r="BH748" s="17"/>
      <c r="BI748" s="17"/>
      <c r="BJ748" s="17"/>
    </row>
    <row r="749" spans="2:62">
      <c r="B749" s="6" t="s">
        <v>334</v>
      </c>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c r="AC749" s="17"/>
      <c r="AD749" s="17"/>
      <c r="AE749" s="17"/>
      <c r="AF749" s="17"/>
      <c r="AG749" s="17"/>
      <c r="AH749" s="17"/>
      <c r="AI749" s="17"/>
      <c r="AJ749" s="17"/>
      <c r="AK749" s="17"/>
      <c r="AL749" s="17"/>
      <c r="AM749" s="17"/>
      <c r="AN749" s="17"/>
      <c r="AO749" s="17"/>
      <c r="AP749" s="17"/>
      <c r="AQ749" s="17"/>
      <c r="AR749" s="17"/>
      <c r="AS749" s="17"/>
      <c r="AT749" s="17"/>
      <c r="AU749" s="17"/>
      <c r="AV749" s="17"/>
      <c r="AW749" s="17"/>
      <c r="AX749" s="17"/>
      <c r="AY749" s="17"/>
      <c r="AZ749" s="17"/>
      <c r="BA749" s="17"/>
      <c r="BB749" s="17"/>
      <c r="BC749" s="17"/>
      <c r="BD749" s="17"/>
      <c r="BE749" s="17"/>
      <c r="BF749" s="17"/>
      <c r="BG749" s="17"/>
      <c r="BH749" s="17"/>
      <c r="BI749" s="17"/>
      <c r="BJ749" s="17"/>
    </row>
    <row r="750" spans="2:62">
      <c r="B750" s="24" t="s">
        <v>15</v>
      </c>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c r="AC750" s="17"/>
      <c r="AD750" s="17"/>
      <c r="AE750" s="17"/>
      <c r="AF750" s="17"/>
      <c r="AG750" s="17"/>
      <c r="AH750" s="17"/>
      <c r="AI750" s="17"/>
      <c r="AJ750" s="17"/>
      <c r="AK750" s="17"/>
      <c r="AL750" s="17"/>
      <c r="AM750" s="17"/>
      <c r="AN750" s="17"/>
      <c r="AO750" s="17"/>
      <c r="AP750" s="17"/>
      <c r="AQ750" s="17"/>
      <c r="AR750" s="17"/>
      <c r="AS750" s="17"/>
      <c r="AT750" s="17"/>
      <c r="AU750" s="17"/>
      <c r="AV750" s="17"/>
      <c r="AW750" s="17"/>
      <c r="AX750" s="17"/>
      <c r="AY750" s="17"/>
      <c r="AZ750" s="17"/>
      <c r="BA750" s="17"/>
      <c r="BB750" s="17"/>
      <c r="BC750" s="17"/>
      <c r="BD750" s="17"/>
      <c r="BE750" s="17"/>
      <c r="BF750" s="17"/>
      <c r="BG750" s="17"/>
      <c r="BH750" s="17"/>
      <c r="BI750" s="17"/>
      <c r="BJ750" s="17"/>
    </row>
    <row r="751" spans="2:62">
      <c r="B751" t="s">
        <v>78</v>
      </c>
      <c r="C751" s="17">
        <v>0.15856655967673999</v>
      </c>
      <c r="D751" s="17">
        <v>0.189987076143007</v>
      </c>
      <c r="E751" s="17">
        <v>0.12717948835430201</v>
      </c>
      <c r="F751" s="17"/>
      <c r="G751" s="17">
        <v>0.25041621950474502</v>
      </c>
      <c r="H751" s="17">
        <v>0.26052683577583402</v>
      </c>
      <c r="I751" s="17">
        <v>0.226372145848284</v>
      </c>
      <c r="J751" s="17">
        <v>8.9434263814308204E-2</v>
      </c>
      <c r="K751" s="17">
        <v>5.30293389833928E-2</v>
      </c>
      <c r="L751" s="17">
        <v>8.5552437365620904E-2</v>
      </c>
      <c r="M751" s="17"/>
      <c r="N751" s="17">
        <v>0.24606223358075699</v>
      </c>
      <c r="O751" s="17">
        <v>0.12791038741524799</v>
      </c>
      <c r="P751" s="17">
        <v>0.14784269678246501</v>
      </c>
      <c r="Q751" s="17">
        <v>0.106204536675088</v>
      </c>
      <c r="R751" s="17"/>
      <c r="S751" s="17">
        <v>0.27865015436225099</v>
      </c>
      <c r="T751" s="17">
        <v>0.125073103584669</v>
      </c>
      <c r="U751" s="17">
        <v>0.12031565443304799</v>
      </c>
      <c r="V751" s="17">
        <v>0.11220020162972701</v>
      </c>
      <c r="W751" s="17">
        <v>0.13487482170189299</v>
      </c>
      <c r="X751" s="17">
        <v>0.15755584815594001</v>
      </c>
      <c r="Y751" s="17">
        <v>0.161090808448969</v>
      </c>
      <c r="Z751" s="17">
        <v>0.19802653538422599</v>
      </c>
      <c r="AA751" s="17">
        <v>0.12538410539043701</v>
      </c>
      <c r="AB751" s="17"/>
      <c r="AC751" s="17">
        <v>0.29328935736998402</v>
      </c>
      <c r="AD751" s="17">
        <v>0.127363037370161</v>
      </c>
      <c r="AE751" s="17">
        <v>0.13499692679321301</v>
      </c>
      <c r="AF751" s="17">
        <v>0.10140689999109399</v>
      </c>
      <c r="AG751" s="17">
        <v>9.8859077581574695E-2</v>
      </c>
      <c r="AH751" s="17">
        <v>4.7919245201380301E-2</v>
      </c>
      <c r="AI751" s="17"/>
      <c r="AJ751" s="17">
        <v>0.12862404376891501</v>
      </c>
      <c r="AK751" s="17">
        <v>0.161935870944799</v>
      </c>
      <c r="AL751" s="17">
        <v>0.135494224275754</v>
      </c>
      <c r="AM751" s="17">
        <v>0.162688732156342</v>
      </c>
      <c r="AN751" s="17">
        <v>0.209593895464911</v>
      </c>
      <c r="AO751" s="17">
        <v>0.19633667091267301</v>
      </c>
      <c r="AP751" s="17"/>
      <c r="AQ751" s="17">
        <v>0.22232763373474801</v>
      </c>
      <c r="AR751" s="17">
        <v>0.14526747755035499</v>
      </c>
      <c r="AS751" s="17"/>
      <c r="AT751" s="17">
        <v>0.14625067347439999</v>
      </c>
      <c r="AU751" s="17">
        <v>0.209878718390307</v>
      </c>
      <c r="AV751" s="17"/>
      <c r="AW751" s="17">
        <v>0.15180007698641601</v>
      </c>
      <c r="AX751" s="17" t="s">
        <v>87</v>
      </c>
      <c r="AY751" s="17">
        <v>0.12862404376891501</v>
      </c>
      <c r="AZ751" s="17"/>
      <c r="BA751" s="17">
        <v>0.21044066506373699</v>
      </c>
      <c r="BB751" s="17">
        <v>0.129787930258981</v>
      </c>
      <c r="BC751" s="17"/>
      <c r="BD751" s="17">
        <v>0.27372623520696299</v>
      </c>
      <c r="BE751" s="17">
        <v>0.121146255960602</v>
      </c>
      <c r="BF751" s="17"/>
      <c r="BG751" s="17">
        <v>0.262096285412311</v>
      </c>
      <c r="BH751" s="17">
        <v>0.101228684405162</v>
      </c>
      <c r="BI751" s="17">
        <v>0.19207029247531701</v>
      </c>
      <c r="BJ751" s="17">
        <v>0.15785721273838299</v>
      </c>
    </row>
    <row r="752" spans="2:62">
      <c r="B752" t="s">
        <v>79</v>
      </c>
      <c r="C752" s="17">
        <v>0.54954610552402805</v>
      </c>
      <c r="D752" s="17">
        <v>0.55363601181659705</v>
      </c>
      <c r="E752" s="17">
        <v>0.54783391346731602</v>
      </c>
      <c r="F752" s="17"/>
      <c r="G752" s="17">
        <v>0.39684111876454597</v>
      </c>
      <c r="H752" s="17">
        <v>0.46912641634160901</v>
      </c>
      <c r="I752" s="17">
        <v>0.48778988598107598</v>
      </c>
      <c r="J752" s="17">
        <v>0.61971470413899599</v>
      </c>
      <c r="K752" s="17">
        <v>0.67481219623503297</v>
      </c>
      <c r="L752" s="17">
        <v>0.63019534150660195</v>
      </c>
      <c r="M752" s="17"/>
      <c r="N752" s="17">
        <v>0.50128802370894998</v>
      </c>
      <c r="O752" s="17">
        <v>0.58076499317830799</v>
      </c>
      <c r="P752" s="17">
        <v>0.56514129929434898</v>
      </c>
      <c r="Q752" s="17">
        <v>0.555099930924836</v>
      </c>
      <c r="R752" s="17"/>
      <c r="S752" s="17">
        <v>0.43939810397908802</v>
      </c>
      <c r="T752" s="17">
        <v>0.536522396775719</v>
      </c>
      <c r="U752" s="17">
        <v>0.59125238898284105</v>
      </c>
      <c r="V752" s="17">
        <v>0.58163141274115704</v>
      </c>
      <c r="W752" s="17">
        <v>0.58083819593124297</v>
      </c>
      <c r="X752" s="17">
        <v>0.573150175384876</v>
      </c>
      <c r="Y752" s="17">
        <v>0.59480936276943597</v>
      </c>
      <c r="Z752" s="17">
        <v>0.52722566675355897</v>
      </c>
      <c r="AA752" s="17">
        <v>0.57304383064805198</v>
      </c>
      <c r="AB752" s="17"/>
      <c r="AC752" s="17">
        <v>0.44850143484877097</v>
      </c>
      <c r="AD752" s="17">
        <v>0.56190331958518203</v>
      </c>
      <c r="AE752" s="17">
        <v>0.54300528484356203</v>
      </c>
      <c r="AF752" s="17">
        <v>0.59631525534988905</v>
      </c>
      <c r="AG752" s="17">
        <v>0.62575631449817903</v>
      </c>
      <c r="AH752" s="17">
        <v>0.69592246691007298</v>
      </c>
      <c r="AI752" s="17"/>
      <c r="AJ752" s="17">
        <v>0.60326361795862704</v>
      </c>
      <c r="AK752" s="17">
        <v>0.55276577296445695</v>
      </c>
      <c r="AL752" s="17">
        <v>0.545395723050356</v>
      </c>
      <c r="AM752" s="17">
        <v>0.52848944740030301</v>
      </c>
      <c r="AN752" s="17">
        <v>0.46939663097920498</v>
      </c>
      <c r="AO752" s="17">
        <v>0.50459564756849096</v>
      </c>
      <c r="AP752" s="17"/>
      <c r="AQ752" s="17">
        <v>0.49624084633843302</v>
      </c>
      <c r="AR752" s="17">
        <v>0.58370717580044995</v>
      </c>
      <c r="AS752" s="17"/>
      <c r="AT752" s="17">
        <v>0.56485020071742897</v>
      </c>
      <c r="AU752" s="17">
        <v>0.49694707348703299</v>
      </c>
      <c r="AV752" s="17"/>
      <c r="AW752" s="17">
        <v>0.53981601936408696</v>
      </c>
      <c r="AX752" s="17" t="s">
        <v>87</v>
      </c>
      <c r="AY752" s="17">
        <v>0.60326361795862704</v>
      </c>
      <c r="AZ752" s="17"/>
      <c r="BA752" s="17">
        <v>0.54514794233215602</v>
      </c>
      <c r="BB752" s="17">
        <v>0.55198611114288998</v>
      </c>
      <c r="BC752" s="17"/>
      <c r="BD752" s="17">
        <v>0.46712814541968101</v>
      </c>
      <c r="BE752" s="17">
        <v>0.58464613310037705</v>
      </c>
      <c r="BF752" s="17"/>
      <c r="BG752" s="17">
        <v>0.46623718475749498</v>
      </c>
      <c r="BH752" s="17">
        <v>0.56487232740077598</v>
      </c>
      <c r="BI752" s="17">
        <v>0.57161108415079798</v>
      </c>
      <c r="BJ752" s="17">
        <v>0.57291271285273404</v>
      </c>
    </row>
    <row r="753" spans="2:62">
      <c r="B753" t="s">
        <v>101</v>
      </c>
      <c r="C753" s="17">
        <v>0.29188733479923201</v>
      </c>
      <c r="D753" s="17">
        <v>0.25637691204039598</v>
      </c>
      <c r="E753" s="17">
        <v>0.32498659817838199</v>
      </c>
      <c r="F753" s="17"/>
      <c r="G753" s="17">
        <v>0.35274266173070901</v>
      </c>
      <c r="H753" s="17">
        <v>0.27034674788255703</v>
      </c>
      <c r="I753" s="17">
        <v>0.28583796817064</v>
      </c>
      <c r="J753" s="17">
        <v>0.29085103204669599</v>
      </c>
      <c r="K753" s="17">
        <v>0.27215846478157402</v>
      </c>
      <c r="L753" s="17">
        <v>0.28425222112777698</v>
      </c>
      <c r="M753" s="17"/>
      <c r="N753" s="17">
        <v>0.252649742710293</v>
      </c>
      <c r="O753" s="17">
        <v>0.291324619406444</v>
      </c>
      <c r="P753" s="17">
        <v>0.28701600392318599</v>
      </c>
      <c r="Q753" s="17">
        <v>0.33869553240007599</v>
      </c>
      <c r="R753" s="17"/>
      <c r="S753" s="17">
        <v>0.28195174165866099</v>
      </c>
      <c r="T753" s="17">
        <v>0.338404499639612</v>
      </c>
      <c r="U753" s="17">
        <v>0.28843195658411103</v>
      </c>
      <c r="V753" s="17">
        <v>0.30616838562911602</v>
      </c>
      <c r="W753" s="17">
        <v>0.284286982366865</v>
      </c>
      <c r="X753" s="17">
        <v>0.26929397645918302</v>
      </c>
      <c r="Y753" s="17">
        <v>0.244099828781594</v>
      </c>
      <c r="Z753" s="17">
        <v>0.27474779786221498</v>
      </c>
      <c r="AA753" s="17">
        <v>0.30157206396151098</v>
      </c>
      <c r="AB753" s="17"/>
      <c r="AC753" s="17">
        <v>0.25820920778124401</v>
      </c>
      <c r="AD753" s="17">
        <v>0.310733643044657</v>
      </c>
      <c r="AE753" s="17">
        <v>0.32199778836322501</v>
      </c>
      <c r="AF753" s="17">
        <v>0.30227784465901703</v>
      </c>
      <c r="AG753" s="17">
        <v>0.27538460792024599</v>
      </c>
      <c r="AH753" s="17">
        <v>0.256158287888547</v>
      </c>
      <c r="AI753" s="17"/>
      <c r="AJ753" s="17">
        <v>0.26811233827245801</v>
      </c>
      <c r="AK753" s="17">
        <v>0.285298356090744</v>
      </c>
      <c r="AL753" s="17">
        <v>0.31911005267388998</v>
      </c>
      <c r="AM753" s="17">
        <v>0.30882182044335599</v>
      </c>
      <c r="AN753" s="17">
        <v>0.321009473555884</v>
      </c>
      <c r="AO753" s="17">
        <v>0.299067681518837</v>
      </c>
      <c r="AP753" s="17"/>
      <c r="AQ753" s="17">
        <v>0.28143151992681997</v>
      </c>
      <c r="AR753" s="17">
        <v>0.27102534664919498</v>
      </c>
      <c r="AS753" s="17"/>
      <c r="AT753" s="17">
        <v>0.28889912580817101</v>
      </c>
      <c r="AU753" s="17">
        <v>0.29317420812265998</v>
      </c>
      <c r="AV753" s="17"/>
      <c r="AW753" s="17">
        <v>0.30838390364949803</v>
      </c>
      <c r="AX753" s="17" t="s">
        <v>87</v>
      </c>
      <c r="AY753" s="17">
        <v>0.26811233827245801</v>
      </c>
      <c r="AZ753" s="17"/>
      <c r="BA753" s="17">
        <v>0.24441139260410699</v>
      </c>
      <c r="BB753" s="17">
        <v>0.31822595859812902</v>
      </c>
      <c r="BC753" s="17"/>
      <c r="BD753" s="17">
        <v>0.25914561937335601</v>
      </c>
      <c r="BE753" s="17">
        <v>0.29420761093902098</v>
      </c>
      <c r="BF753" s="17"/>
      <c r="BG753" s="17">
        <v>0.27166652983019501</v>
      </c>
      <c r="BH753" s="17">
        <v>0.333898988194062</v>
      </c>
      <c r="BI753" s="17">
        <v>0.23631862337388601</v>
      </c>
      <c r="BJ753" s="17">
        <v>0.26923007440888203</v>
      </c>
    </row>
    <row r="754" spans="2:62">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c r="AC754" s="17"/>
      <c r="AD754" s="17"/>
      <c r="AE754" s="17"/>
      <c r="AF754" s="17"/>
      <c r="AG754" s="17"/>
      <c r="AH754" s="17"/>
      <c r="AI754" s="17"/>
      <c r="AJ754" s="17"/>
      <c r="AK754" s="17"/>
      <c r="AL754" s="17"/>
      <c r="AM754" s="17"/>
      <c r="AN754" s="17"/>
      <c r="AO754" s="17"/>
      <c r="AP754" s="17"/>
      <c r="AQ754" s="17"/>
      <c r="AR754" s="17"/>
      <c r="AS754" s="17"/>
      <c r="AT754" s="17"/>
      <c r="AU754" s="17"/>
      <c r="AV754" s="17"/>
      <c r="AW754" s="17"/>
      <c r="AX754" s="17"/>
      <c r="AY754" s="17"/>
      <c r="AZ754" s="17"/>
      <c r="BA754" s="17"/>
      <c r="BB754" s="17"/>
      <c r="BC754" s="17"/>
      <c r="BD754" s="17"/>
      <c r="BE754" s="17"/>
      <c r="BF754" s="17"/>
      <c r="BG754" s="17"/>
      <c r="BH754" s="17"/>
      <c r="BI754" s="17"/>
      <c r="BJ754" s="17"/>
    </row>
    <row r="755" spans="2:62">
      <c r="B755" s="6" t="s">
        <v>335</v>
      </c>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c r="AC755" s="17"/>
      <c r="AD755" s="17"/>
      <c r="AE755" s="17"/>
      <c r="AF755" s="17"/>
      <c r="AG755" s="17"/>
      <c r="AH755" s="17"/>
      <c r="AI755" s="17"/>
      <c r="AJ755" s="17"/>
      <c r="AK755" s="17"/>
      <c r="AL755" s="17"/>
      <c r="AM755" s="17"/>
      <c r="AN755" s="17"/>
      <c r="AO755" s="17"/>
      <c r="AP755" s="17"/>
      <c r="AQ755" s="17"/>
      <c r="AR755" s="17"/>
      <c r="AS755" s="17"/>
      <c r="AT755" s="17"/>
      <c r="AU755" s="17"/>
      <c r="AV755" s="17"/>
      <c r="AW755" s="17"/>
      <c r="AX755" s="17"/>
      <c r="AY755" s="17"/>
      <c r="AZ755" s="17"/>
      <c r="BA755" s="17"/>
      <c r="BB755" s="17"/>
      <c r="BC755" s="17"/>
      <c r="BD755" s="17"/>
      <c r="BE755" s="17"/>
      <c r="BF755" s="17"/>
      <c r="BG755" s="17"/>
      <c r="BH755" s="17"/>
      <c r="BI755" s="17"/>
      <c r="BJ755" s="17"/>
    </row>
    <row r="756" spans="2:62">
      <c r="B756" s="24" t="s">
        <v>15</v>
      </c>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c r="AC756" s="17"/>
      <c r="AD756" s="17"/>
      <c r="AE756" s="17"/>
      <c r="AF756" s="17"/>
      <c r="AG756" s="17"/>
      <c r="AH756" s="17"/>
      <c r="AI756" s="17"/>
      <c r="AJ756" s="17"/>
      <c r="AK756" s="17"/>
      <c r="AL756" s="17"/>
      <c r="AM756" s="17"/>
      <c r="AN756" s="17"/>
      <c r="AO756" s="17"/>
      <c r="AP756" s="17"/>
      <c r="AQ756" s="17"/>
      <c r="AR756" s="17"/>
      <c r="AS756" s="17"/>
      <c r="AT756" s="17"/>
      <c r="AU756" s="17"/>
      <c r="AV756" s="17"/>
      <c r="AW756" s="17"/>
      <c r="AX756" s="17"/>
      <c r="AY756" s="17"/>
      <c r="AZ756" s="17"/>
      <c r="BA756" s="17"/>
      <c r="BB756" s="17"/>
      <c r="BC756" s="17"/>
      <c r="BD756" s="17"/>
      <c r="BE756" s="17"/>
      <c r="BF756" s="17"/>
      <c r="BG756" s="17"/>
      <c r="BH756" s="17"/>
      <c r="BI756" s="17"/>
      <c r="BJ756" s="17"/>
    </row>
    <row r="757" spans="2:62">
      <c r="B757" t="s">
        <v>78</v>
      </c>
      <c r="C757" s="17">
        <v>0.103931168404781</v>
      </c>
      <c r="D757" s="17">
        <v>0.12991968430551601</v>
      </c>
      <c r="E757" s="17">
        <v>7.7195681133081298E-2</v>
      </c>
      <c r="F757" s="17"/>
      <c r="G757" s="17">
        <v>0.18077018434641201</v>
      </c>
      <c r="H757" s="17">
        <v>0.209202290819342</v>
      </c>
      <c r="I757" s="17">
        <v>0.13481546635806699</v>
      </c>
      <c r="J757" s="17">
        <v>5.38851401997417E-2</v>
      </c>
      <c r="K757" s="17">
        <v>4.1547395772203802E-2</v>
      </c>
      <c r="L757" s="17">
        <v>2.2023158075606099E-2</v>
      </c>
      <c r="M757" s="17"/>
      <c r="N757" s="17">
        <v>0.169009955130768</v>
      </c>
      <c r="O757" s="17">
        <v>7.8825453753676403E-2</v>
      </c>
      <c r="P757" s="17">
        <v>0.10647484357937299</v>
      </c>
      <c r="Q757" s="17">
        <v>5.8031315892775298E-2</v>
      </c>
      <c r="R757" s="17"/>
      <c r="S757" s="17">
        <v>0.19351233106672899</v>
      </c>
      <c r="T757" s="17">
        <v>9.63631955806699E-2</v>
      </c>
      <c r="U757" s="17">
        <v>5.0937836439420001E-2</v>
      </c>
      <c r="V757" s="17">
        <v>0.100163904105733</v>
      </c>
      <c r="W757" s="17">
        <v>7.9796425689351594E-2</v>
      </c>
      <c r="X757" s="17">
        <v>8.2553066473901607E-2</v>
      </c>
      <c r="Y757" s="17">
        <v>8.0670835457398504E-2</v>
      </c>
      <c r="Z757" s="17">
        <v>0.145707769665122</v>
      </c>
      <c r="AA757" s="17">
        <v>8.5500734799567907E-2</v>
      </c>
      <c r="AB757" s="17"/>
      <c r="AC757" s="17">
        <v>0.19200055340622499</v>
      </c>
      <c r="AD757" s="17">
        <v>8.6675900263097697E-2</v>
      </c>
      <c r="AE757" s="17">
        <v>9.4298104078582801E-2</v>
      </c>
      <c r="AF757" s="17">
        <v>5.0623948126133897E-2</v>
      </c>
      <c r="AG757" s="17">
        <v>5.5854108211420499E-2</v>
      </c>
      <c r="AH757" s="17">
        <v>8.2987496664138197E-2</v>
      </c>
      <c r="AI757" s="17"/>
      <c r="AJ757" s="17">
        <v>7.6597633373068005E-2</v>
      </c>
      <c r="AK757" s="17">
        <v>9.6168416550707805E-2</v>
      </c>
      <c r="AL757" s="17">
        <v>0.132654616188605</v>
      </c>
      <c r="AM757" s="17">
        <v>0.13672115536394699</v>
      </c>
      <c r="AN757" s="17">
        <v>0.13551769792067</v>
      </c>
      <c r="AO757" s="17">
        <v>0.132140010697407</v>
      </c>
      <c r="AP757" s="17"/>
      <c r="AQ757" s="17">
        <v>0.16434299918036999</v>
      </c>
      <c r="AR757" s="17">
        <v>9.3081791321071194E-2</v>
      </c>
      <c r="AS757" s="17"/>
      <c r="AT757" s="17">
        <v>9.3634573798842199E-2</v>
      </c>
      <c r="AU757" s="17">
        <v>0.14595692753041001</v>
      </c>
      <c r="AV757" s="17"/>
      <c r="AW757" s="17">
        <v>0.11667494802454501</v>
      </c>
      <c r="AX757" s="17" t="s">
        <v>87</v>
      </c>
      <c r="AY757" s="17">
        <v>7.6597633373068005E-2</v>
      </c>
      <c r="AZ757" s="17"/>
      <c r="BA757" s="17">
        <v>0.13386702725003999</v>
      </c>
      <c r="BB757" s="17">
        <v>8.7323402707756001E-2</v>
      </c>
      <c r="BC757" s="17"/>
      <c r="BD757" s="17">
        <v>0.20090141095078901</v>
      </c>
      <c r="BE757" s="17">
        <v>7.2380045294175993E-2</v>
      </c>
      <c r="BF757" s="17"/>
      <c r="BG757" s="17">
        <v>0.20281204840786901</v>
      </c>
      <c r="BH757" s="17">
        <v>6.1749594531012302E-2</v>
      </c>
      <c r="BI757" s="17">
        <v>0.16647118654548501</v>
      </c>
      <c r="BJ757" s="17">
        <v>7.1111906400593602E-2</v>
      </c>
    </row>
    <row r="758" spans="2:62">
      <c r="B758" t="s">
        <v>79</v>
      </c>
      <c r="C758" s="17">
        <v>0.54018755313648403</v>
      </c>
      <c r="D758" s="17">
        <v>0.55696217683138705</v>
      </c>
      <c r="E758" s="17">
        <v>0.52599085553559399</v>
      </c>
      <c r="F758" s="17"/>
      <c r="G758" s="17">
        <v>0.397320804775667</v>
      </c>
      <c r="H758" s="17">
        <v>0.446308357037283</v>
      </c>
      <c r="I758" s="17">
        <v>0.54520348034944099</v>
      </c>
      <c r="J758" s="17">
        <v>0.58107342000618001</v>
      </c>
      <c r="K758" s="17">
        <v>0.61102169499884296</v>
      </c>
      <c r="L758" s="17">
        <v>0.63122723603397202</v>
      </c>
      <c r="M758" s="17"/>
      <c r="N758" s="17">
        <v>0.50914524226485802</v>
      </c>
      <c r="O758" s="17">
        <v>0.55980899510966597</v>
      </c>
      <c r="P758" s="17">
        <v>0.54277128708072397</v>
      </c>
      <c r="Q758" s="17">
        <v>0.55058449134796505</v>
      </c>
      <c r="R758" s="17"/>
      <c r="S758" s="17">
        <v>0.46319121802858998</v>
      </c>
      <c r="T758" s="17">
        <v>0.50917556927175001</v>
      </c>
      <c r="U758" s="17">
        <v>0.59070901602211801</v>
      </c>
      <c r="V758" s="17">
        <v>0.54233051266654997</v>
      </c>
      <c r="W758" s="17">
        <v>0.53281158627625003</v>
      </c>
      <c r="X758" s="17">
        <v>0.56977344889722903</v>
      </c>
      <c r="Y758" s="17">
        <v>0.58796256284017701</v>
      </c>
      <c r="Z758" s="17">
        <v>0.46941779975896702</v>
      </c>
      <c r="AA758" s="17">
        <v>0.60162748177771497</v>
      </c>
      <c r="AB758" s="17"/>
      <c r="AC758" s="17">
        <v>0.477162437724931</v>
      </c>
      <c r="AD758" s="17">
        <v>0.57688204901958495</v>
      </c>
      <c r="AE758" s="17">
        <v>0.51205025940746995</v>
      </c>
      <c r="AF758" s="17">
        <v>0.549226963761827</v>
      </c>
      <c r="AG758" s="17">
        <v>0.58058015404851804</v>
      </c>
      <c r="AH758" s="17">
        <v>0.60873803585399899</v>
      </c>
      <c r="AI758" s="17"/>
      <c r="AJ758" s="17">
        <v>0.58527261024013599</v>
      </c>
      <c r="AK758" s="17">
        <v>0.561787005532697</v>
      </c>
      <c r="AL758" s="17">
        <v>0.48151950785757502</v>
      </c>
      <c r="AM758" s="17">
        <v>0.54235107791780102</v>
      </c>
      <c r="AN758" s="17">
        <v>0.47337383683009399</v>
      </c>
      <c r="AO758" s="17">
        <v>0.463136533770446</v>
      </c>
      <c r="AP758" s="17"/>
      <c r="AQ758" s="17">
        <v>0.50481660326969302</v>
      </c>
      <c r="AR758" s="17">
        <v>0.56240018547378201</v>
      </c>
      <c r="AS758" s="17"/>
      <c r="AT758" s="17">
        <v>0.55004444337655301</v>
      </c>
      <c r="AU758" s="17">
        <v>0.50785918223737203</v>
      </c>
      <c r="AV758" s="17"/>
      <c r="AW758" s="17">
        <v>0.52695793522668799</v>
      </c>
      <c r="AX758" s="17" t="s">
        <v>87</v>
      </c>
      <c r="AY758" s="17">
        <v>0.58527261024013599</v>
      </c>
      <c r="AZ758" s="17"/>
      <c r="BA758" s="17">
        <v>0.548477216484617</v>
      </c>
      <c r="BB758" s="17">
        <v>0.53558862757017101</v>
      </c>
      <c r="BC758" s="17"/>
      <c r="BD758" s="17">
        <v>0.48114117377200499</v>
      </c>
      <c r="BE758" s="17">
        <v>0.56709852193261301</v>
      </c>
      <c r="BF758" s="17"/>
      <c r="BG758" s="17">
        <v>0.47105690624791302</v>
      </c>
      <c r="BH758" s="17">
        <v>0.54291456230846402</v>
      </c>
      <c r="BI758" s="17">
        <v>0.54107699344093796</v>
      </c>
      <c r="BJ758" s="17">
        <v>0.57773263520470397</v>
      </c>
    </row>
    <row r="759" spans="2:62">
      <c r="B759" t="s">
        <v>101</v>
      </c>
      <c r="C759" s="17">
        <v>0.35588127845873502</v>
      </c>
      <c r="D759" s="17">
        <v>0.31311813886309697</v>
      </c>
      <c r="E759" s="17">
        <v>0.396813463331324</v>
      </c>
      <c r="F759" s="17"/>
      <c r="G759" s="17">
        <v>0.42190901087792099</v>
      </c>
      <c r="H759" s="17">
        <v>0.344489352143375</v>
      </c>
      <c r="I759" s="17">
        <v>0.31998105329249299</v>
      </c>
      <c r="J759" s="17">
        <v>0.36504143979407899</v>
      </c>
      <c r="K759" s="17">
        <v>0.34743090922895298</v>
      </c>
      <c r="L759" s="17">
        <v>0.34674960589042197</v>
      </c>
      <c r="M759" s="17"/>
      <c r="N759" s="17">
        <v>0.32184480260437398</v>
      </c>
      <c r="O759" s="17">
        <v>0.36136555113665703</v>
      </c>
      <c r="P759" s="17">
        <v>0.35075386933990299</v>
      </c>
      <c r="Q759" s="17">
        <v>0.39138419275926001</v>
      </c>
      <c r="R759" s="17"/>
      <c r="S759" s="17">
        <v>0.34329645090468103</v>
      </c>
      <c r="T759" s="17">
        <v>0.39446123514758002</v>
      </c>
      <c r="U759" s="17">
        <v>0.35835314753846198</v>
      </c>
      <c r="V759" s="17">
        <v>0.35750558322771703</v>
      </c>
      <c r="W759" s="17">
        <v>0.387391988034398</v>
      </c>
      <c r="X759" s="17">
        <v>0.34767348462886999</v>
      </c>
      <c r="Y759" s="17">
        <v>0.33136660170242499</v>
      </c>
      <c r="Z759" s="17">
        <v>0.38487443057591098</v>
      </c>
      <c r="AA759" s="17">
        <v>0.31287178342271699</v>
      </c>
      <c r="AB759" s="17"/>
      <c r="AC759" s="17">
        <v>0.33083700886884398</v>
      </c>
      <c r="AD759" s="17">
        <v>0.33644205071731798</v>
      </c>
      <c r="AE759" s="17">
        <v>0.39365163651394802</v>
      </c>
      <c r="AF759" s="17">
        <v>0.40014908811203898</v>
      </c>
      <c r="AG759" s="17">
        <v>0.36356573774006201</v>
      </c>
      <c r="AH759" s="17">
        <v>0.30827446748186299</v>
      </c>
      <c r="AI759" s="17"/>
      <c r="AJ759" s="17">
        <v>0.33812975638679599</v>
      </c>
      <c r="AK759" s="17">
        <v>0.34204457791659498</v>
      </c>
      <c r="AL759" s="17">
        <v>0.38582587595382001</v>
      </c>
      <c r="AM759" s="17">
        <v>0.32092776671825202</v>
      </c>
      <c r="AN759" s="17">
        <v>0.39110846524923598</v>
      </c>
      <c r="AO759" s="17">
        <v>0.404723455532147</v>
      </c>
      <c r="AP759" s="17"/>
      <c r="AQ759" s="17">
        <v>0.33084039754993699</v>
      </c>
      <c r="AR759" s="17">
        <v>0.34451802320514702</v>
      </c>
      <c r="AS759" s="17"/>
      <c r="AT759" s="17">
        <v>0.356320982824605</v>
      </c>
      <c r="AU759" s="17">
        <v>0.34618389023221802</v>
      </c>
      <c r="AV759" s="17"/>
      <c r="AW759" s="17">
        <v>0.35636711674876698</v>
      </c>
      <c r="AX759" s="17" t="s">
        <v>87</v>
      </c>
      <c r="AY759" s="17">
        <v>0.33812975638679599</v>
      </c>
      <c r="AZ759" s="17"/>
      <c r="BA759" s="17">
        <v>0.31765575626534298</v>
      </c>
      <c r="BB759" s="17">
        <v>0.37708796972207298</v>
      </c>
      <c r="BC759" s="17"/>
      <c r="BD759" s="17">
        <v>0.317957415277205</v>
      </c>
      <c r="BE759" s="17">
        <v>0.36052143277321103</v>
      </c>
      <c r="BF759" s="17"/>
      <c r="BG759" s="17">
        <v>0.326131045344218</v>
      </c>
      <c r="BH759" s="17">
        <v>0.395335843160524</v>
      </c>
      <c r="BI759" s="17">
        <v>0.292451820013577</v>
      </c>
      <c r="BJ759" s="17">
        <v>0.35115545839470202</v>
      </c>
    </row>
    <row r="760" spans="2:62">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c r="AC760" s="17"/>
      <c r="AD760" s="17"/>
      <c r="AE760" s="17"/>
      <c r="AF760" s="17"/>
      <c r="AG760" s="17"/>
      <c r="AH760" s="17"/>
      <c r="AI760" s="17"/>
      <c r="AJ760" s="17"/>
      <c r="AK760" s="17"/>
      <c r="AL760" s="17"/>
      <c r="AM760" s="17"/>
      <c r="AN760" s="17"/>
      <c r="AO760" s="17"/>
      <c r="AP760" s="17"/>
      <c r="AQ760" s="17"/>
      <c r="AR760" s="17"/>
      <c r="AS760" s="17"/>
      <c r="AT760" s="17"/>
      <c r="AU760" s="17"/>
      <c r="AV760" s="17"/>
      <c r="AW760" s="17"/>
      <c r="AX760" s="17"/>
      <c r="AY760" s="17"/>
      <c r="AZ760" s="17"/>
      <c r="BA760" s="17"/>
      <c r="BB760" s="17"/>
      <c r="BC760" s="17"/>
      <c r="BD760" s="17"/>
      <c r="BE760" s="17"/>
      <c r="BF760" s="17"/>
      <c r="BG760" s="17"/>
      <c r="BH760" s="17"/>
      <c r="BI760" s="17"/>
      <c r="BJ760" s="17"/>
    </row>
    <row r="761" spans="2:62">
      <c r="B761" s="6" t="s">
        <v>336</v>
      </c>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c r="AD761" s="17"/>
      <c r="AE761" s="17"/>
      <c r="AF761" s="17"/>
      <c r="AG761" s="17"/>
      <c r="AH761" s="17"/>
      <c r="AI761" s="17"/>
      <c r="AJ761" s="17"/>
      <c r="AK761" s="17"/>
      <c r="AL761" s="17"/>
      <c r="AM761" s="17"/>
      <c r="AN761" s="17"/>
      <c r="AO761" s="17"/>
      <c r="AP761" s="17"/>
      <c r="AQ761" s="17"/>
      <c r="AR761" s="17"/>
      <c r="AS761" s="17"/>
      <c r="AT761" s="17"/>
      <c r="AU761" s="17"/>
      <c r="AV761" s="17"/>
      <c r="AW761" s="17"/>
      <c r="AX761" s="17"/>
      <c r="AY761" s="17"/>
      <c r="AZ761" s="17"/>
      <c r="BA761" s="17"/>
      <c r="BB761" s="17"/>
      <c r="BC761" s="17"/>
      <c r="BD761" s="17"/>
      <c r="BE761" s="17"/>
      <c r="BF761" s="17"/>
      <c r="BG761" s="17"/>
      <c r="BH761" s="17"/>
      <c r="BI761" s="17"/>
      <c r="BJ761" s="17"/>
    </row>
    <row r="762" spans="2:62">
      <c r="B762" s="24" t="s">
        <v>15</v>
      </c>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c r="AC762" s="17"/>
      <c r="AD762" s="17"/>
      <c r="AE762" s="17"/>
      <c r="AF762" s="17"/>
      <c r="AG762" s="17"/>
      <c r="AH762" s="17"/>
      <c r="AI762" s="17"/>
      <c r="AJ762" s="17"/>
      <c r="AK762" s="17"/>
      <c r="AL762" s="17"/>
      <c r="AM762" s="17"/>
      <c r="AN762" s="17"/>
      <c r="AO762" s="17"/>
      <c r="AP762" s="17"/>
      <c r="AQ762" s="17"/>
      <c r="AR762" s="17"/>
      <c r="AS762" s="17"/>
      <c r="AT762" s="17"/>
      <c r="AU762" s="17"/>
      <c r="AV762" s="17"/>
      <c r="AW762" s="17"/>
      <c r="AX762" s="17"/>
      <c r="AY762" s="17"/>
      <c r="AZ762" s="17"/>
      <c r="BA762" s="17"/>
      <c r="BB762" s="17"/>
      <c r="BC762" s="17"/>
      <c r="BD762" s="17"/>
      <c r="BE762" s="17"/>
      <c r="BF762" s="17"/>
      <c r="BG762" s="17"/>
      <c r="BH762" s="17"/>
      <c r="BI762" s="17"/>
      <c r="BJ762" s="17"/>
    </row>
    <row r="763" spans="2:62">
      <c r="B763" t="s">
        <v>78</v>
      </c>
      <c r="C763" s="17">
        <v>0.11694469068494601</v>
      </c>
      <c r="D763" s="17">
        <v>0.13365968378250601</v>
      </c>
      <c r="E763" s="17">
        <v>0.10045267038879301</v>
      </c>
      <c r="F763" s="17"/>
      <c r="G763" s="17">
        <v>0.189161504463423</v>
      </c>
      <c r="H763" s="17">
        <v>0.188779919628174</v>
      </c>
      <c r="I763" s="17">
        <v>0.159108126518306</v>
      </c>
      <c r="J763" s="17">
        <v>6.1824482872493799E-2</v>
      </c>
      <c r="K763" s="17">
        <v>5.5045172650975999E-2</v>
      </c>
      <c r="L763" s="17">
        <v>6.2704451987911594E-2</v>
      </c>
      <c r="M763" s="17"/>
      <c r="N763" s="17">
        <v>0.176107783317171</v>
      </c>
      <c r="O763" s="17">
        <v>0.10339915178591</v>
      </c>
      <c r="P763" s="17">
        <v>0.115276683602202</v>
      </c>
      <c r="Q763" s="17">
        <v>6.9209811285295103E-2</v>
      </c>
      <c r="R763" s="17"/>
      <c r="S763" s="17">
        <v>0.23028641843141001</v>
      </c>
      <c r="T763" s="17">
        <v>9.1730115453322603E-2</v>
      </c>
      <c r="U763" s="17">
        <v>5.9286554691655002E-2</v>
      </c>
      <c r="V763" s="17">
        <v>9.53904468719418E-2</v>
      </c>
      <c r="W763" s="17">
        <v>7.7730197698537506E-2</v>
      </c>
      <c r="X763" s="17">
        <v>0.103788379037935</v>
      </c>
      <c r="Y763" s="17">
        <v>0.107780477145071</v>
      </c>
      <c r="Z763" s="17">
        <v>0.124647146973915</v>
      </c>
      <c r="AA763" s="17">
        <v>0.11612165218063</v>
      </c>
      <c r="AB763" s="17"/>
      <c r="AC763" s="17">
        <v>0.17581204893110999</v>
      </c>
      <c r="AD763" s="17">
        <v>0.109487778037259</v>
      </c>
      <c r="AE763" s="17">
        <v>0.13662696109259201</v>
      </c>
      <c r="AF763" s="17">
        <v>7.0265644774371097E-2</v>
      </c>
      <c r="AG763" s="17">
        <v>6.5658792938114593E-2</v>
      </c>
      <c r="AH763" s="17">
        <v>8.3941337402205204E-2</v>
      </c>
      <c r="AI763" s="17"/>
      <c r="AJ763" s="17">
        <v>0.10598822304901701</v>
      </c>
      <c r="AK763" s="17">
        <v>0.100481090298128</v>
      </c>
      <c r="AL763" s="17">
        <v>9.5275656887405497E-2</v>
      </c>
      <c r="AM763" s="17">
        <v>0.163969642525885</v>
      </c>
      <c r="AN763" s="17">
        <v>0.143510490053815</v>
      </c>
      <c r="AO763" s="17">
        <v>0.164400228024561</v>
      </c>
      <c r="AP763" s="17"/>
      <c r="AQ763" s="17">
        <v>0.17964392574049901</v>
      </c>
      <c r="AR763" s="17">
        <v>0.10416875109134199</v>
      </c>
      <c r="AS763" s="17"/>
      <c r="AT763" s="17">
        <v>0.106770337197667</v>
      </c>
      <c r="AU763" s="17">
        <v>0.15664528301879599</v>
      </c>
      <c r="AV763" s="17"/>
      <c r="AW763" s="17">
        <v>0.10741266037922299</v>
      </c>
      <c r="AX763" s="17" t="s">
        <v>87</v>
      </c>
      <c r="AY763" s="17">
        <v>0.10598822304901701</v>
      </c>
      <c r="AZ763" s="17"/>
      <c r="BA763" s="17">
        <v>0.14567653048294599</v>
      </c>
      <c r="BB763" s="17">
        <v>0.10100488866102</v>
      </c>
      <c r="BC763" s="17"/>
      <c r="BD763" s="17">
        <v>0.208808917377339</v>
      </c>
      <c r="BE763" s="17">
        <v>8.8101364308981994E-2</v>
      </c>
      <c r="BF763" s="17"/>
      <c r="BG763" s="17">
        <v>0.20696397880460399</v>
      </c>
      <c r="BH763" s="17">
        <v>6.1619865881205903E-2</v>
      </c>
      <c r="BI763" s="17">
        <v>0.14360745926495799</v>
      </c>
      <c r="BJ763" s="17">
        <v>9.7370789879460601E-2</v>
      </c>
    </row>
    <row r="764" spans="2:62">
      <c r="B764" t="s">
        <v>79</v>
      </c>
      <c r="C764" s="17">
        <v>0.52030824766918604</v>
      </c>
      <c r="D764" s="17">
        <v>0.53026466814365802</v>
      </c>
      <c r="E764" s="17">
        <v>0.51179083948752302</v>
      </c>
      <c r="F764" s="17"/>
      <c r="G764" s="17">
        <v>0.35237387905335299</v>
      </c>
      <c r="H764" s="17">
        <v>0.44765880732910801</v>
      </c>
      <c r="I764" s="17">
        <v>0.46648012888269402</v>
      </c>
      <c r="J764" s="17">
        <v>0.61080546253443702</v>
      </c>
      <c r="K764" s="17">
        <v>0.604924652771196</v>
      </c>
      <c r="L764" s="17">
        <v>0.60650252324138698</v>
      </c>
      <c r="M764" s="17"/>
      <c r="N764" s="17">
        <v>0.48342772239131998</v>
      </c>
      <c r="O764" s="17">
        <v>0.53315142575220198</v>
      </c>
      <c r="P764" s="17">
        <v>0.55316220150073003</v>
      </c>
      <c r="Q764" s="17">
        <v>0.51728903344542299</v>
      </c>
      <c r="R764" s="17"/>
      <c r="S764" s="17">
        <v>0.42470480114888998</v>
      </c>
      <c r="T764" s="17">
        <v>0.51825800913091202</v>
      </c>
      <c r="U764" s="17">
        <v>0.57547331962713499</v>
      </c>
      <c r="V764" s="17">
        <v>0.57774943229332998</v>
      </c>
      <c r="W764" s="17">
        <v>0.51445964442900305</v>
      </c>
      <c r="X764" s="17">
        <v>0.52733976438542596</v>
      </c>
      <c r="Y764" s="17">
        <v>0.53003809120465994</v>
      </c>
      <c r="Z764" s="17">
        <v>0.51149734079827702</v>
      </c>
      <c r="AA764" s="17">
        <v>0.54017959822261596</v>
      </c>
      <c r="AB764" s="17"/>
      <c r="AC764" s="17">
        <v>0.46496774340494301</v>
      </c>
      <c r="AD764" s="17">
        <v>0.52350363205391304</v>
      </c>
      <c r="AE764" s="17">
        <v>0.48435593655918602</v>
      </c>
      <c r="AF764" s="17">
        <v>0.55842950403806302</v>
      </c>
      <c r="AG764" s="17">
        <v>0.60178329064895097</v>
      </c>
      <c r="AH764" s="17">
        <v>0.57775006148823305</v>
      </c>
      <c r="AI764" s="17"/>
      <c r="AJ764" s="17">
        <v>0.57805514292077698</v>
      </c>
      <c r="AK764" s="17">
        <v>0.55530726553614695</v>
      </c>
      <c r="AL764" s="17">
        <v>0.493407175858806</v>
      </c>
      <c r="AM764" s="17">
        <v>0.48273988005014801</v>
      </c>
      <c r="AN764" s="17">
        <v>0.43049573043018502</v>
      </c>
      <c r="AO764" s="17">
        <v>0.41535625681405303</v>
      </c>
      <c r="AP764" s="17"/>
      <c r="AQ764" s="17">
        <v>0.46312048991700999</v>
      </c>
      <c r="AR764" s="17">
        <v>0.55541591868727802</v>
      </c>
      <c r="AS764" s="17"/>
      <c r="AT764" s="17">
        <v>0.53992978444123696</v>
      </c>
      <c r="AU764" s="17">
        <v>0.45535956200797301</v>
      </c>
      <c r="AV764" s="17"/>
      <c r="AW764" s="17">
        <v>0.51175103392300003</v>
      </c>
      <c r="AX764" s="17" t="s">
        <v>87</v>
      </c>
      <c r="AY764" s="17">
        <v>0.57805514292077698</v>
      </c>
      <c r="AZ764" s="17"/>
      <c r="BA764" s="17">
        <v>0.50521605501786404</v>
      </c>
      <c r="BB764" s="17">
        <v>0.52868106906385903</v>
      </c>
      <c r="BC764" s="17"/>
      <c r="BD764" s="17">
        <v>0.449055958844638</v>
      </c>
      <c r="BE764" s="17">
        <v>0.54969399508213701</v>
      </c>
      <c r="BF764" s="17"/>
      <c r="BG764" s="17">
        <v>0.42353674069210101</v>
      </c>
      <c r="BH764" s="17">
        <v>0.51000685601939699</v>
      </c>
      <c r="BI764" s="17">
        <v>0.55838006637721205</v>
      </c>
      <c r="BJ764" s="17">
        <v>0.567537373125652</v>
      </c>
    </row>
    <row r="765" spans="2:62">
      <c r="B765" t="s">
        <v>101</v>
      </c>
      <c r="C765" s="17">
        <v>0.36274706164586801</v>
      </c>
      <c r="D765" s="17">
        <v>0.336075648073835</v>
      </c>
      <c r="E765" s="17">
        <v>0.38775649012368402</v>
      </c>
      <c r="F765" s="17"/>
      <c r="G765" s="17">
        <v>0.45846461648322401</v>
      </c>
      <c r="H765" s="17">
        <v>0.36356127304271801</v>
      </c>
      <c r="I765" s="17">
        <v>0.37441174459900001</v>
      </c>
      <c r="J765" s="17">
        <v>0.32737005459307</v>
      </c>
      <c r="K765" s="17">
        <v>0.34003017457782803</v>
      </c>
      <c r="L765" s="17">
        <v>0.33079302477070099</v>
      </c>
      <c r="M765" s="17"/>
      <c r="N765" s="17">
        <v>0.34046449429150799</v>
      </c>
      <c r="O765" s="17">
        <v>0.36344942246188799</v>
      </c>
      <c r="P765" s="17">
        <v>0.33156111489706702</v>
      </c>
      <c r="Q765" s="17">
        <v>0.41350115526928199</v>
      </c>
      <c r="R765" s="17"/>
      <c r="S765" s="17">
        <v>0.34500878041970001</v>
      </c>
      <c r="T765" s="17">
        <v>0.39001187541576499</v>
      </c>
      <c r="U765" s="17">
        <v>0.36524012568121</v>
      </c>
      <c r="V765" s="17">
        <v>0.32686012083472799</v>
      </c>
      <c r="W765" s="17">
        <v>0.40781015787246</v>
      </c>
      <c r="X765" s="17">
        <v>0.36887185657663901</v>
      </c>
      <c r="Y765" s="17">
        <v>0.362181431650269</v>
      </c>
      <c r="Z765" s="17">
        <v>0.36385551222780799</v>
      </c>
      <c r="AA765" s="17">
        <v>0.34369874959675401</v>
      </c>
      <c r="AB765" s="17"/>
      <c r="AC765" s="17">
        <v>0.35922020766394702</v>
      </c>
      <c r="AD765" s="17">
        <v>0.36700858990882801</v>
      </c>
      <c r="AE765" s="17">
        <v>0.379017102348222</v>
      </c>
      <c r="AF765" s="17">
        <v>0.37130485118756601</v>
      </c>
      <c r="AG765" s="17">
        <v>0.33255791641293397</v>
      </c>
      <c r="AH765" s="17">
        <v>0.33830860110956201</v>
      </c>
      <c r="AI765" s="17"/>
      <c r="AJ765" s="17">
        <v>0.31595663403020602</v>
      </c>
      <c r="AK765" s="17">
        <v>0.34421164416572497</v>
      </c>
      <c r="AL765" s="17">
        <v>0.41131716725378797</v>
      </c>
      <c r="AM765" s="17">
        <v>0.35329047742396602</v>
      </c>
      <c r="AN765" s="17">
        <v>0.42599377951599998</v>
      </c>
      <c r="AO765" s="17">
        <v>0.42024351516138603</v>
      </c>
      <c r="AP765" s="17"/>
      <c r="AQ765" s="17">
        <v>0.35723558434249097</v>
      </c>
      <c r="AR765" s="17">
        <v>0.34041533022137999</v>
      </c>
      <c r="AS765" s="17"/>
      <c r="AT765" s="17">
        <v>0.353299878361097</v>
      </c>
      <c r="AU765" s="17">
        <v>0.387995154973231</v>
      </c>
      <c r="AV765" s="17"/>
      <c r="AW765" s="17">
        <v>0.38083630569777699</v>
      </c>
      <c r="AX765" s="17" t="s">
        <v>87</v>
      </c>
      <c r="AY765" s="17">
        <v>0.31595663403020602</v>
      </c>
      <c r="AZ765" s="17"/>
      <c r="BA765" s="17">
        <v>0.34910741449919003</v>
      </c>
      <c r="BB765" s="17">
        <v>0.37031404227512099</v>
      </c>
      <c r="BC765" s="17"/>
      <c r="BD765" s="17">
        <v>0.34213512377802302</v>
      </c>
      <c r="BE765" s="17">
        <v>0.36220464060888102</v>
      </c>
      <c r="BF765" s="17"/>
      <c r="BG765" s="17">
        <v>0.369499280503295</v>
      </c>
      <c r="BH765" s="17">
        <v>0.42837327809939701</v>
      </c>
      <c r="BI765" s="17">
        <v>0.29801247435783002</v>
      </c>
      <c r="BJ765" s="17">
        <v>0.33509183699488698</v>
      </c>
    </row>
    <row r="766" spans="2:62">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c r="AC766" s="17"/>
      <c r="AD766" s="17"/>
      <c r="AE766" s="17"/>
      <c r="AF766" s="17"/>
      <c r="AG766" s="17"/>
      <c r="AH766" s="17"/>
      <c r="AI766" s="17"/>
      <c r="AJ766" s="17"/>
      <c r="AK766" s="17"/>
      <c r="AL766" s="17"/>
      <c r="AM766" s="17"/>
      <c r="AN766" s="17"/>
      <c r="AO766" s="17"/>
      <c r="AP766" s="17"/>
      <c r="AQ766" s="17"/>
      <c r="AR766" s="17"/>
      <c r="AS766" s="17"/>
      <c r="AT766" s="17"/>
      <c r="AU766" s="17"/>
      <c r="AV766" s="17"/>
      <c r="AW766" s="17"/>
      <c r="AX766" s="17"/>
      <c r="AY766" s="17"/>
      <c r="AZ766" s="17"/>
      <c r="BA766" s="17"/>
      <c r="BB766" s="17"/>
      <c r="BC766" s="17"/>
      <c r="BD766" s="17"/>
      <c r="BE766" s="17"/>
      <c r="BF766" s="17"/>
      <c r="BG766" s="17"/>
      <c r="BH766" s="17"/>
      <c r="BI766" s="17"/>
      <c r="BJ766" s="17"/>
    </row>
    <row r="767" spans="2:62">
      <c r="B767" s="6" t="s">
        <v>337</v>
      </c>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c r="AC767" s="17"/>
      <c r="AD767" s="17"/>
      <c r="AE767" s="17"/>
      <c r="AF767" s="17"/>
      <c r="AG767" s="17"/>
      <c r="AH767" s="17"/>
      <c r="AI767" s="17"/>
      <c r="AJ767" s="17"/>
      <c r="AK767" s="17"/>
      <c r="AL767" s="17"/>
      <c r="AM767" s="17"/>
      <c r="AN767" s="17"/>
      <c r="AO767" s="17"/>
      <c r="AP767" s="17"/>
      <c r="AQ767" s="17"/>
      <c r="AR767" s="17"/>
      <c r="AS767" s="17"/>
      <c r="AT767" s="17"/>
      <c r="AU767" s="17"/>
      <c r="AV767" s="17"/>
      <c r="AW767" s="17"/>
      <c r="AX767" s="17"/>
      <c r="AY767" s="17"/>
      <c r="AZ767" s="17"/>
      <c r="BA767" s="17"/>
      <c r="BB767" s="17"/>
      <c r="BC767" s="17"/>
      <c r="BD767" s="17"/>
      <c r="BE767" s="17"/>
      <c r="BF767" s="17"/>
      <c r="BG767" s="17"/>
      <c r="BH767" s="17"/>
      <c r="BI767" s="17"/>
      <c r="BJ767" s="17"/>
    </row>
    <row r="768" spans="2:62">
      <c r="B768" s="24" t="s">
        <v>15</v>
      </c>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c r="AD768" s="17"/>
      <c r="AE768" s="17"/>
      <c r="AF768" s="17"/>
      <c r="AG768" s="17"/>
      <c r="AH768" s="17"/>
      <c r="AI768" s="17"/>
      <c r="AJ768" s="17"/>
      <c r="AK768" s="17"/>
      <c r="AL768" s="17"/>
      <c r="AM768" s="17"/>
      <c r="AN768" s="17"/>
      <c r="AO768" s="17"/>
      <c r="AP768" s="17"/>
      <c r="AQ768" s="17"/>
      <c r="AR768" s="17"/>
      <c r="AS768" s="17"/>
      <c r="AT768" s="17"/>
      <c r="AU768" s="17"/>
      <c r="AV768" s="17"/>
      <c r="AW768" s="17"/>
      <c r="AX768" s="17"/>
      <c r="AY768" s="17"/>
      <c r="AZ768" s="17"/>
      <c r="BA768" s="17"/>
      <c r="BB768" s="17"/>
      <c r="BC768" s="17"/>
      <c r="BD768" s="17"/>
      <c r="BE768" s="17"/>
      <c r="BF768" s="17"/>
      <c r="BG768" s="17"/>
      <c r="BH768" s="17"/>
      <c r="BI768" s="17"/>
      <c r="BJ768" s="17"/>
    </row>
    <row r="769" spans="2:62">
      <c r="B769" t="s">
        <v>78</v>
      </c>
      <c r="C769" s="17">
        <v>7.9522032382913693E-2</v>
      </c>
      <c r="D769" s="17">
        <v>9.2895745941449101E-2</v>
      </c>
      <c r="E769" s="17">
        <v>6.4101558369183104E-2</v>
      </c>
      <c r="F769" s="17"/>
      <c r="G769" s="17">
        <v>0.117584744059492</v>
      </c>
      <c r="H769" s="17">
        <v>0.138639343305587</v>
      </c>
      <c r="I769" s="17">
        <v>0.12190253099279599</v>
      </c>
      <c r="J769" s="17">
        <v>4.4680554667837102E-2</v>
      </c>
      <c r="K769" s="17">
        <v>2.5354908343277999E-2</v>
      </c>
      <c r="L769" s="17">
        <v>3.10196772716403E-2</v>
      </c>
      <c r="M769" s="17"/>
      <c r="N769" s="17">
        <v>9.8797768858792906E-2</v>
      </c>
      <c r="O769" s="17">
        <v>7.114525816167E-2</v>
      </c>
      <c r="P769" s="17">
        <v>8.1022011735910504E-2</v>
      </c>
      <c r="Q769" s="17">
        <v>6.6538190471588501E-2</v>
      </c>
      <c r="R769" s="17"/>
      <c r="S769" s="17">
        <v>0.13336208894913901</v>
      </c>
      <c r="T769" s="17">
        <v>8.60719895139445E-2</v>
      </c>
      <c r="U769" s="17">
        <v>4.1549651599693899E-2</v>
      </c>
      <c r="V769" s="17">
        <v>5.1812533287753197E-2</v>
      </c>
      <c r="W769" s="17">
        <v>7.0267920887731705E-2</v>
      </c>
      <c r="X769" s="17">
        <v>8.1650695176755703E-2</v>
      </c>
      <c r="Y769" s="17">
        <v>6.9871899462742706E-2</v>
      </c>
      <c r="Z769" s="17">
        <v>7.9419017012801393E-2</v>
      </c>
      <c r="AA769" s="17">
        <v>7.1416852245704002E-2</v>
      </c>
      <c r="AB769" s="17"/>
      <c r="AC769" s="17">
        <v>0.134199786056587</v>
      </c>
      <c r="AD769" s="17">
        <v>5.7968764361955201E-2</v>
      </c>
      <c r="AE769" s="17">
        <v>7.7240685722958002E-2</v>
      </c>
      <c r="AF769" s="17">
        <v>5.1487273614399497E-2</v>
      </c>
      <c r="AG769" s="17">
        <v>6.4145943047392198E-2</v>
      </c>
      <c r="AH769" s="17">
        <v>7.3491258138194404E-2</v>
      </c>
      <c r="AI769" s="17"/>
      <c r="AJ769" s="17">
        <v>6.3369495166681597E-2</v>
      </c>
      <c r="AK769" s="17">
        <v>6.4531231147280196E-2</v>
      </c>
      <c r="AL769" s="17">
        <v>0.109643147328742</v>
      </c>
      <c r="AM769" s="17">
        <v>9.1203695444248903E-2</v>
      </c>
      <c r="AN769" s="17">
        <v>9.9541816269404698E-2</v>
      </c>
      <c r="AO769" s="17">
        <v>0.15172717047628601</v>
      </c>
      <c r="AP769" s="17"/>
      <c r="AQ769" s="17">
        <v>0.12209341118757699</v>
      </c>
      <c r="AR769" s="17">
        <v>7.0211586856701105E-2</v>
      </c>
      <c r="AS769" s="17"/>
      <c r="AT769" s="17">
        <v>7.4881962667257995E-2</v>
      </c>
      <c r="AU769" s="17">
        <v>9.9457407620562197E-2</v>
      </c>
      <c r="AV769" s="17"/>
      <c r="AW769" s="17">
        <v>8.5673831241387305E-2</v>
      </c>
      <c r="AX769" s="17" t="s">
        <v>87</v>
      </c>
      <c r="AY769" s="17">
        <v>6.3369495166681597E-2</v>
      </c>
      <c r="AZ769" s="17"/>
      <c r="BA769" s="17">
        <v>0.125620663938107</v>
      </c>
      <c r="BB769" s="17">
        <v>5.3947510677037097E-2</v>
      </c>
      <c r="BC769" s="17"/>
      <c r="BD769" s="17">
        <v>0.15759049553250201</v>
      </c>
      <c r="BE769" s="17">
        <v>5.54280794658649E-2</v>
      </c>
      <c r="BF769" s="17"/>
      <c r="BG769" s="17">
        <v>0.159691047880512</v>
      </c>
      <c r="BH769" s="17">
        <v>4.3387295097352799E-2</v>
      </c>
      <c r="BI769" s="17">
        <v>9.7267840272187406E-2</v>
      </c>
      <c r="BJ769" s="17">
        <v>6.96818814417655E-2</v>
      </c>
    </row>
    <row r="770" spans="2:62">
      <c r="B770" t="s">
        <v>79</v>
      </c>
      <c r="C770" s="17">
        <v>0.50076665370597795</v>
      </c>
      <c r="D770" s="17">
        <v>0.51314008343088802</v>
      </c>
      <c r="E770" s="17">
        <v>0.490565514182074</v>
      </c>
      <c r="F770" s="17"/>
      <c r="G770" s="17">
        <v>0.34376718509131599</v>
      </c>
      <c r="H770" s="17">
        <v>0.43323319295083901</v>
      </c>
      <c r="I770" s="17">
        <v>0.484108098301269</v>
      </c>
      <c r="J770" s="17">
        <v>0.57474229850299696</v>
      </c>
      <c r="K770" s="17">
        <v>0.55588988109794302</v>
      </c>
      <c r="L770" s="17">
        <v>0.58027621869705504</v>
      </c>
      <c r="M770" s="17"/>
      <c r="N770" s="17">
        <v>0.48406255402756299</v>
      </c>
      <c r="O770" s="17">
        <v>0.49743650228260899</v>
      </c>
      <c r="P770" s="17">
        <v>0.53177394510411002</v>
      </c>
      <c r="Q770" s="17">
        <v>0.49617334703115301</v>
      </c>
      <c r="R770" s="17"/>
      <c r="S770" s="17">
        <v>0.42633620244784598</v>
      </c>
      <c r="T770" s="17">
        <v>0.44774341378695498</v>
      </c>
      <c r="U770" s="17">
        <v>0.53166560796848295</v>
      </c>
      <c r="V770" s="17">
        <v>0.54417632970680196</v>
      </c>
      <c r="W770" s="17">
        <v>0.52062673348387301</v>
      </c>
      <c r="X770" s="17">
        <v>0.51272679681679101</v>
      </c>
      <c r="Y770" s="17">
        <v>0.54327971501663297</v>
      </c>
      <c r="Z770" s="17">
        <v>0.487417807037899</v>
      </c>
      <c r="AA770" s="17">
        <v>0.54591753571833201</v>
      </c>
      <c r="AB770" s="17"/>
      <c r="AC770" s="17">
        <v>0.44952112710457298</v>
      </c>
      <c r="AD770" s="17">
        <v>0.51826942226604999</v>
      </c>
      <c r="AE770" s="17">
        <v>0.47783198488028999</v>
      </c>
      <c r="AF770" s="17">
        <v>0.51960726734361995</v>
      </c>
      <c r="AG770" s="17">
        <v>0.54568846607757404</v>
      </c>
      <c r="AH770" s="17">
        <v>0.56453301502304098</v>
      </c>
      <c r="AI770" s="17"/>
      <c r="AJ770" s="17">
        <v>0.54073807282758801</v>
      </c>
      <c r="AK770" s="17">
        <v>0.52397293449435201</v>
      </c>
      <c r="AL770" s="17">
        <v>0.49330814296582998</v>
      </c>
      <c r="AM770" s="17">
        <v>0.47641402159526802</v>
      </c>
      <c r="AN770" s="17">
        <v>0.45777953466557297</v>
      </c>
      <c r="AO770" s="17">
        <v>0.31701966830408801</v>
      </c>
      <c r="AP770" s="17"/>
      <c r="AQ770" s="17">
        <v>0.44286793473715103</v>
      </c>
      <c r="AR770" s="17">
        <v>0.542011377476592</v>
      </c>
      <c r="AS770" s="17"/>
      <c r="AT770" s="17">
        <v>0.51329027626219903</v>
      </c>
      <c r="AU770" s="17">
        <v>0.45949584377409802</v>
      </c>
      <c r="AV770" s="17"/>
      <c r="AW770" s="17">
        <v>0.48813203981002501</v>
      </c>
      <c r="AX770" s="17" t="s">
        <v>87</v>
      </c>
      <c r="AY770" s="17">
        <v>0.54073807282758801</v>
      </c>
      <c r="AZ770" s="17"/>
      <c r="BA770" s="17">
        <v>0.47924519152987799</v>
      </c>
      <c r="BB770" s="17">
        <v>0.51270629449349003</v>
      </c>
      <c r="BC770" s="17"/>
      <c r="BD770" s="17">
        <v>0.43800813574884601</v>
      </c>
      <c r="BE770" s="17">
        <v>0.53003031333969997</v>
      </c>
      <c r="BF770" s="17"/>
      <c r="BG770" s="17">
        <v>0.432299033047781</v>
      </c>
      <c r="BH770" s="17">
        <v>0.50610050313897703</v>
      </c>
      <c r="BI770" s="17">
        <v>0.51566667148284795</v>
      </c>
      <c r="BJ770" s="17">
        <v>0.53299406581671305</v>
      </c>
    </row>
    <row r="771" spans="2:62">
      <c r="B771" t="s">
        <v>101</v>
      </c>
      <c r="C771" s="17">
        <v>0.419711313911108</v>
      </c>
      <c r="D771" s="17">
        <v>0.39396417062766198</v>
      </c>
      <c r="E771" s="17">
        <v>0.44533292744874298</v>
      </c>
      <c r="F771" s="17"/>
      <c r="G771" s="17">
        <v>0.53864807084919097</v>
      </c>
      <c r="H771" s="17">
        <v>0.42812746374357402</v>
      </c>
      <c r="I771" s="17">
        <v>0.39398937070593398</v>
      </c>
      <c r="J771" s="17">
        <v>0.38057714682916599</v>
      </c>
      <c r="K771" s="17">
        <v>0.41875521055877901</v>
      </c>
      <c r="L771" s="17">
        <v>0.38870410403130501</v>
      </c>
      <c r="M771" s="17"/>
      <c r="N771" s="17">
        <v>0.41713967711364403</v>
      </c>
      <c r="O771" s="17">
        <v>0.43141823955572101</v>
      </c>
      <c r="P771" s="17">
        <v>0.38720404315998003</v>
      </c>
      <c r="Q771" s="17">
        <v>0.437288462497259</v>
      </c>
      <c r="R771" s="17"/>
      <c r="S771" s="17">
        <v>0.44030170860301598</v>
      </c>
      <c r="T771" s="17">
        <v>0.46618459669910001</v>
      </c>
      <c r="U771" s="17">
        <v>0.42678474043182302</v>
      </c>
      <c r="V771" s="17">
        <v>0.404011137005445</v>
      </c>
      <c r="W771" s="17">
        <v>0.40910534562839601</v>
      </c>
      <c r="X771" s="17">
        <v>0.405622508006453</v>
      </c>
      <c r="Y771" s="17">
        <v>0.38684838552062401</v>
      </c>
      <c r="Z771" s="17">
        <v>0.43316317594929898</v>
      </c>
      <c r="AA771" s="17">
        <v>0.382665612035964</v>
      </c>
      <c r="AB771" s="17"/>
      <c r="AC771" s="17">
        <v>0.41627908683884002</v>
      </c>
      <c r="AD771" s="17">
        <v>0.42376181337199498</v>
      </c>
      <c r="AE771" s="17">
        <v>0.444927329396752</v>
      </c>
      <c r="AF771" s="17">
        <v>0.42890545904198002</v>
      </c>
      <c r="AG771" s="17">
        <v>0.390165590875033</v>
      </c>
      <c r="AH771" s="17">
        <v>0.361975726838764</v>
      </c>
      <c r="AI771" s="17"/>
      <c r="AJ771" s="17">
        <v>0.39589243200572999</v>
      </c>
      <c r="AK771" s="17">
        <v>0.41149583435836701</v>
      </c>
      <c r="AL771" s="17">
        <v>0.39704870970542899</v>
      </c>
      <c r="AM771" s="17">
        <v>0.43238228296048298</v>
      </c>
      <c r="AN771" s="17">
        <v>0.44267864906502202</v>
      </c>
      <c r="AO771" s="17">
        <v>0.53125316121962496</v>
      </c>
      <c r="AP771" s="17"/>
      <c r="AQ771" s="17">
        <v>0.43503865407527198</v>
      </c>
      <c r="AR771" s="17">
        <v>0.38777703566670702</v>
      </c>
      <c r="AS771" s="17"/>
      <c r="AT771" s="17">
        <v>0.41182776107054297</v>
      </c>
      <c r="AU771" s="17">
        <v>0.44104674860533999</v>
      </c>
      <c r="AV771" s="17"/>
      <c r="AW771" s="17">
        <v>0.42619412894858799</v>
      </c>
      <c r="AX771" s="17" t="s">
        <v>87</v>
      </c>
      <c r="AY771" s="17">
        <v>0.39589243200572999</v>
      </c>
      <c r="AZ771" s="17"/>
      <c r="BA771" s="17">
        <v>0.39513414453201501</v>
      </c>
      <c r="BB771" s="17">
        <v>0.43334619482947301</v>
      </c>
      <c r="BC771" s="17"/>
      <c r="BD771" s="17">
        <v>0.40440136871865201</v>
      </c>
      <c r="BE771" s="17">
        <v>0.414541607194435</v>
      </c>
      <c r="BF771" s="17"/>
      <c r="BG771" s="17">
        <v>0.40800991907170697</v>
      </c>
      <c r="BH771" s="17">
        <v>0.45051220176367102</v>
      </c>
      <c r="BI771" s="17">
        <v>0.38706548824496501</v>
      </c>
      <c r="BJ771" s="17">
        <v>0.39732405274152099</v>
      </c>
    </row>
    <row r="772" spans="2:62">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c r="AC772" s="17"/>
      <c r="AD772" s="17"/>
      <c r="AE772" s="17"/>
      <c r="AF772" s="17"/>
      <c r="AG772" s="17"/>
      <c r="AH772" s="17"/>
      <c r="AI772" s="17"/>
      <c r="AJ772" s="17"/>
      <c r="AK772" s="17"/>
      <c r="AL772" s="17"/>
      <c r="AM772" s="17"/>
      <c r="AN772" s="17"/>
      <c r="AO772" s="17"/>
      <c r="AP772" s="17"/>
      <c r="AQ772" s="17"/>
      <c r="AR772" s="17"/>
      <c r="AS772" s="17"/>
      <c r="AT772" s="17"/>
      <c r="AU772" s="17"/>
      <c r="AV772" s="17"/>
      <c r="AW772" s="17"/>
      <c r="AX772" s="17"/>
      <c r="AY772" s="17"/>
      <c r="AZ772" s="17"/>
      <c r="BA772" s="17"/>
      <c r="BB772" s="17"/>
      <c r="BC772" s="17"/>
      <c r="BD772" s="17"/>
      <c r="BE772" s="17"/>
      <c r="BF772" s="17"/>
      <c r="BG772" s="17"/>
      <c r="BH772" s="17"/>
      <c r="BI772" s="17"/>
      <c r="BJ772" s="17"/>
    </row>
    <row r="773" spans="2:62">
      <c r="B773" s="6" t="s">
        <v>338</v>
      </c>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c r="AC773" s="17"/>
      <c r="AD773" s="17"/>
      <c r="AE773" s="17"/>
      <c r="AF773" s="17"/>
      <c r="AG773" s="17"/>
      <c r="AH773" s="17"/>
      <c r="AI773" s="17"/>
      <c r="AJ773" s="17"/>
      <c r="AK773" s="17"/>
      <c r="AL773" s="17"/>
      <c r="AM773" s="17"/>
      <c r="AN773" s="17"/>
      <c r="AO773" s="17"/>
      <c r="AP773" s="17"/>
      <c r="AQ773" s="17"/>
      <c r="AR773" s="17"/>
      <c r="AS773" s="17"/>
      <c r="AT773" s="17"/>
      <c r="AU773" s="17"/>
      <c r="AV773" s="17"/>
      <c r="AW773" s="17"/>
      <c r="AX773" s="17"/>
      <c r="AY773" s="17"/>
      <c r="AZ773" s="17"/>
      <c r="BA773" s="17"/>
      <c r="BB773" s="17"/>
      <c r="BC773" s="17"/>
      <c r="BD773" s="17"/>
      <c r="BE773" s="17"/>
      <c r="BF773" s="17"/>
      <c r="BG773" s="17"/>
      <c r="BH773" s="17"/>
      <c r="BI773" s="17"/>
      <c r="BJ773" s="17"/>
    </row>
    <row r="774" spans="2:62">
      <c r="B774" s="24" t="s">
        <v>15</v>
      </c>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c r="AC774" s="17"/>
      <c r="AD774" s="17"/>
      <c r="AE774" s="17"/>
      <c r="AF774" s="17"/>
      <c r="AG774" s="17"/>
      <c r="AH774" s="17"/>
      <c r="AI774" s="17"/>
      <c r="AJ774" s="17"/>
      <c r="AK774" s="17"/>
      <c r="AL774" s="17"/>
      <c r="AM774" s="17"/>
      <c r="AN774" s="17"/>
      <c r="AO774" s="17"/>
      <c r="AP774" s="17"/>
      <c r="AQ774" s="17"/>
      <c r="AR774" s="17"/>
      <c r="AS774" s="17"/>
      <c r="AT774" s="17"/>
      <c r="AU774" s="17"/>
      <c r="AV774" s="17"/>
      <c r="AW774" s="17"/>
      <c r="AX774" s="17"/>
      <c r="AY774" s="17"/>
      <c r="AZ774" s="17"/>
      <c r="BA774" s="17"/>
      <c r="BB774" s="17"/>
      <c r="BC774" s="17"/>
      <c r="BD774" s="17"/>
      <c r="BE774" s="17"/>
      <c r="BF774" s="17"/>
      <c r="BG774" s="17"/>
      <c r="BH774" s="17"/>
      <c r="BI774" s="17"/>
      <c r="BJ774" s="17"/>
    </row>
    <row r="775" spans="2:62">
      <c r="B775" t="s">
        <v>252</v>
      </c>
      <c r="C775" s="17">
        <v>0.368519447987881</v>
      </c>
      <c r="D775" s="17">
        <v>0.381525174306941</v>
      </c>
      <c r="E775" s="17">
        <v>0.35472349103911699</v>
      </c>
      <c r="F775" s="17"/>
      <c r="G775" s="17">
        <v>0.34771406829795498</v>
      </c>
      <c r="H775" s="17">
        <v>0.43450017474602698</v>
      </c>
      <c r="I775" s="17">
        <v>0.374267797481178</v>
      </c>
      <c r="J775" s="17">
        <v>0.36107660643511702</v>
      </c>
      <c r="K775" s="17">
        <v>0.36438751251983398</v>
      </c>
      <c r="L775" s="17">
        <v>0.33023302479167299</v>
      </c>
      <c r="M775" s="17"/>
      <c r="N775" s="17">
        <v>0.42772807085165998</v>
      </c>
      <c r="O775" s="17">
        <v>0.356584125485648</v>
      </c>
      <c r="P775" s="17">
        <v>0.32922005570200902</v>
      </c>
      <c r="Q775" s="17">
        <v>0.35190447663343799</v>
      </c>
      <c r="R775" s="17"/>
      <c r="S775" s="17">
        <v>0.43785976863648701</v>
      </c>
      <c r="T775" s="17">
        <v>0.316338333187061</v>
      </c>
      <c r="U775" s="17">
        <v>0.350330646450147</v>
      </c>
      <c r="V775" s="17">
        <v>0.35487013717819099</v>
      </c>
      <c r="W775" s="17">
        <v>0.34450028271426097</v>
      </c>
      <c r="X775" s="17">
        <v>0.38026145233463299</v>
      </c>
      <c r="Y775" s="17">
        <v>0.38748480014530201</v>
      </c>
      <c r="Z775" s="17">
        <v>0.37596576751233302</v>
      </c>
      <c r="AA775" s="17">
        <v>0.36572308459338898</v>
      </c>
      <c r="AB775" s="17"/>
      <c r="AC775" s="17">
        <v>0.45248613065716498</v>
      </c>
      <c r="AD775" s="17">
        <v>0.350971412060052</v>
      </c>
      <c r="AE775" s="17">
        <v>0.34814462248594702</v>
      </c>
      <c r="AF775" s="17">
        <v>0.33571966504788903</v>
      </c>
      <c r="AG775" s="17">
        <v>0.31904465888289901</v>
      </c>
      <c r="AH775" s="17">
        <v>0.323520101211557</v>
      </c>
      <c r="AI775" s="17"/>
      <c r="AJ775" s="17">
        <v>0.36136303504174999</v>
      </c>
      <c r="AK775" s="17">
        <v>0.35503884455345502</v>
      </c>
      <c r="AL775" s="17">
        <v>0.28645476607569897</v>
      </c>
      <c r="AM775" s="17">
        <v>0.354908529205537</v>
      </c>
      <c r="AN775" s="17">
        <v>0.44099345516642402</v>
      </c>
      <c r="AO775" s="17">
        <v>0.31621446650531698</v>
      </c>
      <c r="AP775" s="17"/>
      <c r="AQ775" s="17">
        <v>0.40743636818040302</v>
      </c>
      <c r="AR775" s="17">
        <v>0.36597871324782</v>
      </c>
      <c r="AS775" s="17"/>
      <c r="AT775" s="17">
        <v>0.35826411758863702</v>
      </c>
      <c r="AU775" s="17">
        <v>0.40924605255173002</v>
      </c>
      <c r="AV775" s="17"/>
      <c r="AW775" s="17">
        <v>0.36476621159397099</v>
      </c>
      <c r="AX775" s="17" t="s">
        <v>87</v>
      </c>
      <c r="AY775" s="17">
        <v>0.36136303504174999</v>
      </c>
      <c r="AZ775" s="17"/>
      <c r="BA775" s="17">
        <v>0.41884078580224299</v>
      </c>
      <c r="BB775" s="17">
        <v>0.34060226036678398</v>
      </c>
      <c r="BC775" s="17"/>
      <c r="BD775" s="17">
        <v>0.45126558845185399</v>
      </c>
      <c r="BE775" s="17">
        <v>0.34881497767494701</v>
      </c>
      <c r="BF775" s="17"/>
      <c r="BG775" s="17">
        <v>0.420027507415898</v>
      </c>
      <c r="BH775" s="17">
        <v>0.37630967911334201</v>
      </c>
      <c r="BI775" s="17">
        <v>0.398694152441748</v>
      </c>
      <c r="BJ775" s="17">
        <v>0.37395473097492699</v>
      </c>
    </row>
    <row r="776" spans="2:62">
      <c r="B776" t="s">
        <v>339</v>
      </c>
      <c r="C776" s="17">
        <v>0.44985725219480999</v>
      </c>
      <c r="D776" s="17">
        <v>0.43134213203002503</v>
      </c>
      <c r="E776" s="17">
        <v>0.46951539446207002</v>
      </c>
      <c r="F776" s="17"/>
      <c r="G776" s="17">
        <v>0.47969830646452899</v>
      </c>
      <c r="H776" s="17">
        <v>0.39912985944768498</v>
      </c>
      <c r="I776" s="17">
        <v>0.43349991604662302</v>
      </c>
      <c r="J776" s="17">
        <v>0.43951217717477897</v>
      </c>
      <c r="K776" s="17">
        <v>0.45527392198493699</v>
      </c>
      <c r="L776" s="17">
        <v>0.493130985376737</v>
      </c>
      <c r="M776" s="17"/>
      <c r="N776" s="17">
        <v>0.428451516156102</v>
      </c>
      <c r="O776" s="17">
        <v>0.46563187106535597</v>
      </c>
      <c r="P776" s="17">
        <v>0.47674510383351998</v>
      </c>
      <c r="Q776" s="17">
        <v>0.43336452810003001</v>
      </c>
      <c r="R776" s="17"/>
      <c r="S776" s="17">
        <v>0.40041650834496201</v>
      </c>
      <c r="T776" s="17">
        <v>0.48172966378372001</v>
      </c>
      <c r="U776" s="17">
        <v>0.54663110732657105</v>
      </c>
      <c r="V776" s="17">
        <v>0.43543671392001798</v>
      </c>
      <c r="W776" s="17">
        <v>0.45166448741144499</v>
      </c>
      <c r="X776" s="17">
        <v>0.43282473835107499</v>
      </c>
      <c r="Y776" s="17">
        <v>0.44232331037834399</v>
      </c>
      <c r="Z776" s="17">
        <v>0.39812721522922301</v>
      </c>
      <c r="AA776" s="17">
        <v>0.44342855422705402</v>
      </c>
      <c r="AB776" s="17"/>
      <c r="AC776" s="17">
        <v>0.37271353303001098</v>
      </c>
      <c r="AD776" s="17">
        <v>0.46176823541758699</v>
      </c>
      <c r="AE776" s="17">
        <v>0.45152747928797099</v>
      </c>
      <c r="AF776" s="17">
        <v>0.50789208182687795</v>
      </c>
      <c r="AG776" s="17">
        <v>0.47464210853697703</v>
      </c>
      <c r="AH776" s="17">
        <v>0.50806942147037504</v>
      </c>
      <c r="AI776" s="17"/>
      <c r="AJ776" s="17">
        <v>0.450331045418292</v>
      </c>
      <c r="AK776" s="17">
        <v>0.471892282534633</v>
      </c>
      <c r="AL776" s="17">
        <v>0.45110077533638399</v>
      </c>
      <c r="AM776" s="17">
        <v>0.48229676541849797</v>
      </c>
      <c r="AN776" s="17">
        <v>0.40073590873574999</v>
      </c>
      <c r="AO776" s="17">
        <v>0.51887288530245301</v>
      </c>
      <c r="AP776" s="17"/>
      <c r="AQ776" s="17">
        <v>0.433304131272925</v>
      </c>
      <c r="AR776" s="17">
        <v>0.461727107243317</v>
      </c>
      <c r="AS776" s="17"/>
      <c r="AT776" s="17">
        <v>0.456991101098707</v>
      </c>
      <c r="AU776" s="17">
        <v>0.42033877867547298</v>
      </c>
      <c r="AV776" s="17"/>
      <c r="AW776" s="17">
        <v>0.465638577084585</v>
      </c>
      <c r="AX776" s="17" t="s">
        <v>87</v>
      </c>
      <c r="AY776" s="17">
        <v>0.450331045418292</v>
      </c>
      <c r="AZ776" s="17"/>
      <c r="BA776" s="17">
        <v>0.43357065507964998</v>
      </c>
      <c r="BB776" s="17">
        <v>0.45889270330007398</v>
      </c>
      <c r="BC776" s="17"/>
      <c r="BD776" s="17">
        <v>0.38177050925932599</v>
      </c>
      <c r="BE776" s="17">
        <v>0.47126222939308898</v>
      </c>
      <c r="BF776" s="17"/>
      <c r="BG776" s="17">
        <v>0.42068060103106097</v>
      </c>
      <c r="BH776" s="17">
        <v>0.457019212678069</v>
      </c>
      <c r="BI776" s="17">
        <v>0.45157536245886698</v>
      </c>
      <c r="BJ776" s="17">
        <v>0.44381236984967098</v>
      </c>
    </row>
    <row r="777" spans="2:62">
      <c r="B777" t="s">
        <v>255</v>
      </c>
      <c r="C777" s="17">
        <v>0.13217742709764299</v>
      </c>
      <c r="D777" s="17">
        <v>0.127067078223324</v>
      </c>
      <c r="E777" s="17">
        <v>0.137383755928075</v>
      </c>
      <c r="F777" s="17"/>
      <c r="G777" s="17">
        <v>0.11282332631639599</v>
      </c>
      <c r="H777" s="17">
        <v>0.108243371259472</v>
      </c>
      <c r="I777" s="17">
        <v>0.14778615737508599</v>
      </c>
      <c r="J777" s="17">
        <v>0.14935159858118999</v>
      </c>
      <c r="K777" s="17">
        <v>0.13542070382608101</v>
      </c>
      <c r="L777" s="17">
        <v>0.13608344476864501</v>
      </c>
      <c r="M777" s="17"/>
      <c r="N777" s="17">
        <v>0.106778969934954</v>
      </c>
      <c r="O777" s="17">
        <v>0.135300442932622</v>
      </c>
      <c r="P777" s="17">
        <v>0.12554777516868201</v>
      </c>
      <c r="Q777" s="17">
        <v>0.16110542408643999</v>
      </c>
      <c r="R777" s="17"/>
      <c r="S777" s="17">
        <v>0.103957001949134</v>
      </c>
      <c r="T777" s="17">
        <v>0.15160875569167501</v>
      </c>
      <c r="U777" s="17">
        <v>8.7234491431520303E-2</v>
      </c>
      <c r="V777" s="17">
        <v>0.159862440586029</v>
      </c>
      <c r="W777" s="17">
        <v>0.162837230516406</v>
      </c>
      <c r="X777" s="17">
        <v>0.12818688764329</v>
      </c>
      <c r="Y777" s="17">
        <v>0.140468830916579</v>
      </c>
      <c r="Z777" s="17">
        <v>0.14522116397982801</v>
      </c>
      <c r="AA777" s="17">
        <v>0.12524014269784101</v>
      </c>
      <c r="AB777" s="17"/>
      <c r="AC777" s="17">
        <v>0.120594935863387</v>
      </c>
      <c r="AD777" s="17">
        <v>0.12507455447128399</v>
      </c>
      <c r="AE777" s="17">
        <v>0.16988759282702701</v>
      </c>
      <c r="AF777" s="17">
        <v>0.115853980110202</v>
      </c>
      <c r="AG777" s="17">
        <v>0.15497078630895</v>
      </c>
      <c r="AH777" s="17">
        <v>0.142375494118653</v>
      </c>
      <c r="AI777" s="17"/>
      <c r="AJ777" s="17">
        <v>0.13821201916216999</v>
      </c>
      <c r="AK777" s="17">
        <v>0.12130760558836599</v>
      </c>
      <c r="AL777" s="17">
        <v>0.17414413293952699</v>
      </c>
      <c r="AM777" s="17">
        <v>0.13058540078383801</v>
      </c>
      <c r="AN777" s="17">
        <v>0.12106252150956</v>
      </c>
      <c r="AO777" s="17">
        <v>0.13044210474412099</v>
      </c>
      <c r="AP777" s="17"/>
      <c r="AQ777" s="17">
        <v>0.10906467510055699</v>
      </c>
      <c r="AR777" s="17">
        <v>0.12693723270638699</v>
      </c>
      <c r="AS777" s="17"/>
      <c r="AT777" s="17">
        <v>0.13637586662868001</v>
      </c>
      <c r="AU777" s="17">
        <v>0.12036483097952699</v>
      </c>
      <c r="AV777" s="17"/>
      <c r="AW777" s="17">
        <v>0.1221171485194</v>
      </c>
      <c r="AX777" s="17" t="s">
        <v>87</v>
      </c>
      <c r="AY777" s="17">
        <v>0.13821201916216999</v>
      </c>
      <c r="AZ777" s="17"/>
      <c r="BA777" s="17">
        <v>0.105602396895965</v>
      </c>
      <c r="BB777" s="17">
        <v>0.146920677901376</v>
      </c>
      <c r="BC777" s="17"/>
      <c r="BD777" s="17">
        <v>0.12270637707731299</v>
      </c>
      <c r="BE777" s="17">
        <v>0.130493610120094</v>
      </c>
      <c r="BF777" s="17"/>
      <c r="BG777" s="17">
        <v>0.129680574963878</v>
      </c>
      <c r="BH777" s="17">
        <v>0.120646289895238</v>
      </c>
      <c r="BI777" s="17">
        <v>0.107454370247969</v>
      </c>
      <c r="BJ777" s="17">
        <v>0.13658239231004399</v>
      </c>
    </row>
    <row r="778" spans="2:62">
      <c r="B778" t="s">
        <v>340</v>
      </c>
      <c r="C778" s="17">
        <v>1.3684261692254999E-2</v>
      </c>
      <c r="D778" s="17">
        <v>1.56796321412364E-2</v>
      </c>
      <c r="E778" s="17">
        <v>1.18397984634843E-2</v>
      </c>
      <c r="F778" s="17"/>
      <c r="G778" s="17">
        <v>2.6982330026848699E-2</v>
      </c>
      <c r="H778" s="17">
        <v>2.5724552276710101E-2</v>
      </c>
      <c r="I778" s="17">
        <v>9.1561177748851197E-3</v>
      </c>
      <c r="J778" s="17">
        <v>8.3720632690184003E-3</v>
      </c>
      <c r="K778" s="17">
        <v>6.39201724806012E-3</v>
      </c>
      <c r="L778" s="17">
        <v>8.2785940347437498E-3</v>
      </c>
      <c r="M778" s="17"/>
      <c r="N778" s="17">
        <v>1.44845151364519E-2</v>
      </c>
      <c r="O778" s="17">
        <v>7.28330435285567E-3</v>
      </c>
      <c r="P778" s="17">
        <v>2.5031727377031101E-2</v>
      </c>
      <c r="Q778" s="17">
        <v>9.5619720333755195E-3</v>
      </c>
      <c r="R778" s="17"/>
      <c r="S778" s="17">
        <v>1.85253112019612E-2</v>
      </c>
      <c r="T778" s="17">
        <v>1.66209481788928E-2</v>
      </c>
      <c r="U778" s="17">
        <v>0</v>
      </c>
      <c r="V778" s="17">
        <v>1.87266001993311E-2</v>
      </c>
      <c r="W778" s="17">
        <v>0</v>
      </c>
      <c r="X778" s="17">
        <v>1.231027388207E-2</v>
      </c>
      <c r="Y778" s="17">
        <v>1.47168065234814E-2</v>
      </c>
      <c r="Z778" s="17">
        <v>9.6991762636796097E-3</v>
      </c>
      <c r="AA778" s="17">
        <v>2.1443236066651002E-2</v>
      </c>
      <c r="AB778" s="17"/>
      <c r="AC778" s="17">
        <v>2.1757014224647101E-2</v>
      </c>
      <c r="AD778" s="17">
        <v>1.6246089793716299E-2</v>
      </c>
      <c r="AE778" s="17">
        <v>7.3257872112246396E-3</v>
      </c>
      <c r="AF778" s="17">
        <v>6.4705305015417304E-3</v>
      </c>
      <c r="AG778" s="17">
        <v>1.3306568441074701E-2</v>
      </c>
      <c r="AH778" s="17">
        <v>0</v>
      </c>
      <c r="AI778" s="17"/>
      <c r="AJ778" s="17">
        <v>1.18758175659191E-2</v>
      </c>
      <c r="AK778" s="17">
        <v>1.84319839502061E-2</v>
      </c>
      <c r="AL778" s="17">
        <v>2.35689006015086E-2</v>
      </c>
      <c r="AM778" s="17">
        <v>2.09892586134755E-2</v>
      </c>
      <c r="AN778" s="17">
        <v>4.73713613785527E-3</v>
      </c>
      <c r="AO778" s="17">
        <v>0</v>
      </c>
      <c r="AP778" s="17"/>
      <c r="AQ778" s="17">
        <v>2.1423565841743399E-2</v>
      </c>
      <c r="AR778" s="17">
        <v>1.0730682863072201E-2</v>
      </c>
      <c r="AS778" s="17"/>
      <c r="AT778" s="17">
        <v>1.51302433529446E-2</v>
      </c>
      <c r="AU778" s="17">
        <v>8.64490273517542E-3</v>
      </c>
      <c r="AV778" s="17"/>
      <c r="AW778" s="17">
        <v>1.1003258034959801E-2</v>
      </c>
      <c r="AX778" s="17" t="s">
        <v>87</v>
      </c>
      <c r="AY778" s="17">
        <v>1.18758175659191E-2</v>
      </c>
      <c r="AZ778" s="17"/>
      <c r="BA778" s="17">
        <v>1.7133696524294698E-2</v>
      </c>
      <c r="BB778" s="17">
        <v>1.17705900059406E-2</v>
      </c>
      <c r="BC778" s="17"/>
      <c r="BD778" s="17">
        <v>1.22724810510758E-2</v>
      </c>
      <c r="BE778" s="17">
        <v>1.42150878229619E-2</v>
      </c>
      <c r="BF778" s="17"/>
      <c r="BG778" s="17">
        <v>1.2974498043682999E-2</v>
      </c>
      <c r="BH778" s="17">
        <v>1.1790721421604099E-2</v>
      </c>
      <c r="BI778" s="17">
        <v>1.8120892906580002E-2</v>
      </c>
      <c r="BJ778" s="17">
        <v>1.8322729070949E-2</v>
      </c>
    </row>
    <row r="779" spans="2:62">
      <c r="B779" t="s">
        <v>258</v>
      </c>
      <c r="C779" s="17">
        <v>4.9565266168293603E-3</v>
      </c>
      <c r="D779" s="17">
        <v>6.0870990687247502E-3</v>
      </c>
      <c r="E779" s="17">
        <v>2.8217317147845502E-3</v>
      </c>
      <c r="F779" s="17"/>
      <c r="G779" s="17">
        <v>0</v>
      </c>
      <c r="H779" s="17">
        <v>1.18729286797911E-2</v>
      </c>
      <c r="I779" s="17">
        <v>3.5006410331304E-3</v>
      </c>
      <c r="J779" s="17">
        <v>2.7649398217602199E-3</v>
      </c>
      <c r="K779" s="17">
        <v>6.4933808277218797E-3</v>
      </c>
      <c r="L779" s="17">
        <v>2.0616606926555799E-3</v>
      </c>
      <c r="M779" s="17"/>
      <c r="N779" s="17">
        <v>7.8669666524741697E-3</v>
      </c>
      <c r="O779" s="17">
        <v>3.75908332999633E-3</v>
      </c>
      <c r="P779" s="17">
        <v>6.4984456330287399E-3</v>
      </c>
      <c r="Q779" s="17">
        <v>1.72547873471615E-3</v>
      </c>
      <c r="R779" s="17"/>
      <c r="S779" s="17">
        <v>0</v>
      </c>
      <c r="T779" s="17">
        <v>3.1011177071969698E-3</v>
      </c>
      <c r="U779" s="17">
        <v>5.2859079760384396E-3</v>
      </c>
      <c r="V779" s="17">
        <v>8.1369533553280193E-3</v>
      </c>
      <c r="W779" s="17">
        <v>1.14754384963067E-2</v>
      </c>
      <c r="X779" s="17">
        <v>0</v>
      </c>
      <c r="Y779" s="17">
        <v>1.02123077681386E-2</v>
      </c>
      <c r="Z779" s="17">
        <v>8.9470347699810108E-3</v>
      </c>
      <c r="AA779" s="17">
        <v>4.5523240391626201E-3</v>
      </c>
      <c r="AB779" s="17"/>
      <c r="AC779" s="17">
        <v>6.0868644783173397E-3</v>
      </c>
      <c r="AD779" s="17">
        <v>6.5416523574768097E-3</v>
      </c>
      <c r="AE779" s="17">
        <v>3.8522598567707999E-3</v>
      </c>
      <c r="AF779" s="17">
        <v>2.61722100920119E-3</v>
      </c>
      <c r="AG779" s="17">
        <v>0</v>
      </c>
      <c r="AH779" s="17">
        <v>1.3231909591482001E-2</v>
      </c>
      <c r="AI779" s="17"/>
      <c r="AJ779" s="17">
        <v>3.78369537909135E-3</v>
      </c>
      <c r="AK779" s="17">
        <v>6.2390127580656696E-3</v>
      </c>
      <c r="AL779" s="17">
        <v>0</v>
      </c>
      <c r="AM779" s="17">
        <v>0</v>
      </c>
      <c r="AN779" s="17">
        <v>7.8062970733490198E-3</v>
      </c>
      <c r="AO779" s="17">
        <v>1.7720084360026801E-2</v>
      </c>
      <c r="AP779" s="17"/>
      <c r="AQ779" s="17">
        <v>2.9926913527589601E-3</v>
      </c>
      <c r="AR779" s="17">
        <v>7.4152541411821402E-3</v>
      </c>
      <c r="AS779" s="17"/>
      <c r="AT779" s="17">
        <v>4.3829811156760401E-3</v>
      </c>
      <c r="AU779" s="17">
        <v>7.2720695025902003E-3</v>
      </c>
      <c r="AV779" s="17"/>
      <c r="AW779" s="17">
        <v>5.5737797787285496E-3</v>
      </c>
      <c r="AX779" s="17" t="s">
        <v>87</v>
      </c>
      <c r="AY779" s="17">
        <v>3.78369537909135E-3</v>
      </c>
      <c r="AZ779" s="17"/>
      <c r="BA779" s="17">
        <v>5.8903030170500397E-3</v>
      </c>
      <c r="BB779" s="17">
        <v>4.4384877074251303E-3</v>
      </c>
      <c r="BC779" s="17"/>
      <c r="BD779" s="17">
        <v>2.3901315174338698E-3</v>
      </c>
      <c r="BE779" s="17">
        <v>5.9603624506907897E-3</v>
      </c>
      <c r="BF779" s="17"/>
      <c r="BG779" s="17">
        <v>5.20618090318716E-3</v>
      </c>
      <c r="BH779" s="17">
        <v>7.2798847414657E-3</v>
      </c>
      <c r="BI779" s="17">
        <v>2.9376681167591198E-3</v>
      </c>
      <c r="BJ779" s="17">
        <v>2.0521249349700101E-3</v>
      </c>
    </row>
    <row r="780" spans="2:62">
      <c r="B780" t="s">
        <v>101</v>
      </c>
      <c r="C780" s="17">
        <v>3.08050844105816E-2</v>
      </c>
      <c r="D780" s="17">
        <v>3.8298884229748899E-2</v>
      </c>
      <c r="E780" s="17">
        <v>2.3715828392469801E-2</v>
      </c>
      <c r="F780" s="17"/>
      <c r="G780" s="17">
        <v>3.2781968894270902E-2</v>
      </c>
      <c r="H780" s="17">
        <v>2.0529113590315399E-2</v>
      </c>
      <c r="I780" s="17">
        <v>3.1789370289097202E-2</v>
      </c>
      <c r="J780" s="17">
        <v>3.8922614718136198E-2</v>
      </c>
      <c r="K780" s="17">
        <v>3.2032463593365403E-2</v>
      </c>
      <c r="L780" s="17">
        <v>3.02122903355449E-2</v>
      </c>
      <c r="M780" s="17"/>
      <c r="N780" s="17">
        <v>1.4689961268358E-2</v>
      </c>
      <c r="O780" s="17">
        <v>3.1441172833521401E-2</v>
      </c>
      <c r="P780" s="17">
        <v>3.6956892285728501E-2</v>
      </c>
      <c r="Q780" s="17">
        <v>4.23381204120006E-2</v>
      </c>
      <c r="R780" s="17"/>
      <c r="S780" s="17">
        <v>3.9241409867455099E-2</v>
      </c>
      <c r="T780" s="17">
        <v>3.0601181451454299E-2</v>
      </c>
      <c r="U780" s="17">
        <v>1.0517846815723099E-2</v>
      </c>
      <c r="V780" s="17">
        <v>2.29671547611024E-2</v>
      </c>
      <c r="W780" s="17">
        <v>2.95225608615825E-2</v>
      </c>
      <c r="X780" s="17">
        <v>4.6416647788931099E-2</v>
      </c>
      <c r="Y780" s="17">
        <v>4.7939442681555399E-3</v>
      </c>
      <c r="Z780" s="17">
        <v>6.2039642244955298E-2</v>
      </c>
      <c r="AA780" s="17">
        <v>3.9612658375902401E-2</v>
      </c>
      <c r="AB780" s="17"/>
      <c r="AC780" s="17">
        <v>2.6361521746472001E-2</v>
      </c>
      <c r="AD780" s="17">
        <v>3.93980558998826E-2</v>
      </c>
      <c r="AE780" s="17">
        <v>1.92622583310589E-2</v>
      </c>
      <c r="AF780" s="17">
        <v>3.1446521504287499E-2</v>
      </c>
      <c r="AG780" s="17">
        <v>3.8035877830099402E-2</v>
      </c>
      <c r="AH780" s="17">
        <v>1.2803073607932701E-2</v>
      </c>
      <c r="AI780" s="17"/>
      <c r="AJ780" s="17">
        <v>3.4434387432777699E-2</v>
      </c>
      <c r="AK780" s="17">
        <v>2.7090270615274099E-2</v>
      </c>
      <c r="AL780" s="17">
        <v>6.4731425046881494E-2</v>
      </c>
      <c r="AM780" s="17">
        <v>1.1220045978652299E-2</v>
      </c>
      <c r="AN780" s="17">
        <v>2.46646813770619E-2</v>
      </c>
      <c r="AO780" s="17">
        <v>1.6750459088082498E-2</v>
      </c>
      <c r="AP780" s="17"/>
      <c r="AQ780" s="17">
        <v>2.5778568251612299E-2</v>
      </c>
      <c r="AR780" s="17">
        <v>2.72110097982214E-2</v>
      </c>
      <c r="AS780" s="17"/>
      <c r="AT780" s="17">
        <v>2.8855690215354699E-2</v>
      </c>
      <c r="AU780" s="17">
        <v>3.4133365555504197E-2</v>
      </c>
      <c r="AV780" s="17"/>
      <c r="AW780" s="17">
        <v>3.0901024988355199E-2</v>
      </c>
      <c r="AX780" s="17" t="s">
        <v>87</v>
      </c>
      <c r="AY780" s="17">
        <v>3.4434387432777699E-2</v>
      </c>
      <c r="AZ780" s="17"/>
      <c r="BA780" s="17">
        <v>1.8962162680797302E-2</v>
      </c>
      <c r="BB780" s="17">
        <v>3.7375280718398997E-2</v>
      </c>
      <c r="BC780" s="17"/>
      <c r="BD780" s="17">
        <v>2.95949126429969E-2</v>
      </c>
      <c r="BE780" s="17">
        <v>2.9253732538218301E-2</v>
      </c>
      <c r="BF780" s="17"/>
      <c r="BG780" s="17">
        <v>1.1430637642292799E-2</v>
      </c>
      <c r="BH780" s="17">
        <v>2.6954212150280599E-2</v>
      </c>
      <c r="BI780" s="17">
        <v>2.12175538280759E-2</v>
      </c>
      <c r="BJ780" s="17">
        <v>2.5275652859439099E-2</v>
      </c>
    </row>
    <row r="781" spans="2:62">
      <c r="B781" t="s">
        <v>259</v>
      </c>
      <c r="C781" s="17">
        <v>0.81837670018269204</v>
      </c>
      <c r="D781" s="17">
        <v>0.81286730633696602</v>
      </c>
      <c r="E781" s="17">
        <v>0.82423888550118696</v>
      </c>
      <c r="F781" s="17"/>
      <c r="G781" s="17">
        <v>0.82741237476248397</v>
      </c>
      <c r="H781" s="17">
        <v>0.83363003419371196</v>
      </c>
      <c r="I781" s="17">
        <v>0.80776771352780097</v>
      </c>
      <c r="J781" s="17">
        <v>0.80058878360989505</v>
      </c>
      <c r="K781" s="17">
        <v>0.81966143450477202</v>
      </c>
      <c r="L781" s="17">
        <v>0.82336401016840999</v>
      </c>
      <c r="M781" s="17"/>
      <c r="N781" s="17">
        <v>0.85617958700776198</v>
      </c>
      <c r="O781" s="17">
        <v>0.82221599655100397</v>
      </c>
      <c r="P781" s="17">
        <v>0.80596515953552905</v>
      </c>
      <c r="Q781" s="17">
        <v>0.78526900473346795</v>
      </c>
      <c r="R781" s="17"/>
      <c r="S781" s="17">
        <v>0.83827627698144902</v>
      </c>
      <c r="T781" s="17">
        <v>0.79806799697078101</v>
      </c>
      <c r="U781" s="17">
        <v>0.89696175377671805</v>
      </c>
      <c r="V781" s="17">
        <v>0.79030685109820897</v>
      </c>
      <c r="W781" s="17">
        <v>0.79616477012570497</v>
      </c>
      <c r="X781" s="17">
        <v>0.81308619068570798</v>
      </c>
      <c r="Y781" s="17">
        <v>0.829808110523646</v>
      </c>
      <c r="Z781" s="17">
        <v>0.77409298274155602</v>
      </c>
      <c r="AA781" s="17">
        <v>0.80915163882044305</v>
      </c>
      <c r="AB781" s="17"/>
      <c r="AC781" s="17">
        <v>0.82519966368717601</v>
      </c>
      <c r="AD781" s="17">
        <v>0.81273964747764005</v>
      </c>
      <c r="AE781" s="17">
        <v>0.79967210177391901</v>
      </c>
      <c r="AF781" s="17">
        <v>0.84361174687476703</v>
      </c>
      <c r="AG781" s="17">
        <v>0.79368676741987498</v>
      </c>
      <c r="AH781" s="17">
        <v>0.83158952268193198</v>
      </c>
      <c r="AI781" s="17"/>
      <c r="AJ781" s="17">
        <v>0.81169408046004199</v>
      </c>
      <c r="AK781" s="17">
        <v>0.82693112708808802</v>
      </c>
      <c r="AL781" s="17">
        <v>0.73755554141208302</v>
      </c>
      <c r="AM781" s="17">
        <v>0.83720529462403404</v>
      </c>
      <c r="AN781" s="17">
        <v>0.84172936390217301</v>
      </c>
      <c r="AO781" s="17">
        <v>0.83508735180777005</v>
      </c>
      <c r="AP781" s="17"/>
      <c r="AQ781" s="17">
        <v>0.84074049945332796</v>
      </c>
      <c r="AR781" s="17">
        <v>0.82770582049113695</v>
      </c>
      <c r="AS781" s="17"/>
      <c r="AT781" s="17">
        <v>0.81525521868734396</v>
      </c>
      <c r="AU781" s="17">
        <v>0.82958483122720295</v>
      </c>
      <c r="AV781" s="17"/>
      <c r="AW781" s="17">
        <v>0.83040478867855605</v>
      </c>
      <c r="AX781" s="17" t="s">
        <v>87</v>
      </c>
      <c r="AY781" s="17">
        <v>0.81169408046004199</v>
      </c>
      <c r="AZ781" s="17"/>
      <c r="BA781" s="17">
        <v>0.85241144088189302</v>
      </c>
      <c r="BB781" s="17">
        <v>0.79949496366685902</v>
      </c>
      <c r="BC781" s="17"/>
      <c r="BD781" s="17">
        <v>0.83303609771118103</v>
      </c>
      <c r="BE781" s="17">
        <v>0.820077207068035</v>
      </c>
      <c r="BF781" s="17"/>
      <c r="BG781" s="17">
        <v>0.84070810844695898</v>
      </c>
      <c r="BH781" s="17">
        <v>0.83332889179141201</v>
      </c>
      <c r="BI781" s="17">
        <v>0.85026951490061597</v>
      </c>
      <c r="BJ781" s="17">
        <v>0.81776710082459803</v>
      </c>
    </row>
    <row r="782" spans="2:62">
      <c r="B782" t="s">
        <v>260</v>
      </c>
      <c r="C782" s="17">
        <v>1.8640788309084302E-2</v>
      </c>
      <c r="D782" s="17">
        <v>2.1766731209961199E-2</v>
      </c>
      <c r="E782" s="17">
        <v>1.46615301782688E-2</v>
      </c>
      <c r="F782" s="17"/>
      <c r="G782" s="17">
        <v>2.6982330026848699E-2</v>
      </c>
      <c r="H782" s="17">
        <v>3.75974809565012E-2</v>
      </c>
      <c r="I782" s="17">
        <v>1.2656758808015501E-2</v>
      </c>
      <c r="J782" s="17">
        <v>1.1137003090778599E-2</v>
      </c>
      <c r="K782" s="17">
        <v>1.2885398075782E-2</v>
      </c>
      <c r="L782" s="17">
        <v>1.0340254727399301E-2</v>
      </c>
      <c r="M782" s="17"/>
      <c r="N782" s="17">
        <v>2.2351481788926E-2</v>
      </c>
      <c r="O782" s="17">
        <v>1.1042387682852E-2</v>
      </c>
      <c r="P782" s="17">
        <v>3.1530173010059802E-2</v>
      </c>
      <c r="Q782" s="17">
        <v>1.1287450768091701E-2</v>
      </c>
      <c r="R782" s="17"/>
      <c r="S782" s="17">
        <v>1.85253112019612E-2</v>
      </c>
      <c r="T782" s="17">
        <v>1.9722065886089699E-2</v>
      </c>
      <c r="U782" s="17">
        <v>5.2859079760384396E-3</v>
      </c>
      <c r="V782" s="17">
        <v>2.6863553554659102E-2</v>
      </c>
      <c r="W782" s="17">
        <v>1.14754384963067E-2</v>
      </c>
      <c r="X782" s="17">
        <v>1.231027388207E-2</v>
      </c>
      <c r="Y782" s="17">
        <v>2.4929114291620001E-2</v>
      </c>
      <c r="Z782" s="17">
        <v>1.8646211033660601E-2</v>
      </c>
      <c r="AA782" s="17">
        <v>2.5995560105813598E-2</v>
      </c>
      <c r="AB782" s="17"/>
      <c r="AC782" s="17">
        <v>2.7843878702964502E-2</v>
      </c>
      <c r="AD782" s="17">
        <v>2.2787742151193099E-2</v>
      </c>
      <c r="AE782" s="17">
        <v>1.1178047067995399E-2</v>
      </c>
      <c r="AF782" s="17">
        <v>9.0877515107429304E-3</v>
      </c>
      <c r="AG782" s="17">
        <v>1.3306568441074701E-2</v>
      </c>
      <c r="AH782" s="17">
        <v>1.3231909591482001E-2</v>
      </c>
      <c r="AI782" s="17"/>
      <c r="AJ782" s="17">
        <v>1.56595129450104E-2</v>
      </c>
      <c r="AK782" s="17">
        <v>2.4670996708271799E-2</v>
      </c>
      <c r="AL782" s="17">
        <v>2.35689006015086E-2</v>
      </c>
      <c r="AM782" s="17">
        <v>2.09892586134755E-2</v>
      </c>
      <c r="AN782" s="17">
        <v>1.25434332112043E-2</v>
      </c>
      <c r="AO782" s="17">
        <v>1.7720084360026801E-2</v>
      </c>
      <c r="AP782" s="17"/>
      <c r="AQ782" s="17">
        <v>2.4416257194502401E-2</v>
      </c>
      <c r="AR782" s="17">
        <v>1.81459370042544E-2</v>
      </c>
      <c r="AS782" s="17"/>
      <c r="AT782" s="17">
        <v>1.95132244686206E-2</v>
      </c>
      <c r="AU782" s="17">
        <v>1.59169722377656E-2</v>
      </c>
      <c r="AV782" s="17"/>
      <c r="AW782" s="17">
        <v>1.65770378136883E-2</v>
      </c>
      <c r="AX782" s="17" t="s">
        <v>87</v>
      </c>
      <c r="AY782" s="17">
        <v>1.56595129450104E-2</v>
      </c>
      <c r="AZ782" s="17"/>
      <c r="BA782" s="17">
        <v>2.3023999541344799E-2</v>
      </c>
      <c r="BB782" s="17">
        <v>1.6209077713365799E-2</v>
      </c>
      <c r="BC782" s="17"/>
      <c r="BD782" s="17">
        <v>1.46626125685097E-2</v>
      </c>
      <c r="BE782" s="17">
        <v>2.0175450273652699E-2</v>
      </c>
      <c r="BF782" s="17"/>
      <c r="BG782" s="17">
        <v>1.8180678946870199E-2</v>
      </c>
      <c r="BH782" s="17">
        <v>1.9070606163069801E-2</v>
      </c>
      <c r="BI782" s="17">
        <v>2.1058561023339199E-2</v>
      </c>
      <c r="BJ782" s="17">
        <v>2.0374854005918999E-2</v>
      </c>
    </row>
    <row r="783" spans="2:62">
      <c r="B783" t="s">
        <v>261</v>
      </c>
      <c r="C783" s="17">
        <v>0.79973591187360704</v>
      </c>
      <c r="D783" s="17">
        <v>0.79110057512700505</v>
      </c>
      <c r="E783" s="17">
        <v>0.80957735532291797</v>
      </c>
      <c r="F783" s="17"/>
      <c r="G783" s="17">
        <v>0.80043004473563595</v>
      </c>
      <c r="H783" s="17">
        <v>0.79603255323721001</v>
      </c>
      <c r="I783" s="17">
        <v>0.79511095471978499</v>
      </c>
      <c r="J783" s="17">
        <v>0.78945178051911702</v>
      </c>
      <c r="K783" s="17">
        <v>0.80677603642898998</v>
      </c>
      <c r="L783" s="17">
        <v>0.81302375544101102</v>
      </c>
      <c r="M783" s="17"/>
      <c r="N783" s="17">
        <v>0.83382810521883599</v>
      </c>
      <c r="O783" s="17">
        <v>0.81117360886815204</v>
      </c>
      <c r="P783" s="17">
        <v>0.77443498652547005</v>
      </c>
      <c r="Q783" s="17">
        <v>0.77398155396537605</v>
      </c>
      <c r="R783" s="17"/>
      <c r="S783" s="17">
        <v>0.81975096577948803</v>
      </c>
      <c r="T783" s="17">
        <v>0.77834593108469097</v>
      </c>
      <c r="U783" s="17">
        <v>0.89167584580068004</v>
      </c>
      <c r="V783" s="17">
        <v>0.76344329754355</v>
      </c>
      <c r="W783" s="17">
        <v>0.78468933162939802</v>
      </c>
      <c r="X783" s="17">
        <v>0.80077591680363802</v>
      </c>
      <c r="Y783" s="17">
        <v>0.80487899623202597</v>
      </c>
      <c r="Z783" s="17">
        <v>0.75544677170789498</v>
      </c>
      <c r="AA783" s="17">
        <v>0.783156078714629</v>
      </c>
      <c r="AB783" s="17"/>
      <c r="AC783" s="17">
        <v>0.797355784984212</v>
      </c>
      <c r="AD783" s="17">
        <v>0.78995190532644699</v>
      </c>
      <c r="AE783" s="17">
        <v>0.78849405470592304</v>
      </c>
      <c r="AF783" s="17">
        <v>0.834523995364024</v>
      </c>
      <c r="AG783" s="17">
        <v>0.78038019897880095</v>
      </c>
      <c r="AH783" s="17">
        <v>0.81835761309044996</v>
      </c>
      <c r="AI783" s="17"/>
      <c r="AJ783" s="17">
        <v>0.79603456751503099</v>
      </c>
      <c r="AK783" s="17">
        <v>0.80226013037981603</v>
      </c>
      <c r="AL783" s="17">
        <v>0.71398664081057495</v>
      </c>
      <c r="AM783" s="17">
        <v>0.81621603601055903</v>
      </c>
      <c r="AN783" s="17">
        <v>0.82918593069096902</v>
      </c>
      <c r="AO783" s="17">
        <v>0.81736726744774302</v>
      </c>
      <c r="AP783" s="17"/>
      <c r="AQ783" s="17">
        <v>0.81632424225882605</v>
      </c>
      <c r="AR783" s="17">
        <v>0.80955988348688301</v>
      </c>
      <c r="AS783" s="17"/>
      <c r="AT783" s="17">
        <v>0.79574199421872405</v>
      </c>
      <c r="AU783" s="17">
        <v>0.81366785898943705</v>
      </c>
      <c r="AV783" s="17"/>
      <c r="AW783" s="17">
        <v>0.81382775086486803</v>
      </c>
      <c r="AX783" s="17" t="s">
        <v>87</v>
      </c>
      <c r="AY783" s="17">
        <v>0.79603456751503099</v>
      </c>
      <c r="AZ783" s="17"/>
      <c r="BA783" s="17">
        <v>0.82938744134054798</v>
      </c>
      <c r="BB783" s="17">
        <v>0.78328588595349302</v>
      </c>
      <c r="BC783" s="17"/>
      <c r="BD783" s="17">
        <v>0.81837348514267105</v>
      </c>
      <c r="BE783" s="17">
        <v>0.79990175679438302</v>
      </c>
      <c r="BF783" s="17"/>
      <c r="BG783" s="17">
        <v>0.82252742950008895</v>
      </c>
      <c r="BH783" s="17">
        <v>0.81425828562834202</v>
      </c>
      <c r="BI783" s="17">
        <v>0.82921095387727695</v>
      </c>
      <c r="BJ783" s="17">
        <v>0.79739224681867904</v>
      </c>
    </row>
    <row r="784" spans="2:62">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c r="AD784" s="17"/>
      <c r="AE784" s="17"/>
      <c r="AF784" s="17"/>
      <c r="AG784" s="17"/>
      <c r="AH784" s="17"/>
      <c r="AI784" s="17"/>
      <c r="AJ784" s="17"/>
      <c r="AK784" s="17"/>
      <c r="AL784" s="17"/>
      <c r="AM784" s="17"/>
      <c r="AN784" s="17"/>
      <c r="AO784" s="17"/>
      <c r="AP784" s="17"/>
      <c r="AQ784" s="17"/>
      <c r="AR784" s="17"/>
      <c r="AS784" s="17"/>
      <c r="AT784" s="17"/>
      <c r="AU784" s="17"/>
      <c r="AV784" s="17"/>
      <c r="AW784" s="17"/>
      <c r="AX784" s="17"/>
      <c r="AY784" s="17"/>
      <c r="AZ784" s="17"/>
      <c r="BA784" s="17"/>
      <c r="BB784" s="17"/>
      <c r="BC784" s="17"/>
      <c r="BD784" s="17"/>
      <c r="BE784" s="17"/>
      <c r="BF784" s="17"/>
      <c r="BG784" s="17"/>
      <c r="BH784" s="17"/>
      <c r="BI784" s="17"/>
      <c r="BJ784" s="17"/>
    </row>
    <row r="785" spans="2:62">
      <c r="B785" s="6" t="s">
        <v>341</v>
      </c>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c r="AD785" s="17"/>
      <c r="AE785" s="17"/>
      <c r="AF785" s="17"/>
      <c r="AG785" s="17"/>
      <c r="AH785" s="17"/>
      <c r="AI785" s="17"/>
      <c r="AJ785" s="17"/>
      <c r="AK785" s="17"/>
      <c r="AL785" s="17"/>
      <c r="AM785" s="17"/>
      <c r="AN785" s="17"/>
      <c r="AO785" s="17"/>
      <c r="AP785" s="17"/>
      <c r="AQ785" s="17"/>
      <c r="AR785" s="17"/>
      <c r="AS785" s="17"/>
      <c r="AT785" s="17"/>
      <c r="AU785" s="17"/>
      <c r="AV785" s="17"/>
      <c r="AW785" s="17"/>
      <c r="AX785" s="17"/>
      <c r="AY785" s="17"/>
      <c r="AZ785" s="17"/>
      <c r="BA785" s="17"/>
      <c r="BB785" s="17"/>
      <c r="BC785" s="17"/>
      <c r="BD785" s="17"/>
      <c r="BE785" s="17"/>
      <c r="BF785" s="17"/>
      <c r="BG785" s="17"/>
      <c r="BH785" s="17"/>
      <c r="BI785" s="17"/>
      <c r="BJ785" s="17"/>
    </row>
    <row r="786" spans="2:62">
      <c r="B786" s="24" t="s">
        <v>15</v>
      </c>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c r="AC786" s="17"/>
      <c r="AD786" s="17"/>
      <c r="AE786" s="17"/>
      <c r="AF786" s="17"/>
      <c r="AG786" s="17"/>
      <c r="AH786" s="17"/>
      <c r="AI786" s="17"/>
      <c r="AJ786" s="17"/>
      <c r="AK786" s="17"/>
      <c r="AL786" s="17"/>
      <c r="AM786" s="17"/>
      <c r="AN786" s="17"/>
      <c r="AO786" s="17"/>
      <c r="AP786" s="17"/>
      <c r="AQ786" s="17"/>
      <c r="AR786" s="17"/>
      <c r="AS786" s="17"/>
      <c r="AT786" s="17"/>
      <c r="AU786" s="17"/>
      <c r="AV786" s="17"/>
      <c r="AW786" s="17"/>
      <c r="AX786" s="17"/>
      <c r="AY786" s="17"/>
      <c r="AZ786" s="17"/>
      <c r="BA786" s="17"/>
      <c r="BB786" s="17"/>
      <c r="BC786" s="17"/>
      <c r="BD786" s="17"/>
      <c r="BE786" s="17"/>
      <c r="BF786" s="17"/>
      <c r="BG786" s="17"/>
      <c r="BH786" s="17"/>
      <c r="BI786" s="17"/>
      <c r="BJ786" s="17"/>
    </row>
    <row r="787" spans="2:62">
      <c r="B787" t="s">
        <v>252</v>
      </c>
      <c r="C787" s="17">
        <v>0.11973030765840099</v>
      </c>
      <c r="D787" s="17">
        <v>0.14267063417526901</v>
      </c>
      <c r="E787" s="17">
        <v>9.7169346229612194E-2</v>
      </c>
      <c r="F787" s="17"/>
      <c r="G787" s="17">
        <v>0.144682471960387</v>
      </c>
      <c r="H787" s="17">
        <v>0.17220162267035</v>
      </c>
      <c r="I787" s="17">
        <v>0.146933049307203</v>
      </c>
      <c r="J787" s="17">
        <v>9.5562153095829397E-2</v>
      </c>
      <c r="K787" s="17">
        <v>8.3596637042182398E-2</v>
      </c>
      <c r="L787" s="17">
        <v>8.2173019756189306E-2</v>
      </c>
      <c r="M787" s="17"/>
      <c r="N787" s="17">
        <v>0.13995964113788201</v>
      </c>
      <c r="O787" s="17">
        <v>0.111311225877925</v>
      </c>
      <c r="P787" s="17">
        <v>0.13243893601898801</v>
      </c>
      <c r="Q787" s="17">
        <v>9.6127307494555003E-2</v>
      </c>
      <c r="R787" s="17"/>
      <c r="S787" s="17">
        <v>0.157433701956291</v>
      </c>
      <c r="T787" s="17">
        <v>0.111570805649248</v>
      </c>
      <c r="U787" s="17">
        <v>3.8124555978580797E-2</v>
      </c>
      <c r="V787" s="17">
        <v>0.11992532873884899</v>
      </c>
      <c r="W787" s="17">
        <v>0.11491815393555301</v>
      </c>
      <c r="X787" s="17">
        <v>9.9350052274329304E-2</v>
      </c>
      <c r="Y787" s="17">
        <v>0.14207078127855299</v>
      </c>
      <c r="Z787" s="17">
        <v>0.22679650795480599</v>
      </c>
      <c r="AA787" s="17">
        <v>0.111477561037162</v>
      </c>
      <c r="AB787" s="17"/>
      <c r="AC787" s="17">
        <v>0.17539953075137699</v>
      </c>
      <c r="AD787" s="17">
        <v>0.115089103201775</v>
      </c>
      <c r="AE787" s="17">
        <v>0.122934775080467</v>
      </c>
      <c r="AF787" s="17">
        <v>8.7416449064552801E-2</v>
      </c>
      <c r="AG787" s="17">
        <v>6.4955193729884994E-2</v>
      </c>
      <c r="AH787" s="17">
        <v>8.6196084869822706E-2</v>
      </c>
      <c r="AI787" s="17"/>
      <c r="AJ787" s="17">
        <v>0.120616039048334</v>
      </c>
      <c r="AK787" s="17">
        <v>0.10257193132067199</v>
      </c>
      <c r="AL787" s="17">
        <v>0.127137473803725</v>
      </c>
      <c r="AM787" s="17">
        <v>9.1766894536807503E-2</v>
      </c>
      <c r="AN787" s="17">
        <v>0.15157760145760901</v>
      </c>
      <c r="AO787" s="17">
        <v>8.5222992258006003E-2</v>
      </c>
      <c r="AP787" s="17"/>
      <c r="AQ787" s="17">
        <v>0.14205030995203199</v>
      </c>
      <c r="AR787" s="17">
        <v>0.119186131147938</v>
      </c>
      <c r="AS787" s="17"/>
      <c r="AT787" s="17">
        <v>0.119525462303954</v>
      </c>
      <c r="AU787" s="17">
        <v>0.122016060593306</v>
      </c>
      <c r="AV787" s="17"/>
      <c r="AW787" s="17">
        <v>0.121429032657252</v>
      </c>
      <c r="AX787" s="17" t="s">
        <v>87</v>
      </c>
      <c r="AY787" s="17">
        <v>0.120616039048334</v>
      </c>
      <c r="AZ787" s="17"/>
      <c r="BA787" s="17">
        <v>0.13259949237660801</v>
      </c>
      <c r="BB787" s="17">
        <v>0.112590762886476</v>
      </c>
      <c r="BC787" s="17"/>
      <c r="BD787" s="17">
        <v>0.14660666732536201</v>
      </c>
      <c r="BE787" s="17">
        <v>0.111229976632698</v>
      </c>
      <c r="BF787" s="17"/>
      <c r="BG787" s="17">
        <v>0.16080859151125401</v>
      </c>
      <c r="BH787" s="17">
        <v>9.5007700383641897E-2</v>
      </c>
      <c r="BI787" s="17">
        <v>0.14708098884849899</v>
      </c>
      <c r="BJ787" s="17">
        <v>0.111133495168503</v>
      </c>
    </row>
    <row r="788" spans="2:62">
      <c r="B788" t="s">
        <v>339</v>
      </c>
      <c r="C788" s="17">
        <v>0.280823394018343</v>
      </c>
      <c r="D788" s="17">
        <v>0.29401590884992401</v>
      </c>
      <c r="E788" s="17">
        <v>0.26832507899131502</v>
      </c>
      <c r="F788" s="17"/>
      <c r="G788" s="17">
        <v>0.39598528590328103</v>
      </c>
      <c r="H788" s="17">
        <v>0.33701088819676001</v>
      </c>
      <c r="I788" s="17">
        <v>0.31232376788326699</v>
      </c>
      <c r="J788" s="17">
        <v>0.21383502508687399</v>
      </c>
      <c r="K788" s="17">
        <v>0.23168426924378399</v>
      </c>
      <c r="L788" s="17">
        <v>0.22198126333530999</v>
      </c>
      <c r="M788" s="17"/>
      <c r="N788" s="17">
        <v>0.28336740012268102</v>
      </c>
      <c r="O788" s="17">
        <v>0.27650720659410999</v>
      </c>
      <c r="P788" s="17">
        <v>0.30006842064107397</v>
      </c>
      <c r="Q788" s="17">
        <v>0.26548571517467801</v>
      </c>
      <c r="R788" s="17"/>
      <c r="S788" s="17">
        <v>0.279790417206006</v>
      </c>
      <c r="T788" s="17">
        <v>0.25399455407792998</v>
      </c>
      <c r="U788" s="17">
        <v>0.27055991743712599</v>
      </c>
      <c r="V788" s="17">
        <v>0.25125144295294199</v>
      </c>
      <c r="W788" s="17">
        <v>0.32616509263724702</v>
      </c>
      <c r="X788" s="17">
        <v>0.322066843651235</v>
      </c>
      <c r="Y788" s="17">
        <v>0.274612423012494</v>
      </c>
      <c r="Z788" s="17">
        <v>0.29869606473521298</v>
      </c>
      <c r="AA788" s="17">
        <v>0.28351923792355399</v>
      </c>
      <c r="AB788" s="17"/>
      <c r="AC788" s="17">
        <v>0.307771993144975</v>
      </c>
      <c r="AD788" s="17">
        <v>0.25900266677516698</v>
      </c>
      <c r="AE788" s="17">
        <v>0.310348384456611</v>
      </c>
      <c r="AF788" s="17">
        <v>0.26117500877963401</v>
      </c>
      <c r="AG788" s="17">
        <v>0.26900187530156999</v>
      </c>
      <c r="AH788" s="17">
        <v>0.29337844112046801</v>
      </c>
      <c r="AI788" s="17"/>
      <c r="AJ788" s="17">
        <v>0.23653257309680201</v>
      </c>
      <c r="AK788" s="17">
        <v>0.30353603530464701</v>
      </c>
      <c r="AL788" s="17">
        <v>0.36857030172383598</v>
      </c>
      <c r="AM788" s="17">
        <v>0.25520192578884199</v>
      </c>
      <c r="AN788" s="17">
        <v>0.30326181032149502</v>
      </c>
      <c r="AO788" s="17">
        <v>0.32844731604724797</v>
      </c>
      <c r="AP788" s="17"/>
      <c r="AQ788" s="17">
        <v>0.30233037223674902</v>
      </c>
      <c r="AR788" s="17">
        <v>0.27220435759665501</v>
      </c>
      <c r="AS788" s="17"/>
      <c r="AT788" s="17">
        <v>0.28383780664356001</v>
      </c>
      <c r="AU788" s="17">
        <v>0.26869584342872299</v>
      </c>
      <c r="AV788" s="17"/>
      <c r="AW788" s="17">
        <v>0.30850026657707802</v>
      </c>
      <c r="AX788" s="17" t="s">
        <v>87</v>
      </c>
      <c r="AY788" s="17">
        <v>0.23653257309680201</v>
      </c>
      <c r="AZ788" s="17"/>
      <c r="BA788" s="17">
        <v>0.27496252836148</v>
      </c>
      <c r="BB788" s="17">
        <v>0.28407487526409703</v>
      </c>
      <c r="BC788" s="17"/>
      <c r="BD788" s="17">
        <v>0.305999056516015</v>
      </c>
      <c r="BE788" s="17">
        <v>0.26917883646277102</v>
      </c>
      <c r="BF788" s="17"/>
      <c r="BG788" s="17">
        <v>0.35548704087067901</v>
      </c>
      <c r="BH788" s="17">
        <v>0.258378296276701</v>
      </c>
      <c r="BI788" s="17">
        <v>0.30961649689997001</v>
      </c>
      <c r="BJ788" s="17">
        <v>0.25450542559769201</v>
      </c>
    </row>
    <row r="789" spans="2:62">
      <c r="B789" t="s">
        <v>255</v>
      </c>
      <c r="C789" s="17">
        <v>0.28688290781750497</v>
      </c>
      <c r="D789" s="17">
        <v>0.26644898536304901</v>
      </c>
      <c r="E789" s="17">
        <v>0.30913579544287201</v>
      </c>
      <c r="F789" s="17"/>
      <c r="G789" s="17">
        <v>0.23669845055948599</v>
      </c>
      <c r="H789" s="17">
        <v>0.21003515185935301</v>
      </c>
      <c r="I789" s="17">
        <v>0.28080276752693001</v>
      </c>
      <c r="J789" s="17">
        <v>0.30531445977037802</v>
      </c>
      <c r="K789" s="17">
        <v>0.334906464227407</v>
      </c>
      <c r="L789" s="17">
        <v>0.34558118882475197</v>
      </c>
      <c r="M789" s="17"/>
      <c r="N789" s="17">
        <v>0.27624500564776999</v>
      </c>
      <c r="O789" s="17">
        <v>0.28374388599545303</v>
      </c>
      <c r="P789" s="17">
        <v>0.28608896733863698</v>
      </c>
      <c r="Q789" s="17">
        <v>0.299897409005421</v>
      </c>
      <c r="R789" s="17"/>
      <c r="S789" s="17">
        <v>0.26834133413863398</v>
      </c>
      <c r="T789" s="17">
        <v>0.31203784742963803</v>
      </c>
      <c r="U789" s="17">
        <v>0.33034931856909899</v>
      </c>
      <c r="V789" s="17">
        <v>0.31543119448009599</v>
      </c>
      <c r="W789" s="17">
        <v>0.24831204919232699</v>
      </c>
      <c r="X789" s="17">
        <v>0.26473161689832603</v>
      </c>
      <c r="Y789" s="17">
        <v>0.25298136601210303</v>
      </c>
      <c r="Z789" s="17">
        <v>0.20673188632556999</v>
      </c>
      <c r="AA789" s="17">
        <v>0.317929863053936</v>
      </c>
      <c r="AB789" s="17"/>
      <c r="AC789" s="17">
        <v>0.22448086604105399</v>
      </c>
      <c r="AD789" s="17">
        <v>0.30922133186982198</v>
      </c>
      <c r="AE789" s="17">
        <v>0.270600670376348</v>
      </c>
      <c r="AF789" s="17">
        <v>0.321378935814216</v>
      </c>
      <c r="AG789" s="17">
        <v>0.337777588729616</v>
      </c>
      <c r="AH789" s="17">
        <v>0.27703834133014898</v>
      </c>
      <c r="AI789" s="17"/>
      <c r="AJ789" s="17">
        <v>0.310319104042101</v>
      </c>
      <c r="AK789" s="17">
        <v>0.29230604290462597</v>
      </c>
      <c r="AL789" s="17">
        <v>0.25684451687959697</v>
      </c>
      <c r="AM789" s="17">
        <v>0.32669607261037797</v>
      </c>
      <c r="AN789" s="17">
        <v>0.23849889586185299</v>
      </c>
      <c r="AO789" s="17">
        <v>0.28365227105526902</v>
      </c>
      <c r="AP789" s="17"/>
      <c r="AQ789" s="17">
        <v>0.25950275836962899</v>
      </c>
      <c r="AR789" s="17">
        <v>0.28515863121268598</v>
      </c>
      <c r="AS789" s="17"/>
      <c r="AT789" s="17">
        <v>0.294846502774887</v>
      </c>
      <c r="AU789" s="17">
        <v>0.255665329642777</v>
      </c>
      <c r="AV789" s="17"/>
      <c r="AW789" s="17">
        <v>0.27043127018815399</v>
      </c>
      <c r="AX789" s="17" t="s">
        <v>87</v>
      </c>
      <c r="AY789" s="17">
        <v>0.310319104042101</v>
      </c>
      <c r="AZ789" s="17"/>
      <c r="BA789" s="17">
        <v>0.27165532561365902</v>
      </c>
      <c r="BB789" s="17">
        <v>0.29533084040166402</v>
      </c>
      <c r="BC789" s="17"/>
      <c r="BD789" s="17">
        <v>0.26173609997716701</v>
      </c>
      <c r="BE789" s="17">
        <v>0.29772063961970702</v>
      </c>
      <c r="BF789" s="17"/>
      <c r="BG789" s="17">
        <v>0.248227888198774</v>
      </c>
      <c r="BH789" s="17">
        <v>0.27308704504282499</v>
      </c>
      <c r="BI789" s="17">
        <v>0.23914143976685001</v>
      </c>
      <c r="BJ789" s="17">
        <v>0.32538038250002299</v>
      </c>
    </row>
    <row r="790" spans="2:62">
      <c r="B790" t="s">
        <v>340</v>
      </c>
      <c r="C790" s="17">
        <v>0.168048553487989</v>
      </c>
      <c r="D790" s="17">
        <v>0.16170638055154901</v>
      </c>
      <c r="E790" s="17">
        <v>0.175577762839806</v>
      </c>
      <c r="F790" s="17"/>
      <c r="G790" s="17">
        <v>0.122725114899069</v>
      </c>
      <c r="H790" s="17">
        <v>0.167311996332344</v>
      </c>
      <c r="I790" s="17">
        <v>0.14789950415525799</v>
      </c>
      <c r="J790" s="17">
        <v>0.195868512930917</v>
      </c>
      <c r="K790" s="17">
        <v>0.17616982291209499</v>
      </c>
      <c r="L790" s="17">
        <v>0.190078392777697</v>
      </c>
      <c r="M790" s="17"/>
      <c r="N790" s="17">
        <v>0.16785595793250599</v>
      </c>
      <c r="O790" s="17">
        <v>0.19409348222494199</v>
      </c>
      <c r="P790" s="17">
        <v>0.140643783024789</v>
      </c>
      <c r="Q790" s="17">
        <v>0.16631442471744601</v>
      </c>
      <c r="R790" s="17"/>
      <c r="S790" s="17">
        <v>0.15074336483437001</v>
      </c>
      <c r="T790" s="17">
        <v>0.17064678780666201</v>
      </c>
      <c r="U790" s="17">
        <v>0.201715921579003</v>
      </c>
      <c r="V790" s="17">
        <v>0.17604737289457101</v>
      </c>
      <c r="W790" s="17">
        <v>0.18170705345799301</v>
      </c>
      <c r="X790" s="17">
        <v>0.167179515452205</v>
      </c>
      <c r="Y790" s="17">
        <v>0.19335164701777999</v>
      </c>
      <c r="Z790" s="17">
        <v>0.13137141336261901</v>
      </c>
      <c r="AA790" s="17">
        <v>0.138800948428838</v>
      </c>
      <c r="AB790" s="17"/>
      <c r="AC790" s="17">
        <v>0.16257478169796299</v>
      </c>
      <c r="AD790" s="17">
        <v>0.162118510579422</v>
      </c>
      <c r="AE790" s="17">
        <v>0.139454726678855</v>
      </c>
      <c r="AF790" s="17">
        <v>0.18890582862256999</v>
      </c>
      <c r="AG790" s="17">
        <v>0.174006690189109</v>
      </c>
      <c r="AH790" s="17">
        <v>0.23234121526215801</v>
      </c>
      <c r="AI790" s="17"/>
      <c r="AJ790" s="17">
        <v>0.18489923345581599</v>
      </c>
      <c r="AK790" s="17">
        <v>0.162603806028565</v>
      </c>
      <c r="AL790" s="17">
        <v>0.11760620142318701</v>
      </c>
      <c r="AM790" s="17">
        <v>0.187278147832356</v>
      </c>
      <c r="AN790" s="17">
        <v>0.15820675717659999</v>
      </c>
      <c r="AO790" s="17">
        <v>0.188154225001954</v>
      </c>
      <c r="AP790" s="17"/>
      <c r="AQ790" s="17">
        <v>0.163454025487587</v>
      </c>
      <c r="AR790" s="17">
        <v>0.171787283970357</v>
      </c>
      <c r="AS790" s="17"/>
      <c r="AT790" s="17">
        <v>0.165983746741905</v>
      </c>
      <c r="AU790" s="17">
        <v>0.18096547696486601</v>
      </c>
      <c r="AV790" s="17"/>
      <c r="AW790" s="17">
        <v>0.16192376862477301</v>
      </c>
      <c r="AX790" s="17" t="s">
        <v>87</v>
      </c>
      <c r="AY790" s="17">
        <v>0.18489923345581599</v>
      </c>
      <c r="AZ790" s="17"/>
      <c r="BA790" s="17">
        <v>0.181053157484175</v>
      </c>
      <c r="BB790" s="17">
        <v>0.160833881035541</v>
      </c>
      <c r="BC790" s="17"/>
      <c r="BD790" s="17">
        <v>0.146987873115486</v>
      </c>
      <c r="BE790" s="17">
        <v>0.17986083652674101</v>
      </c>
      <c r="BF790" s="17"/>
      <c r="BG790" s="17">
        <v>0.14400514114681501</v>
      </c>
      <c r="BH790" s="17">
        <v>0.17222131576840699</v>
      </c>
      <c r="BI790" s="17">
        <v>0.167165174587592</v>
      </c>
      <c r="BJ790" s="17">
        <v>0.18497139527446399</v>
      </c>
    </row>
    <row r="791" spans="2:62">
      <c r="B791" t="s">
        <v>258</v>
      </c>
      <c r="C791" s="17">
        <v>7.3553036907321803E-2</v>
      </c>
      <c r="D791" s="17">
        <v>7.4593836707289904E-2</v>
      </c>
      <c r="E791" s="17">
        <v>7.0006202624660993E-2</v>
      </c>
      <c r="F791" s="17"/>
      <c r="G791" s="17">
        <v>4.1653058732917699E-2</v>
      </c>
      <c r="H791" s="17">
        <v>6.9230970599928193E-2</v>
      </c>
      <c r="I791" s="17">
        <v>4.3565502302063699E-2</v>
      </c>
      <c r="J791" s="17">
        <v>9.2755545934717895E-2</v>
      </c>
      <c r="K791" s="17">
        <v>8.51864303764263E-2</v>
      </c>
      <c r="L791" s="17">
        <v>9.2976285646860196E-2</v>
      </c>
      <c r="M791" s="17"/>
      <c r="N791" s="17">
        <v>7.42413787695511E-2</v>
      </c>
      <c r="O791" s="17">
        <v>6.7988666709554599E-2</v>
      </c>
      <c r="P791" s="17">
        <v>6.09503251294162E-2</v>
      </c>
      <c r="Q791" s="17">
        <v>9.0132297481305204E-2</v>
      </c>
      <c r="R791" s="17"/>
      <c r="S791" s="17">
        <v>5.8864653216117703E-2</v>
      </c>
      <c r="T791" s="17">
        <v>7.0928248236974495E-2</v>
      </c>
      <c r="U791" s="17">
        <v>9.1189159549958598E-2</v>
      </c>
      <c r="V791" s="17">
        <v>7.0119439323382396E-2</v>
      </c>
      <c r="W791" s="17">
        <v>7.0917953963793801E-2</v>
      </c>
      <c r="X791" s="17">
        <v>9.1991133733455605E-2</v>
      </c>
      <c r="Y791" s="17">
        <v>9.6775091390315496E-2</v>
      </c>
      <c r="Z791" s="17">
        <v>6.3915770715885806E-2</v>
      </c>
      <c r="AA791" s="17">
        <v>5.6687293839277002E-2</v>
      </c>
      <c r="AB791" s="17"/>
      <c r="AC791" s="17">
        <v>7.6942883715625104E-2</v>
      </c>
      <c r="AD791" s="17">
        <v>7.6849580162409503E-2</v>
      </c>
      <c r="AE791" s="17">
        <v>7.0424863007671798E-2</v>
      </c>
      <c r="AF791" s="17">
        <v>6.1659352249240601E-2</v>
      </c>
      <c r="AG791" s="17">
        <v>7.5862116853651101E-2</v>
      </c>
      <c r="AH791" s="17">
        <v>8.6072414508848297E-2</v>
      </c>
      <c r="AI791" s="17"/>
      <c r="AJ791" s="17">
        <v>7.3870684875768103E-2</v>
      </c>
      <c r="AK791" s="17">
        <v>6.4060765021268506E-2</v>
      </c>
      <c r="AL791" s="17">
        <v>2.6985852055064399E-2</v>
      </c>
      <c r="AM791" s="17">
        <v>9.6027984152476306E-2</v>
      </c>
      <c r="AN791" s="17">
        <v>9.2097957138704098E-2</v>
      </c>
      <c r="AO791" s="17">
        <v>6.5154423265954206E-2</v>
      </c>
      <c r="AP791" s="17"/>
      <c r="AQ791" s="17">
        <v>7.8181298476693098E-2</v>
      </c>
      <c r="AR791" s="17">
        <v>7.4685209259685595E-2</v>
      </c>
      <c r="AS791" s="17"/>
      <c r="AT791" s="17">
        <v>6.8466905859342106E-2</v>
      </c>
      <c r="AU791" s="17">
        <v>9.2618183174060897E-2</v>
      </c>
      <c r="AV791" s="17"/>
      <c r="AW791" s="17">
        <v>7.3534070676085306E-2</v>
      </c>
      <c r="AX791" s="17" t="s">
        <v>87</v>
      </c>
      <c r="AY791" s="17">
        <v>7.3870684875768103E-2</v>
      </c>
      <c r="AZ791" s="17"/>
      <c r="BA791" s="17">
        <v>8.7565683260830501E-2</v>
      </c>
      <c r="BB791" s="17">
        <v>6.5779124402012099E-2</v>
      </c>
      <c r="BC791" s="17"/>
      <c r="BD791" s="17">
        <v>7.62562703537146E-2</v>
      </c>
      <c r="BE791" s="17">
        <v>7.4080365092161302E-2</v>
      </c>
      <c r="BF791" s="17"/>
      <c r="BG791" s="17">
        <v>6.0404285396574497E-2</v>
      </c>
      <c r="BH791" s="17">
        <v>0.12219156953689</v>
      </c>
      <c r="BI791" s="17">
        <v>8.6243855520852397E-2</v>
      </c>
      <c r="BJ791" s="17">
        <v>5.8808022934152597E-2</v>
      </c>
    </row>
    <row r="792" spans="2:62">
      <c r="B792" t="s">
        <v>101</v>
      </c>
      <c r="C792" s="17">
        <v>7.09618001104418E-2</v>
      </c>
      <c r="D792" s="17">
        <v>6.05642543529194E-2</v>
      </c>
      <c r="E792" s="17">
        <v>7.9785813871734307E-2</v>
      </c>
      <c r="F792" s="17"/>
      <c r="G792" s="17">
        <v>5.82556179448602E-2</v>
      </c>
      <c r="H792" s="17">
        <v>4.4209370341265097E-2</v>
      </c>
      <c r="I792" s="17">
        <v>6.8475408825278597E-2</v>
      </c>
      <c r="J792" s="17">
        <v>9.6664303181283398E-2</v>
      </c>
      <c r="K792" s="17">
        <v>8.8456376198105202E-2</v>
      </c>
      <c r="L792" s="17">
        <v>6.7209849659190801E-2</v>
      </c>
      <c r="M792" s="17"/>
      <c r="N792" s="17">
        <v>5.83306163896107E-2</v>
      </c>
      <c r="O792" s="17">
        <v>6.6355532598014702E-2</v>
      </c>
      <c r="P792" s="17">
        <v>7.9809567847095697E-2</v>
      </c>
      <c r="Q792" s="17">
        <v>8.2042846126595098E-2</v>
      </c>
      <c r="R792" s="17"/>
      <c r="S792" s="17">
        <v>8.4826528648581201E-2</v>
      </c>
      <c r="T792" s="17">
        <v>8.0821756799548006E-2</v>
      </c>
      <c r="U792" s="17">
        <v>6.8061126886232198E-2</v>
      </c>
      <c r="V792" s="17">
        <v>6.7225221610159605E-2</v>
      </c>
      <c r="W792" s="17">
        <v>5.7979696813085999E-2</v>
      </c>
      <c r="X792" s="17">
        <v>5.4680837990449101E-2</v>
      </c>
      <c r="Y792" s="17">
        <v>4.0208691288753803E-2</v>
      </c>
      <c r="Z792" s="17">
        <v>7.2488356905906506E-2</v>
      </c>
      <c r="AA792" s="17">
        <v>9.1585095717233694E-2</v>
      </c>
      <c r="AB792" s="17"/>
      <c r="AC792" s="17">
        <v>5.2829944649005499E-2</v>
      </c>
      <c r="AD792" s="17">
        <v>7.7718807411403801E-2</v>
      </c>
      <c r="AE792" s="17">
        <v>8.6236580400048599E-2</v>
      </c>
      <c r="AF792" s="17">
        <v>7.9464425469786298E-2</v>
      </c>
      <c r="AG792" s="17">
        <v>7.8396535196167697E-2</v>
      </c>
      <c r="AH792" s="17">
        <v>2.4973502908554102E-2</v>
      </c>
      <c r="AI792" s="17"/>
      <c r="AJ792" s="17">
        <v>7.3762365481178302E-2</v>
      </c>
      <c r="AK792" s="17">
        <v>7.4921419420221694E-2</v>
      </c>
      <c r="AL792" s="17">
        <v>0.102855654114589</v>
      </c>
      <c r="AM792" s="17">
        <v>4.3028975079139997E-2</v>
      </c>
      <c r="AN792" s="17">
        <v>5.63569780437378E-2</v>
      </c>
      <c r="AO792" s="17">
        <v>4.93687723715691E-2</v>
      </c>
      <c r="AP792" s="17"/>
      <c r="AQ792" s="17">
        <v>5.4481235477310798E-2</v>
      </c>
      <c r="AR792" s="17">
        <v>7.6978386812678198E-2</v>
      </c>
      <c r="AS792" s="17"/>
      <c r="AT792" s="17">
        <v>6.7339575676351293E-2</v>
      </c>
      <c r="AU792" s="17">
        <v>8.0039106196266696E-2</v>
      </c>
      <c r="AV792" s="17"/>
      <c r="AW792" s="17">
        <v>6.4181591276656694E-2</v>
      </c>
      <c r="AX792" s="17" t="s">
        <v>87</v>
      </c>
      <c r="AY792" s="17">
        <v>7.3762365481178302E-2</v>
      </c>
      <c r="AZ792" s="17"/>
      <c r="BA792" s="17">
        <v>5.21638129032478E-2</v>
      </c>
      <c r="BB792" s="17">
        <v>8.1390516010209399E-2</v>
      </c>
      <c r="BC792" s="17"/>
      <c r="BD792" s="17">
        <v>6.2414032712256699E-2</v>
      </c>
      <c r="BE792" s="17">
        <v>6.7929345665922305E-2</v>
      </c>
      <c r="BF792" s="17"/>
      <c r="BG792" s="17">
        <v>3.1067052875904399E-2</v>
      </c>
      <c r="BH792" s="17">
        <v>7.9114072991534598E-2</v>
      </c>
      <c r="BI792" s="17">
        <v>5.0752044376235803E-2</v>
      </c>
      <c r="BJ792" s="17">
        <v>6.5201278525165399E-2</v>
      </c>
    </row>
    <row r="793" spans="2:62">
      <c r="B793" t="s">
        <v>259</v>
      </c>
      <c r="C793" s="17">
        <v>0.40055370167674298</v>
      </c>
      <c r="D793" s="17">
        <v>0.436686543025193</v>
      </c>
      <c r="E793" s="17">
        <v>0.36549442522092701</v>
      </c>
      <c r="F793" s="17"/>
      <c r="G793" s="17">
        <v>0.54066775786366805</v>
      </c>
      <c r="H793" s="17">
        <v>0.50921251086710995</v>
      </c>
      <c r="I793" s="17">
        <v>0.45925681719047001</v>
      </c>
      <c r="J793" s="17">
        <v>0.30939717818270401</v>
      </c>
      <c r="K793" s="17">
        <v>0.315280906285966</v>
      </c>
      <c r="L793" s="17">
        <v>0.304154283091499</v>
      </c>
      <c r="M793" s="17"/>
      <c r="N793" s="17">
        <v>0.42332704126056298</v>
      </c>
      <c r="O793" s="17">
        <v>0.38781843247203501</v>
      </c>
      <c r="P793" s="17">
        <v>0.43250735666006201</v>
      </c>
      <c r="Q793" s="17">
        <v>0.36161302266923301</v>
      </c>
      <c r="R793" s="17"/>
      <c r="S793" s="17">
        <v>0.43722411916229698</v>
      </c>
      <c r="T793" s="17">
        <v>0.36556535972717802</v>
      </c>
      <c r="U793" s="17">
        <v>0.30868447341570698</v>
      </c>
      <c r="V793" s="17">
        <v>0.37117677169179097</v>
      </c>
      <c r="W793" s="17">
        <v>0.44108324657280001</v>
      </c>
      <c r="X793" s="17">
        <v>0.42141689592556397</v>
      </c>
      <c r="Y793" s="17">
        <v>0.41668320429104699</v>
      </c>
      <c r="Z793" s="17">
        <v>0.52549257269001903</v>
      </c>
      <c r="AA793" s="17">
        <v>0.39499679896071599</v>
      </c>
      <c r="AB793" s="17"/>
      <c r="AC793" s="17">
        <v>0.48317152389635198</v>
      </c>
      <c r="AD793" s="17">
        <v>0.37409176997694199</v>
      </c>
      <c r="AE793" s="17">
        <v>0.43328315953707702</v>
      </c>
      <c r="AF793" s="17">
        <v>0.34859145784418599</v>
      </c>
      <c r="AG793" s="17">
        <v>0.333957069031455</v>
      </c>
      <c r="AH793" s="17">
        <v>0.37957452599029101</v>
      </c>
      <c r="AI793" s="17"/>
      <c r="AJ793" s="17">
        <v>0.35714861214513599</v>
      </c>
      <c r="AK793" s="17">
        <v>0.40610796662531901</v>
      </c>
      <c r="AL793" s="17">
        <v>0.49570777552756201</v>
      </c>
      <c r="AM793" s="17">
        <v>0.34696882032564902</v>
      </c>
      <c r="AN793" s="17">
        <v>0.45483941177910397</v>
      </c>
      <c r="AO793" s="17">
        <v>0.41367030830525398</v>
      </c>
      <c r="AP793" s="17"/>
      <c r="AQ793" s="17">
        <v>0.44438068218878102</v>
      </c>
      <c r="AR793" s="17">
        <v>0.39139048874459298</v>
      </c>
      <c r="AS793" s="17"/>
      <c r="AT793" s="17">
        <v>0.40336326894751501</v>
      </c>
      <c r="AU793" s="17">
        <v>0.39071190402202899</v>
      </c>
      <c r="AV793" s="17"/>
      <c r="AW793" s="17">
        <v>0.42992929923432999</v>
      </c>
      <c r="AX793" s="17" t="s">
        <v>87</v>
      </c>
      <c r="AY793" s="17">
        <v>0.35714861214513599</v>
      </c>
      <c r="AZ793" s="17"/>
      <c r="BA793" s="17">
        <v>0.407562020738088</v>
      </c>
      <c r="BB793" s="17">
        <v>0.39666563815057398</v>
      </c>
      <c r="BC793" s="17"/>
      <c r="BD793" s="17">
        <v>0.45260572384137598</v>
      </c>
      <c r="BE793" s="17">
        <v>0.38040881309546798</v>
      </c>
      <c r="BF793" s="17"/>
      <c r="BG793" s="17">
        <v>0.51629563238193299</v>
      </c>
      <c r="BH793" s="17">
        <v>0.35338599666034298</v>
      </c>
      <c r="BI793" s="17">
        <v>0.45669748574846902</v>
      </c>
      <c r="BJ793" s="17">
        <v>0.36563892076619497</v>
      </c>
    </row>
    <row r="794" spans="2:62">
      <c r="B794" t="s">
        <v>260</v>
      </c>
      <c r="C794" s="17">
        <v>0.24160159039531001</v>
      </c>
      <c r="D794" s="17">
        <v>0.23630021725883901</v>
      </c>
      <c r="E794" s="17">
        <v>0.24558396546446701</v>
      </c>
      <c r="F794" s="17"/>
      <c r="G794" s="17">
        <v>0.16437817363198601</v>
      </c>
      <c r="H794" s="17">
        <v>0.236542966932272</v>
      </c>
      <c r="I794" s="17">
        <v>0.19146500645732101</v>
      </c>
      <c r="J794" s="17">
        <v>0.28862405886563403</v>
      </c>
      <c r="K794" s="17">
        <v>0.26135625328852102</v>
      </c>
      <c r="L794" s="17">
        <v>0.283054678424558</v>
      </c>
      <c r="M794" s="17"/>
      <c r="N794" s="17">
        <v>0.24209733670205699</v>
      </c>
      <c r="O794" s="17">
        <v>0.26208214893449699</v>
      </c>
      <c r="P794" s="17">
        <v>0.201594108154206</v>
      </c>
      <c r="Q794" s="17">
        <v>0.25644672219875098</v>
      </c>
      <c r="R794" s="17"/>
      <c r="S794" s="17">
        <v>0.20960801805048701</v>
      </c>
      <c r="T794" s="17">
        <v>0.241575036043636</v>
      </c>
      <c r="U794" s="17">
        <v>0.29290508112896202</v>
      </c>
      <c r="V794" s="17">
        <v>0.246166812217954</v>
      </c>
      <c r="W794" s="17">
        <v>0.25262500742178701</v>
      </c>
      <c r="X794" s="17">
        <v>0.25917064918566002</v>
      </c>
      <c r="Y794" s="17">
        <v>0.290126738408096</v>
      </c>
      <c r="Z794" s="17">
        <v>0.19528718407850401</v>
      </c>
      <c r="AA794" s="17">
        <v>0.19548824226811501</v>
      </c>
      <c r="AB794" s="17"/>
      <c r="AC794" s="17">
        <v>0.23951766541358799</v>
      </c>
      <c r="AD794" s="17">
        <v>0.23896809074183201</v>
      </c>
      <c r="AE794" s="17">
        <v>0.20987958968652601</v>
      </c>
      <c r="AF794" s="17">
        <v>0.25056518087181101</v>
      </c>
      <c r="AG794" s="17">
        <v>0.24986880704276099</v>
      </c>
      <c r="AH794" s="17">
        <v>0.31841362977100601</v>
      </c>
      <c r="AI794" s="17"/>
      <c r="AJ794" s="17">
        <v>0.25876991833158403</v>
      </c>
      <c r="AK794" s="17">
        <v>0.22666457104983401</v>
      </c>
      <c r="AL794" s="17">
        <v>0.14459205347825199</v>
      </c>
      <c r="AM794" s="17">
        <v>0.28330613198483201</v>
      </c>
      <c r="AN794" s="17">
        <v>0.25030471431530499</v>
      </c>
      <c r="AO794" s="17">
        <v>0.253308648267908</v>
      </c>
      <c r="AP794" s="17"/>
      <c r="AQ794" s="17">
        <v>0.24163532396428</v>
      </c>
      <c r="AR794" s="17">
        <v>0.246472493230043</v>
      </c>
      <c r="AS794" s="17"/>
      <c r="AT794" s="17">
        <v>0.23445065260124701</v>
      </c>
      <c r="AU794" s="17">
        <v>0.27358366013892699</v>
      </c>
      <c r="AV794" s="17"/>
      <c r="AW794" s="17">
        <v>0.23545783930085901</v>
      </c>
      <c r="AX794" s="17" t="s">
        <v>87</v>
      </c>
      <c r="AY794" s="17">
        <v>0.25876991833158403</v>
      </c>
      <c r="AZ794" s="17"/>
      <c r="BA794" s="17">
        <v>0.26861884074500503</v>
      </c>
      <c r="BB794" s="17">
        <v>0.226613005437553</v>
      </c>
      <c r="BC794" s="17"/>
      <c r="BD794" s="17">
        <v>0.22324414346919999</v>
      </c>
      <c r="BE794" s="17">
        <v>0.25394120161890199</v>
      </c>
      <c r="BF794" s="17"/>
      <c r="BG794" s="17">
        <v>0.20440942654338901</v>
      </c>
      <c r="BH794" s="17">
        <v>0.29441288530529802</v>
      </c>
      <c r="BI794" s="17">
        <v>0.25340903010844501</v>
      </c>
      <c r="BJ794" s="17">
        <v>0.24377941820861701</v>
      </c>
    </row>
    <row r="795" spans="2:62">
      <c r="B795" t="s">
        <v>261</v>
      </c>
      <c r="C795" s="17">
        <v>0.158952111281433</v>
      </c>
      <c r="D795" s="17">
        <v>0.20038632576635401</v>
      </c>
      <c r="E795" s="17">
        <v>0.11991045975646</v>
      </c>
      <c r="F795" s="17"/>
      <c r="G795" s="17">
        <v>0.37628958423168102</v>
      </c>
      <c r="H795" s="17">
        <v>0.272669543934838</v>
      </c>
      <c r="I795" s="17">
        <v>0.267791810733149</v>
      </c>
      <c r="J795" s="17">
        <v>2.0773119317069402E-2</v>
      </c>
      <c r="K795" s="17">
        <v>5.3924652997444603E-2</v>
      </c>
      <c r="L795" s="17">
        <v>2.1099604666941801E-2</v>
      </c>
      <c r="M795" s="17"/>
      <c r="N795" s="17">
        <v>0.18122970455850601</v>
      </c>
      <c r="O795" s="17">
        <v>0.12573628353753899</v>
      </c>
      <c r="P795" s="17">
        <v>0.23091324850585601</v>
      </c>
      <c r="Q795" s="17">
        <v>0.105166300470482</v>
      </c>
      <c r="R795" s="17"/>
      <c r="S795" s="17">
        <v>0.22761610111180999</v>
      </c>
      <c r="T795" s="17">
        <v>0.123990323683542</v>
      </c>
      <c r="U795" s="17">
        <v>1.5779392286744999E-2</v>
      </c>
      <c r="V795" s="17">
        <v>0.125009959473837</v>
      </c>
      <c r="W795" s="17">
        <v>0.18845823915101401</v>
      </c>
      <c r="X795" s="17">
        <v>0.16224624673990401</v>
      </c>
      <c r="Y795" s="17">
        <v>0.126556465882951</v>
      </c>
      <c r="Z795" s="17">
        <v>0.33020538861151499</v>
      </c>
      <c r="AA795" s="17">
        <v>0.19950855669260101</v>
      </c>
      <c r="AB795" s="17"/>
      <c r="AC795" s="17">
        <v>0.243653858482764</v>
      </c>
      <c r="AD795" s="17">
        <v>0.13512367923511001</v>
      </c>
      <c r="AE795" s="17">
        <v>0.22340356985055099</v>
      </c>
      <c r="AF795" s="17">
        <v>9.8026276972375301E-2</v>
      </c>
      <c r="AG795" s="17">
        <v>8.4088261988694596E-2</v>
      </c>
      <c r="AH795" s="17">
        <v>6.1160896219284798E-2</v>
      </c>
      <c r="AI795" s="17"/>
      <c r="AJ795" s="17">
        <v>9.8378693813551799E-2</v>
      </c>
      <c r="AK795" s="17">
        <v>0.179443395575485</v>
      </c>
      <c r="AL795" s="17">
        <v>0.35111572204931002</v>
      </c>
      <c r="AM795" s="17">
        <v>6.3662688340816995E-2</v>
      </c>
      <c r="AN795" s="17">
        <v>0.20453469746380001</v>
      </c>
      <c r="AO795" s="17">
        <v>0.160361660037346</v>
      </c>
      <c r="AP795" s="17"/>
      <c r="AQ795" s="17">
        <v>0.20274535822450099</v>
      </c>
      <c r="AR795" s="17">
        <v>0.14491799551455001</v>
      </c>
      <c r="AS795" s="17"/>
      <c r="AT795" s="17">
        <v>0.168912616346268</v>
      </c>
      <c r="AU795" s="17">
        <v>0.117128243883102</v>
      </c>
      <c r="AV795" s="17"/>
      <c r="AW795" s="17">
        <v>0.19447145993347201</v>
      </c>
      <c r="AX795" s="17" t="s">
        <v>87</v>
      </c>
      <c r="AY795" s="17">
        <v>9.8378693813551799E-2</v>
      </c>
      <c r="AZ795" s="17"/>
      <c r="BA795" s="17">
        <v>0.138943179993083</v>
      </c>
      <c r="BB795" s="17">
        <v>0.17005263271302101</v>
      </c>
      <c r="BC795" s="17"/>
      <c r="BD795" s="17">
        <v>0.22936158037217599</v>
      </c>
      <c r="BE795" s="17">
        <v>0.12646761147656599</v>
      </c>
      <c r="BF795" s="17"/>
      <c r="BG795" s="17">
        <v>0.31188620583854298</v>
      </c>
      <c r="BH795" s="17">
        <v>5.8973111355044801E-2</v>
      </c>
      <c r="BI795" s="17">
        <v>0.20328845564002501</v>
      </c>
      <c r="BJ795" s="17">
        <v>0.12185950255757801</v>
      </c>
    </row>
    <row r="796" spans="2:62">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c r="AC796" s="17"/>
      <c r="AD796" s="17"/>
      <c r="AE796" s="17"/>
      <c r="AF796" s="17"/>
      <c r="AG796" s="17"/>
      <c r="AH796" s="17"/>
      <c r="AI796" s="17"/>
      <c r="AJ796" s="17"/>
      <c r="AK796" s="17"/>
      <c r="AL796" s="17"/>
      <c r="AM796" s="17"/>
      <c r="AN796" s="17"/>
      <c r="AO796" s="17"/>
      <c r="AP796" s="17"/>
      <c r="AQ796" s="17"/>
      <c r="AR796" s="17"/>
      <c r="AS796" s="17"/>
      <c r="AT796" s="17"/>
      <c r="AU796" s="17"/>
      <c r="AV796" s="17"/>
      <c r="AW796" s="17"/>
      <c r="AX796" s="17"/>
      <c r="AY796" s="17"/>
      <c r="AZ796" s="17"/>
      <c r="BA796" s="17"/>
      <c r="BB796" s="17"/>
      <c r="BC796" s="17"/>
      <c r="BD796" s="17"/>
      <c r="BE796" s="17"/>
      <c r="BF796" s="17"/>
      <c r="BG796" s="17"/>
      <c r="BH796" s="17"/>
      <c r="BI796" s="17"/>
      <c r="BJ796" s="17"/>
    </row>
    <row r="797" spans="2:62">
      <c r="B797" s="6" t="s">
        <v>342</v>
      </c>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c r="AC797" s="17"/>
      <c r="AD797" s="17"/>
      <c r="AE797" s="17"/>
      <c r="AF797" s="17"/>
      <c r="AG797" s="17"/>
      <c r="AH797" s="17"/>
      <c r="AI797" s="17"/>
      <c r="AJ797" s="17"/>
      <c r="AK797" s="17"/>
      <c r="AL797" s="17"/>
      <c r="AM797" s="17"/>
      <c r="AN797" s="17"/>
      <c r="AO797" s="17"/>
      <c r="AP797" s="17"/>
      <c r="AQ797" s="17"/>
      <c r="AR797" s="17"/>
      <c r="AS797" s="17"/>
      <c r="AT797" s="17"/>
      <c r="AU797" s="17"/>
      <c r="AV797" s="17"/>
      <c r="AW797" s="17"/>
      <c r="AX797" s="17"/>
      <c r="AY797" s="17"/>
      <c r="AZ797" s="17"/>
      <c r="BA797" s="17"/>
      <c r="BB797" s="17"/>
      <c r="BC797" s="17"/>
      <c r="BD797" s="17"/>
      <c r="BE797" s="17"/>
      <c r="BF797" s="17"/>
      <c r="BG797" s="17"/>
      <c r="BH797" s="17"/>
      <c r="BI797" s="17"/>
      <c r="BJ797" s="17"/>
    </row>
    <row r="798" spans="2:62">
      <c r="B798" s="24" t="s">
        <v>15</v>
      </c>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c r="AC798" s="17"/>
      <c r="AD798" s="17"/>
      <c r="AE798" s="17"/>
      <c r="AF798" s="17"/>
      <c r="AG798" s="17"/>
      <c r="AH798" s="17"/>
      <c r="AI798" s="17"/>
      <c r="AJ798" s="17"/>
      <c r="AK798" s="17"/>
      <c r="AL798" s="17"/>
      <c r="AM798" s="17"/>
      <c r="AN798" s="17"/>
      <c r="AO798" s="17"/>
      <c r="AP798" s="17"/>
      <c r="AQ798" s="17"/>
      <c r="AR798" s="17"/>
      <c r="AS798" s="17"/>
      <c r="AT798" s="17"/>
      <c r="AU798" s="17"/>
      <c r="AV798" s="17"/>
      <c r="AW798" s="17"/>
      <c r="AX798" s="17"/>
      <c r="AY798" s="17"/>
      <c r="AZ798" s="17"/>
      <c r="BA798" s="17"/>
      <c r="BB798" s="17"/>
      <c r="BC798" s="17"/>
      <c r="BD798" s="17"/>
      <c r="BE798" s="17"/>
      <c r="BF798" s="17"/>
      <c r="BG798" s="17"/>
      <c r="BH798" s="17"/>
      <c r="BI798" s="17"/>
      <c r="BJ798" s="17"/>
    </row>
    <row r="799" spans="2:62">
      <c r="B799" t="s">
        <v>252</v>
      </c>
      <c r="C799" s="17">
        <v>0.25334118302976599</v>
      </c>
      <c r="D799" s="17">
        <v>0.27029634115957901</v>
      </c>
      <c r="E799" s="17">
        <v>0.23481344572115001</v>
      </c>
      <c r="F799" s="17"/>
      <c r="G799" s="17">
        <v>0.25356064651634203</v>
      </c>
      <c r="H799" s="17">
        <v>0.31095299297964601</v>
      </c>
      <c r="I799" s="17">
        <v>0.27508279496652199</v>
      </c>
      <c r="J799" s="17">
        <v>0.26541798860070898</v>
      </c>
      <c r="K799" s="17">
        <v>0.22571609669863599</v>
      </c>
      <c r="L799" s="17">
        <v>0.192816754718759</v>
      </c>
      <c r="M799" s="17"/>
      <c r="N799" s="17">
        <v>0.284626933454734</v>
      </c>
      <c r="O799" s="17">
        <v>0.25456417128600001</v>
      </c>
      <c r="P799" s="17">
        <v>0.22846144980211999</v>
      </c>
      <c r="Q799" s="17">
        <v>0.23985703140169601</v>
      </c>
      <c r="R799" s="17"/>
      <c r="S799" s="17">
        <v>0.33821347994671203</v>
      </c>
      <c r="T799" s="17">
        <v>0.252195537772611</v>
      </c>
      <c r="U799" s="17">
        <v>0.20459774152128599</v>
      </c>
      <c r="V799" s="17">
        <v>0.24008648589002299</v>
      </c>
      <c r="W799" s="17">
        <v>0.218968304746856</v>
      </c>
      <c r="X799" s="17">
        <v>0.25533620301756399</v>
      </c>
      <c r="Y799" s="17">
        <v>0.22753066205342701</v>
      </c>
      <c r="Z799" s="17">
        <v>0.24196294373647401</v>
      </c>
      <c r="AA799" s="17">
        <v>0.24671321852689601</v>
      </c>
      <c r="AB799" s="17"/>
      <c r="AC799" s="17">
        <v>0.356964647217832</v>
      </c>
      <c r="AD799" s="17">
        <v>0.237229869366614</v>
      </c>
      <c r="AE799" s="17">
        <v>0.24618191816980201</v>
      </c>
      <c r="AF799" s="17">
        <v>0.20260177336027699</v>
      </c>
      <c r="AG799" s="17">
        <v>0.196668222399454</v>
      </c>
      <c r="AH799" s="17">
        <v>0.131837192038881</v>
      </c>
      <c r="AI799" s="17"/>
      <c r="AJ799" s="17">
        <v>0.22156754341548399</v>
      </c>
      <c r="AK799" s="17">
        <v>0.23338884293034501</v>
      </c>
      <c r="AL799" s="17">
        <v>0.21728609865430401</v>
      </c>
      <c r="AM799" s="17">
        <v>0.241157797190414</v>
      </c>
      <c r="AN799" s="17">
        <v>0.35349597986243497</v>
      </c>
      <c r="AO799" s="17">
        <v>0.225402980634728</v>
      </c>
      <c r="AP799" s="17"/>
      <c r="AQ799" s="17">
        <v>0.30665898704787198</v>
      </c>
      <c r="AR799" s="17">
        <v>0.24241701338854199</v>
      </c>
      <c r="AS799" s="17"/>
      <c r="AT799" s="17">
        <v>0.23096927004051601</v>
      </c>
      <c r="AU799" s="17">
        <v>0.33828794145000401</v>
      </c>
      <c r="AV799" s="17"/>
      <c r="AW799" s="17">
        <v>0.25559367927799298</v>
      </c>
      <c r="AX799" s="17" t="s">
        <v>87</v>
      </c>
      <c r="AY799" s="17">
        <v>0.22156754341548399</v>
      </c>
      <c r="AZ799" s="17"/>
      <c r="BA799" s="17">
        <v>0.29157534891725501</v>
      </c>
      <c r="BB799" s="17">
        <v>0.23212969643227399</v>
      </c>
      <c r="BC799" s="17"/>
      <c r="BD799" s="17">
        <v>0.33690293860152398</v>
      </c>
      <c r="BE799" s="17">
        <v>0.228666555355903</v>
      </c>
      <c r="BF799" s="17"/>
      <c r="BG799" s="17">
        <v>0.3406117094226</v>
      </c>
      <c r="BH799" s="17">
        <v>0.24706610986441599</v>
      </c>
      <c r="BI799" s="17">
        <v>0.25786737986040298</v>
      </c>
      <c r="BJ799" s="17">
        <v>0.23671193956442399</v>
      </c>
    </row>
    <row r="800" spans="2:62">
      <c r="B800" t="s">
        <v>339</v>
      </c>
      <c r="C800" s="17">
        <v>0.39530423855300301</v>
      </c>
      <c r="D800" s="17">
        <v>0.37257457684573497</v>
      </c>
      <c r="E800" s="17">
        <v>0.41778124132244099</v>
      </c>
      <c r="F800" s="17"/>
      <c r="G800" s="17">
        <v>0.44562121418038197</v>
      </c>
      <c r="H800" s="17">
        <v>0.41812618692204501</v>
      </c>
      <c r="I800" s="17">
        <v>0.40048172208920402</v>
      </c>
      <c r="J800" s="17">
        <v>0.35676758874855402</v>
      </c>
      <c r="K800" s="17">
        <v>0.37485999036179501</v>
      </c>
      <c r="L800" s="17">
        <v>0.38495705164396798</v>
      </c>
      <c r="M800" s="17"/>
      <c r="N800" s="17">
        <v>0.43953561414939502</v>
      </c>
      <c r="O800" s="17">
        <v>0.39321575474878501</v>
      </c>
      <c r="P800" s="17">
        <v>0.38965982775848901</v>
      </c>
      <c r="Q800" s="17">
        <v>0.35472393431189903</v>
      </c>
      <c r="R800" s="17"/>
      <c r="S800" s="17">
        <v>0.39346979398040499</v>
      </c>
      <c r="T800" s="17">
        <v>0.38474895348292698</v>
      </c>
      <c r="U800" s="17">
        <v>0.42098110996343002</v>
      </c>
      <c r="V800" s="17">
        <v>0.38867557207363901</v>
      </c>
      <c r="W800" s="17">
        <v>0.38853609903084502</v>
      </c>
      <c r="X800" s="17">
        <v>0.39432545081009002</v>
      </c>
      <c r="Y800" s="17">
        <v>0.40796317240005497</v>
      </c>
      <c r="Z800" s="17">
        <v>0.379017632922657</v>
      </c>
      <c r="AA800" s="17">
        <v>0.398109463350588</v>
      </c>
      <c r="AB800" s="17"/>
      <c r="AC800" s="17">
        <v>0.38536825439488698</v>
      </c>
      <c r="AD800" s="17">
        <v>0.38440943197406002</v>
      </c>
      <c r="AE800" s="17">
        <v>0.37113406792350401</v>
      </c>
      <c r="AF800" s="17">
        <v>0.41611066970113503</v>
      </c>
      <c r="AG800" s="17">
        <v>0.41388428682567902</v>
      </c>
      <c r="AH800" s="17">
        <v>0.47601676069249799</v>
      </c>
      <c r="AI800" s="17"/>
      <c r="AJ800" s="17">
        <v>0.39503750813646699</v>
      </c>
      <c r="AK800" s="17">
        <v>0.39668158390254599</v>
      </c>
      <c r="AL800" s="17">
        <v>0.430911897315439</v>
      </c>
      <c r="AM800" s="17">
        <v>0.44718245138190199</v>
      </c>
      <c r="AN800" s="17">
        <v>0.366029977108564</v>
      </c>
      <c r="AO800" s="17">
        <v>0.35543681198534299</v>
      </c>
      <c r="AP800" s="17"/>
      <c r="AQ800" s="17">
        <v>0.39918640758602297</v>
      </c>
      <c r="AR800" s="17">
        <v>0.40666686494297599</v>
      </c>
      <c r="AS800" s="17"/>
      <c r="AT800" s="17">
        <v>0.40276468879522098</v>
      </c>
      <c r="AU800" s="17">
        <v>0.36771655839897499</v>
      </c>
      <c r="AV800" s="17"/>
      <c r="AW800" s="17">
        <v>0.396846847632436</v>
      </c>
      <c r="AX800" s="17" t="s">
        <v>87</v>
      </c>
      <c r="AY800" s="17">
        <v>0.39503750813646699</v>
      </c>
      <c r="AZ800" s="17"/>
      <c r="BA800" s="17">
        <v>0.444777455110481</v>
      </c>
      <c r="BB800" s="17">
        <v>0.36785757022416299</v>
      </c>
      <c r="BC800" s="17"/>
      <c r="BD800" s="17">
        <v>0.37847627018792201</v>
      </c>
      <c r="BE800" s="17">
        <v>0.400556051585296</v>
      </c>
      <c r="BF800" s="17"/>
      <c r="BG800" s="17">
        <v>0.425319758424613</v>
      </c>
      <c r="BH800" s="17">
        <v>0.37208812889642001</v>
      </c>
      <c r="BI800" s="17">
        <v>0.44474465004691499</v>
      </c>
      <c r="BJ800" s="17">
        <v>0.38892602845354401</v>
      </c>
    </row>
    <row r="801" spans="2:62">
      <c r="B801" t="s">
        <v>255</v>
      </c>
      <c r="C801" s="17">
        <v>0.26048611170628</v>
      </c>
      <c r="D801" s="17">
        <v>0.262044827132205</v>
      </c>
      <c r="E801" s="17">
        <v>0.261013352248747</v>
      </c>
      <c r="F801" s="17"/>
      <c r="G801" s="17">
        <v>0.19781819711061299</v>
      </c>
      <c r="H801" s="17">
        <v>0.19878561325990601</v>
      </c>
      <c r="I801" s="17">
        <v>0.21262322099478001</v>
      </c>
      <c r="J801" s="17">
        <v>0.29587162052125698</v>
      </c>
      <c r="K801" s="17">
        <v>0.30036653095652599</v>
      </c>
      <c r="L801" s="17">
        <v>0.34026879443729202</v>
      </c>
      <c r="M801" s="17"/>
      <c r="N801" s="17">
        <v>0.20244254374617601</v>
      </c>
      <c r="O801" s="17">
        <v>0.264036882631218</v>
      </c>
      <c r="P801" s="17">
        <v>0.29859414647794402</v>
      </c>
      <c r="Q801" s="17">
        <v>0.28563946695988002</v>
      </c>
      <c r="R801" s="17"/>
      <c r="S801" s="17">
        <v>0.16371303142809401</v>
      </c>
      <c r="T801" s="17">
        <v>0.272132381205412</v>
      </c>
      <c r="U801" s="17">
        <v>0.31677515308781101</v>
      </c>
      <c r="V801" s="17">
        <v>0.29781982999649997</v>
      </c>
      <c r="W801" s="17">
        <v>0.275600879650789</v>
      </c>
      <c r="X801" s="17">
        <v>0.242595180190076</v>
      </c>
      <c r="Y801" s="17">
        <v>0.30506617691833099</v>
      </c>
      <c r="Z801" s="17">
        <v>0.29714202594454803</v>
      </c>
      <c r="AA801" s="17">
        <v>0.244147873154793</v>
      </c>
      <c r="AB801" s="17"/>
      <c r="AC801" s="17">
        <v>0.17638683011790501</v>
      </c>
      <c r="AD801" s="17">
        <v>0.26206229768345002</v>
      </c>
      <c r="AE801" s="17">
        <v>0.305236525603027</v>
      </c>
      <c r="AF801" s="17">
        <v>0.29423893323663203</v>
      </c>
      <c r="AG801" s="17">
        <v>0.30342909810629298</v>
      </c>
      <c r="AH801" s="17">
        <v>0.35319213609532202</v>
      </c>
      <c r="AI801" s="17"/>
      <c r="AJ801" s="17">
        <v>0.29380929449663101</v>
      </c>
      <c r="AK801" s="17">
        <v>0.275514048557161</v>
      </c>
      <c r="AL801" s="17">
        <v>0.20252757952872699</v>
      </c>
      <c r="AM801" s="17">
        <v>0.267156275901683</v>
      </c>
      <c r="AN801" s="17">
        <v>0.196025085499554</v>
      </c>
      <c r="AO801" s="17">
        <v>0.31411704687057801</v>
      </c>
      <c r="AP801" s="17"/>
      <c r="AQ801" s="17">
        <v>0.22277979960032601</v>
      </c>
      <c r="AR801" s="17">
        <v>0.257625233124056</v>
      </c>
      <c r="AS801" s="17"/>
      <c r="AT801" s="17">
        <v>0.276188848384056</v>
      </c>
      <c r="AU801" s="17">
        <v>0.20233738615966801</v>
      </c>
      <c r="AV801" s="17"/>
      <c r="AW801" s="17">
        <v>0.24928234735149901</v>
      </c>
      <c r="AX801" s="17" t="s">
        <v>87</v>
      </c>
      <c r="AY801" s="17">
        <v>0.29380929449663101</v>
      </c>
      <c r="AZ801" s="17"/>
      <c r="BA801" s="17">
        <v>0.19656118478987</v>
      </c>
      <c r="BB801" s="17">
        <v>0.29595027573494398</v>
      </c>
      <c r="BC801" s="17"/>
      <c r="BD801" s="17">
        <v>0.19431110479042499</v>
      </c>
      <c r="BE801" s="17">
        <v>0.280058380253001</v>
      </c>
      <c r="BF801" s="17"/>
      <c r="BG801" s="17">
        <v>0.16938662386634301</v>
      </c>
      <c r="BH801" s="17">
        <v>0.27906044516309197</v>
      </c>
      <c r="BI801" s="17">
        <v>0.230318994840051</v>
      </c>
      <c r="BJ801" s="17">
        <v>0.27729895749495898</v>
      </c>
    </row>
    <row r="802" spans="2:62">
      <c r="B802" t="s">
        <v>340</v>
      </c>
      <c r="C802" s="17">
        <v>3.2256814197665802E-2</v>
      </c>
      <c r="D802" s="17">
        <v>3.5720261826974402E-2</v>
      </c>
      <c r="E802" s="17">
        <v>2.8054616899963299E-2</v>
      </c>
      <c r="F802" s="17"/>
      <c r="G802" s="17">
        <v>3.1507830126752102E-2</v>
      </c>
      <c r="H802" s="17">
        <v>3.53349540633121E-2</v>
      </c>
      <c r="I802" s="17">
        <v>3.8124405453750801E-2</v>
      </c>
      <c r="J802" s="17">
        <v>2.3301082241302899E-2</v>
      </c>
      <c r="K802" s="17">
        <v>3.96910536466294E-2</v>
      </c>
      <c r="L802" s="17">
        <v>2.5801016980544302E-2</v>
      </c>
      <c r="M802" s="17"/>
      <c r="N802" s="17">
        <v>4.1486117284633403E-2</v>
      </c>
      <c r="O802" s="17">
        <v>2.61055201904812E-2</v>
      </c>
      <c r="P802" s="17">
        <v>1.5739730726334101E-2</v>
      </c>
      <c r="Q802" s="17">
        <v>4.3410341646652001E-2</v>
      </c>
      <c r="R802" s="17"/>
      <c r="S802" s="17">
        <v>3.4215597104870099E-2</v>
      </c>
      <c r="T802" s="17">
        <v>2.9059553146712699E-2</v>
      </c>
      <c r="U802" s="17">
        <v>2.65326051262691E-2</v>
      </c>
      <c r="V802" s="17">
        <v>2.8554112175872899E-2</v>
      </c>
      <c r="W802" s="17">
        <v>5.6490604573106597E-2</v>
      </c>
      <c r="X802" s="17">
        <v>2.5720970321962099E-2</v>
      </c>
      <c r="Y802" s="17">
        <v>3.4128467943644401E-2</v>
      </c>
      <c r="Z802" s="17">
        <v>1.8732116541412599E-2</v>
      </c>
      <c r="AA802" s="17">
        <v>3.4327116594225902E-2</v>
      </c>
      <c r="AB802" s="17"/>
      <c r="AC802" s="17">
        <v>2.5762047273108601E-2</v>
      </c>
      <c r="AD802" s="17">
        <v>4.3602993809937103E-2</v>
      </c>
      <c r="AE802" s="17">
        <v>3.4430426412142501E-2</v>
      </c>
      <c r="AF802" s="17">
        <v>2.4692613717638302E-2</v>
      </c>
      <c r="AG802" s="17">
        <v>2.8184086476305398E-2</v>
      </c>
      <c r="AH802" s="17">
        <v>2.6105253882233899E-2</v>
      </c>
      <c r="AI802" s="17"/>
      <c r="AJ802" s="17">
        <v>2.9820015269666201E-2</v>
      </c>
      <c r="AK802" s="17">
        <v>4.6133580949867602E-2</v>
      </c>
      <c r="AL802" s="17">
        <v>5.5675580654501698E-2</v>
      </c>
      <c r="AM802" s="17">
        <v>1.50011849375629E-2</v>
      </c>
      <c r="AN802" s="17">
        <v>2.0128513260665899E-2</v>
      </c>
      <c r="AO802" s="17">
        <v>4.2300248854684801E-2</v>
      </c>
      <c r="AP802" s="17"/>
      <c r="AQ802" s="17">
        <v>2.8021686040820701E-2</v>
      </c>
      <c r="AR802" s="17">
        <v>3.52545295492648E-2</v>
      </c>
      <c r="AS802" s="17"/>
      <c r="AT802" s="17">
        <v>3.3938672150099602E-2</v>
      </c>
      <c r="AU802" s="17">
        <v>2.6893738519594899E-2</v>
      </c>
      <c r="AV802" s="17"/>
      <c r="AW802" s="17">
        <v>3.9673204644160999E-2</v>
      </c>
      <c r="AX802" s="17" t="s">
        <v>87</v>
      </c>
      <c r="AY802" s="17">
        <v>2.9820015269666201E-2</v>
      </c>
      <c r="AZ802" s="17"/>
      <c r="BA802" s="17">
        <v>2.6542398928602402E-2</v>
      </c>
      <c r="BB802" s="17">
        <v>3.5427047942241802E-2</v>
      </c>
      <c r="BC802" s="17"/>
      <c r="BD802" s="17">
        <v>3.5615193165352499E-2</v>
      </c>
      <c r="BE802" s="17">
        <v>3.2909396386220702E-2</v>
      </c>
      <c r="BF802" s="17"/>
      <c r="BG802" s="17">
        <v>3.1688465134324897E-2</v>
      </c>
      <c r="BH802" s="17">
        <v>2.1017906205625901E-2</v>
      </c>
      <c r="BI802" s="17">
        <v>2.6505511414920399E-2</v>
      </c>
      <c r="BJ802" s="17">
        <v>5.0780502910053503E-2</v>
      </c>
    </row>
    <row r="803" spans="2:62">
      <c r="B803" t="s">
        <v>258</v>
      </c>
      <c r="C803" s="17">
        <v>1.01196069578855E-2</v>
      </c>
      <c r="D803" s="17">
        <v>1.0713339644899801E-2</v>
      </c>
      <c r="E803" s="17">
        <v>9.6184261989716805E-3</v>
      </c>
      <c r="F803" s="17"/>
      <c r="G803" s="17">
        <v>1.6286077404814501E-2</v>
      </c>
      <c r="H803" s="17">
        <v>9.4315858074437795E-3</v>
      </c>
      <c r="I803" s="17">
        <v>9.2764287958209003E-3</v>
      </c>
      <c r="J803" s="17">
        <v>1.49876825776515E-2</v>
      </c>
      <c r="K803" s="17">
        <v>0</v>
      </c>
      <c r="L803" s="17">
        <v>1.0331099069287799E-2</v>
      </c>
      <c r="M803" s="17"/>
      <c r="N803" s="17">
        <v>7.8159940857060097E-3</v>
      </c>
      <c r="O803" s="17">
        <v>8.0857877312958803E-3</v>
      </c>
      <c r="P803" s="17">
        <v>1.33163591053473E-2</v>
      </c>
      <c r="Q803" s="17">
        <v>1.19706019430149E-2</v>
      </c>
      <c r="R803" s="17"/>
      <c r="S803" s="17">
        <v>1.1347085433309201E-2</v>
      </c>
      <c r="T803" s="17">
        <v>1.25869601142631E-2</v>
      </c>
      <c r="U803" s="17">
        <v>0</v>
      </c>
      <c r="V803" s="17">
        <v>6.1102987925714704E-3</v>
      </c>
      <c r="W803" s="17">
        <v>5.4349900501905997E-3</v>
      </c>
      <c r="X803" s="17">
        <v>2.0523461292324002E-2</v>
      </c>
      <c r="Y803" s="17">
        <v>5.2853067250836798E-3</v>
      </c>
      <c r="Z803" s="17">
        <v>0</v>
      </c>
      <c r="AA803" s="17">
        <v>1.8912440036933698E-2</v>
      </c>
      <c r="AB803" s="17"/>
      <c r="AC803" s="17">
        <v>8.6836499817505002E-3</v>
      </c>
      <c r="AD803" s="17">
        <v>1.35794768964516E-2</v>
      </c>
      <c r="AE803" s="17">
        <v>1.8902338452717299E-2</v>
      </c>
      <c r="AF803" s="17">
        <v>5.4432656182328999E-3</v>
      </c>
      <c r="AG803" s="17">
        <v>4.3003909548988001E-3</v>
      </c>
      <c r="AH803" s="17">
        <v>0</v>
      </c>
      <c r="AI803" s="17"/>
      <c r="AJ803" s="17">
        <v>1.38396461711112E-2</v>
      </c>
      <c r="AK803" s="17">
        <v>2.0603557065188198E-3</v>
      </c>
      <c r="AL803" s="17">
        <v>0</v>
      </c>
      <c r="AM803" s="17">
        <v>1.31085065832629E-2</v>
      </c>
      <c r="AN803" s="17">
        <v>1.3286901646251599E-2</v>
      </c>
      <c r="AO803" s="17">
        <v>2.2281291194217501E-2</v>
      </c>
      <c r="AP803" s="17"/>
      <c r="AQ803" s="17">
        <v>8.4529331686672808E-3</v>
      </c>
      <c r="AR803" s="17">
        <v>1.1892655468529899E-2</v>
      </c>
      <c r="AS803" s="17"/>
      <c r="AT803" s="17">
        <v>1.21999375516789E-2</v>
      </c>
      <c r="AU803" s="17">
        <v>2.5776996902960401E-3</v>
      </c>
      <c r="AV803" s="17"/>
      <c r="AW803" s="17">
        <v>9.5682724010857697E-3</v>
      </c>
      <c r="AX803" s="17" t="s">
        <v>87</v>
      </c>
      <c r="AY803" s="17">
        <v>1.38396461711112E-2</v>
      </c>
      <c r="AZ803" s="17"/>
      <c r="BA803" s="17">
        <v>1.21210486256659E-2</v>
      </c>
      <c r="BB803" s="17">
        <v>9.0092504972080698E-3</v>
      </c>
      <c r="BC803" s="17"/>
      <c r="BD803" s="17">
        <v>3.0986790406807799E-3</v>
      </c>
      <c r="BE803" s="17">
        <v>1.26912348000396E-2</v>
      </c>
      <c r="BF803" s="17"/>
      <c r="BG803" s="17">
        <v>8.4571205388837105E-3</v>
      </c>
      <c r="BH803" s="17">
        <v>1.8814576113632599E-2</v>
      </c>
      <c r="BI803" s="17">
        <v>5.7228080752799301E-3</v>
      </c>
      <c r="BJ803" s="17">
        <v>5.8122270961599798E-3</v>
      </c>
    </row>
    <row r="804" spans="2:62">
      <c r="B804" t="s">
        <v>101</v>
      </c>
      <c r="C804" s="17">
        <v>4.8492045555400501E-2</v>
      </c>
      <c r="D804" s="17">
        <v>4.8650653390607201E-2</v>
      </c>
      <c r="E804" s="17">
        <v>4.8718917608727701E-2</v>
      </c>
      <c r="F804" s="17"/>
      <c r="G804" s="17">
        <v>5.5206034661096699E-2</v>
      </c>
      <c r="H804" s="17">
        <v>2.7368666967647101E-2</v>
      </c>
      <c r="I804" s="17">
        <v>6.4411427699922003E-2</v>
      </c>
      <c r="J804" s="17">
        <v>4.3654037310525598E-2</v>
      </c>
      <c r="K804" s="17">
        <v>5.93663283364146E-2</v>
      </c>
      <c r="L804" s="17">
        <v>4.5825283150148999E-2</v>
      </c>
      <c r="M804" s="17"/>
      <c r="N804" s="17">
        <v>2.4092797279356801E-2</v>
      </c>
      <c r="O804" s="17">
        <v>5.3991883412220699E-2</v>
      </c>
      <c r="P804" s="17">
        <v>5.42284861297656E-2</v>
      </c>
      <c r="Q804" s="17">
        <v>6.4398623736858202E-2</v>
      </c>
      <c r="R804" s="17"/>
      <c r="S804" s="17">
        <v>5.9041012106608899E-2</v>
      </c>
      <c r="T804" s="17">
        <v>4.9276614278074199E-2</v>
      </c>
      <c r="U804" s="17">
        <v>3.1113390301204101E-2</v>
      </c>
      <c r="V804" s="17">
        <v>3.8753701071393698E-2</v>
      </c>
      <c r="W804" s="17">
        <v>5.4969121948212601E-2</v>
      </c>
      <c r="X804" s="17">
        <v>6.1498734367984302E-2</v>
      </c>
      <c r="Y804" s="17">
        <v>2.0026213959458701E-2</v>
      </c>
      <c r="Z804" s="17">
        <v>6.3145280854908503E-2</v>
      </c>
      <c r="AA804" s="17">
        <v>5.77898883365629E-2</v>
      </c>
      <c r="AB804" s="17"/>
      <c r="AC804" s="17">
        <v>4.6834571014516303E-2</v>
      </c>
      <c r="AD804" s="17">
        <v>5.9115930269487298E-2</v>
      </c>
      <c r="AE804" s="17">
        <v>2.4114723438808001E-2</v>
      </c>
      <c r="AF804" s="17">
        <v>5.6912744366084997E-2</v>
      </c>
      <c r="AG804" s="17">
        <v>5.3533915237370798E-2</v>
      </c>
      <c r="AH804" s="17">
        <v>1.28486572910647E-2</v>
      </c>
      <c r="AI804" s="17"/>
      <c r="AJ804" s="17">
        <v>4.5925992510641098E-2</v>
      </c>
      <c r="AK804" s="17">
        <v>4.6221587953561398E-2</v>
      </c>
      <c r="AL804" s="17">
        <v>9.3598843847028407E-2</v>
      </c>
      <c r="AM804" s="17">
        <v>1.6393784005175799E-2</v>
      </c>
      <c r="AN804" s="17">
        <v>5.1033542622529501E-2</v>
      </c>
      <c r="AO804" s="17">
        <v>4.0461620460448398E-2</v>
      </c>
      <c r="AP804" s="17"/>
      <c r="AQ804" s="17">
        <v>3.4900186556291402E-2</v>
      </c>
      <c r="AR804" s="17">
        <v>4.6143703526631101E-2</v>
      </c>
      <c r="AS804" s="17"/>
      <c r="AT804" s="17">
        <v>4.3938583078428697E-2</v>
      </c>
      <c r="AU804" s="17">
        <v>6.2186675781462003E-2</v>
      </c>
      <c r="AV804" s="17"/>
      <c r="AW804" s="17">
        <v>4.9035648692825499E-2</v>
      </c>
      <c r="AX804" s="17" t="s">
        <v>87</v>
      </c>
      <c r="AY804" s="17">
        <v>4.5925992510641098E-2</v>
      </c>
      <c r="AZ804" s="17"/>
      <c r="BA804" s="17">
        <v>2.8422563628125699E-2</v>
      </c>
      <c r="BB804" s="17">
        <v>5.9626159169169302E-2</v>
      </c>
      <c r="BC804" s="17"/>
      <c r="BD804" s="17">
        <v>5.1595814214096099E-2</v>
      </c>
      <c r="BE804" s="17">
        <v>4.5118381619540598E-2</v>
      </c>
      <c r="BF804" s="17"/>
      <c r="BG804" s="17">
        <v>2.45363226132355E-2</v>
      </c>
      <c r="BH804" s="17">
        <v>6.1952833756813597E-2</v>
      </c>
      <c r="BI804" s="17">
        <v>3.4840655762430402E-2</v>
      </c>
      <c r="BJ804" s="17">
        <v>4.0470344480859601E-2</v>
      </c>
    </row>
    <row r="805" spans="2:62">
      <c r="B805" t="s">
        <v>259</v>
      </c>
      <c r="C805" s="17">
        <v>0.64864542158276794</v>
      </c>
      <c r="D805" s="17">
        <v>0.64287091800531404</v>
      </c>
      <c r="E805" s="17">
        <v>0.65259468704359003</v>
      </c>
      <c r="F805" s="17"/>
      <c r="G805" s="17">
        <v>0.69918186069672394</v>
      </c>
      <c r="H805" s="17">
        <v>0.72907917990169102</v>
      </c>
      <c r="I805" s="17">
        <v>0.67556451705572595</v>
      </c>
      <c r="J805" s="17">
        <v>0.62218557734926305</v>
      </c>
      <c r="K805" s="17">
        <v>0.60057608706042998</v>
      </c>
      <c r="L805" s="17">
        <v>0.57777380636272702</v>
      </c>
      <c r="M805" s="17"/>
      <c r="N805" s="17">
        <v>0.72416254760412802</v>
      </c>
      <c r="O805" s="17">
        <v>0.64777992603478496</v>
      </c>
      <c r="P805" s="17">
        <v>0.61812127756060897</v>
      </c>
      <c r="Q805" s="17">
        <v>0.59458096571359498</v>
      </c>
      <c r="R805" s="17"/>
      <c r="S805" s="17">
        <v>0.73168327392711796</v>
      </c>
      <c r="T805" s="17">
        <v>0.63694449125553798</v>
      </c>
      <c r="U805" s="17">
        <v>0.62557885148471604</v>
      </c>
      <c r="V805" s="17">
        <v>0.62876205796366202</v>
      </c>
      <c r="W805" s="17">
        <v>0.60750440377770198</v>
      </c>
      <c r="X805" s="17">
        <v>0.64966165382765395</v>
      </c>
      <c r="Y805" s="17">
        <v>0.63549383445348295</v>
      </c>
      <c r="Z805" s="17">
        <v>0.62098057665913098</v>
      </c>
      <c r="AA805" s="17">
        <v>0.64482268187748404</v>
      </c>
      <c r="AB805" s="17"/>
      <c r="AC805" s="17">
        <v>0.74233290161272003</v>
      </c>
      <c r="AD805" s="17">
        <v>0.62163930134067402</v>
      </c>
      <c r="AE805" s="17">
        <v>0.61731598609330496</v>
      </c>
      <c r="AF805" s="17">
        <v>0.61871244306141204</v>
      </c>
      <c r="AG805" s="17">
        <v>0.61055250922513205</v>
      </c>
      <c r="AH805" s="17">
        <v>0.60785395273137899</v>
      </c>
      <c r="AI805" s="17"/>
      <c r="AJ805" s="17">
        <v>0.616605051551951</v>
      </c>
      <c r="AK805" s="17">
        <v>0.63007042683289105</v>
      </c>
      <c r="AL805" s="17">
        <v>0.64819799596974303</v>
      </c>
      <c r="AM805" s="17">
        <v>0.68834024857231602</v>
      </c>
      <c r="AN805" s="17">
        <v>0.71952595697099897</v>
      </c>
      <c r="AO805" s="17">
        <v>0.58083979262007102</v>
      </c>
      <c r="AP805" s="17"/>
      <c r="AQ805" s="17">
        <v>0.70584539463389395</v>
      </c>
      <c r="AR805" s="17">
        <v>0.64908387833151804</v>
      </c>
      <c r="AS805" s="17"/>
      <c r="AT805" s="17">
        <v>0.63373395883573702</v>
      </c>
      <c r="AU805" s="17">
        <v>0.70600449984897895</v>
      </c>
      <c r="AV805" s="17"/>
      <c r="AW805" s="17">
        <v>0.65244052691042898</v>
      </c>
      <c r="AX805" s="17" t="s">
        <v>87</v>
      </c>
      <c r="AY805" s="17">
        <v>0.616605051551951</v>
      </c>
      <c r="AZ805" s="17"/>
      <c r="BA805" s="17">
        <v>0.73635280402773595</v>
      </c>
      <c r="BB805" s="17">
        <v>0.59998726665643698</v>
      </c>
      <c r="BC805" s="17"/>
      <c r="BD805" s="17">
        <v>0.71537920878944605</v>
      </c>
      <c r="BE805" s="17">
        <v>0.62922260694119803</v>
      </c>
      <c r="BF805" s="17"/>
      <c r="BG805" s="17">
        <v>0.765931467847213</v>
      </c>
      <c r="BH805" s="17">
        <v>0.61915423876083597</v>
      </c>
      <c r="BI805" s="17">
        <v>0.70261202990731797</v>
      </c>
      <c r="BJ805" s="17">
        <v>0.625637968017968</v>
      </c>
    </row>
    <row r="806" spans="2:62">
      <c r="B806" t="s">
        <v>260</v>
      </c>
      <c r="C806" s="17">
        <v>4.2376421155551201E-2</v>
      </c>
      <c r="D806" s="17">
        <v>4.6433601471874301E-2</v>
      </c>
      <c r="E806" s="17">
        <v>3.7673043098935002E-2</v>
      </c>
      <c r="F806" s="17"/>
      <c r="G806" s="17">
        <v>4.7793907531566503E-2</v>
      </c>
      <c r="H806" s="17">
        <v>4.4766539870755899E-2</v>
      </c>
      <c r="I806" s="17">
        <v>4.7400834249571699E-2</v>
      </c>
      <c r="J806" s="17">
        <v>3.82887648189544E-2</v>
      </c>
      <c r="K806" s="17">
        <v>3.96910536466294E-2</v>
      </c>
      <c r="L806" s="17">
        <v>3.6132116049832103E-2</v>
      </c>
      <c r="M806" s="17"/>
      <c r="N806" s="17">
        <v>4.9302111370339401E-2</v>
      </c>
      <c r="O806" s="17">
        <v>3.4191307921777103E-2</v>
      </c>
      <c r="P806" s="17">
        <v>2.9056089831681401E-2</v>
      </c>
      <c r="Q806" s="17">
        <v>5.5380943589666901E-2</v>
      </c>
      <c r="R806" s="17"/>
      <c r="S806" s="17">
        <v>4.55626825381793E-2</v>
      </c>
      <c r="T806" s="17">
        <v>4.16465132609758E-2</v>
      </c>
      <c r="U806" s="17">
        <v>2.65326051262691E-2</v>
      </c>
      <c r="V806" s="17">
        <v>3.4664410968444401E-2</v>
      </c>
      <c r="W806" s="17">
        <v>6.1925594623297199E-2</v>
      </c>
      <c r="X806" s="17">
        <v>4.6244431614286097E-2</v>
      </c>
      <c r="Y806" s="17">
        <v>3.9413774668728099E-2</v>
      </c>
      <c r="Z806" s="17">
        <v>1.8732116541412599E-2</v>
      </c>
      <c r="AA806" s="17">
        <v>5.3239556631159597E-2</v>
      </c>
      <c r="AB806" s="17"/>
      <c r="AC806" s="17">
        <v>3.4445697254859103E-2</v>
      </c>
      <c r="AD806" s="17">
        <v>5.7182470706388697E-2</v>
      </c>
      <c r="AE806" s="17">
        <v>5.3332764864859897E-2</v>
      </c>
      <c r="AF806" s="17">
        <v>3.01358793358712E-2</v>
      </c>
      <c r="AG806" s="17">
        <v>3.2484477431204202E-2</v>
      </c>
      <c r="AH806" s="17">
        <v>2.6105253882233899E-2</v>
      </c>
      <c r="AI806" s="17"/>
      <c r="AJ806" s="17">
        <v>4.3659661440777403E-2</v>
      </c>
      <c r="AK806" s="17">
        <v>4.81939366563865E-2</v>
      </c>
      <c r="AL806" s="17">
        <v>5.5675580654501698E-2</v>
      </c>
      <c r="AM806" s="17">
        <v>2.8109691520825701E-2</v>
      </c>
      <c r="AN806" s="17">
        <v>3.3415414906917497E-2</v>
      </c>
      <c r="AO806" s="17">
        <v>6.4581540048902306E-2</v>
      </c>
      <c r="AP806" s="17"/>
      <c r="AQ806" s="17">
        <v>3.6474619209488003E-2</v>
      </c>
      <c r="AR806" s="17">
        <v>4.7147185017794697E-2</v>
      </c>
      <c r="AS806" s="17"/>
      <c r="AT806" s="17">
        <v>4.61386097017785E-2</v>
      </c>
      <c r="AU806" s="17">
        <v>2.9471438209890899E-2</v>
      </c>
      <c r="AV806" s="17"/>
      <c r="AW806" s="17">
        <v>4.9241477045246798E-2</v>
      </c>
      <c r="AX806" s="17" t="s">
        <v>87</v>
      </c>
      <c r="AY806" s="17">
        <v>4.3659661440777403E-2</v>
      </c>
      <c r="AZ806" s="17"/>
      <c r="BA806" s="17">
        <v>3.8663447554268301E-2</v>
      </c>
      <c r="BB806" s="17">
        <v>4.4436298439449899E-2</v>
      </c>
      <c r="BC806" s="17"/>
      <c r="BD806" s="17">
        <v>3.8713872206033298E-2</v>
      </c>
      <c r="BE806" s="17">
        <v>4.5600631186260399E-2</v>
      </c>
      <c r="BF806" s="17"/>
      <c r="BG806" s="17">
        <v>4.0145585673208597E-2</v>
      </c>
      <c r="BH806" s="17">
        <v>3.9832482319258497E-2</v>
      </c>
      <c r="BI806" s="17">
        <v>3.2228319490200399E-2</v>
      </c>
      <c r="BJ806" s="17">
        <v>5.6592730006213503E-2</v>
      </c>
    </row>
    <row r="807" spans="2:62">
      <c r="B807" t="s">
        <v>261</v>
      </c>
      <c r="C807" s="17">
        <v>0.60626900042721699</v>
      </c>
      <c r="D807" s="17">
        <v>0.59643731653344001</v>
      </c>
      <c r="E807" s="17">
        <v>0.61492164394465498</v>
      </c>
      <c r="F807" s="17"/>
      <c r="G807" s="17">
        <v>0.65138795316515696</v>
      </c>
      <c r="H807" s="17">
        <v>0.68431264003093595</v>
      </c>
      <c r="I807" s="17">
        <v>0.62816368280615398</v>
      </c>
      <c r="J807" s="17">
        <v>0.58389681253030901</v>
      </c>
      <c r="K807" s="17">
        <v>0.56088503341380103</v>
      </c>
      <c r="L807" s="17">
        <v>0.541641690312895</v>
      </c>
      <c r="M807" s="17"/>
      <c r="N807" s="17">
        <v>0.674860436233789</v>
      </c>
      <c r="O807" s="17">
        <v>0.61358861811300702</v>
      </c>
      <c r="P807" s="17">
        <v>0.58906518772892802</v>
      </c>
      <c r="Q807" s="17">
        <v>0.53920002212392804</v>
      </c>
      <c r="R807" s="17"/>
      <c r="S807" s="17">
        <v>0.68612059138893799</v>
      </c>
      <c r="T807" s="17">
        <v>0.59529797799456197</v>
      </c>
      <c r="U807" s="17">
        <v>0.59904624635844705</v>
      </c>
      <c r="V807" s="17">
        <v>0.59409764699521805</v>
      </c>
      <c r="W807" s="17">
        <v>0.54557880915440404</v>
      </c>
      <c r="X807" s="17">
        <v>0.60341722221336802</v>
      </c>
      <c r="Y807" s="17">
        <v>0.59608005978475398</v>
      </c>
      <c r="Z807" s="17">
        <v>0.60224846011771804</v>
      </c>
      <c r="AA807" s="17">
        <v>0.59158312524632495</v>
      </c>
      <c r="AB807" s="17"/>
      <c r="AC807" s="17">
        <v>0.70788720435786001</v>
      </c>
      <c r="AD807" s="17">
        <v>0.56445683063428498</v>
      </c>
      <c r="AE807" s="17">
        <v>0.56398322122844502</v>
      </c>
      <c r="AF807" s="17">
        <v>0.58857656372554101</v>
      </c>
      <c r="AG807" s="17">
        <v>0.57806803179392796</v>
      </c>
      <c r="AH807" s="17">
        <v>0.58174869884914504</v>
      </c>
      <c r="AI807" s="17"/>
      <c r="AJ807" s="17">
        <v>0.57294539011117296</v>
      </c>
      <c r="AK807" s="17">
        <v>0.581876490176505</v>
      </c>
      <c r="AL807" s="17">
        <v>0.59252241531524197</v>
      </c>
      <c r="AM807" s="17">
        <v>0.66023055705149003</v>
      </c>
      <c r="AN807" s="17">
        <v>0.68611054206408195</v>
      </c>
      <c r="AO807" s="17">
        <v>0.51625825257116897</v>
      </c>
      <c r="AP807" s="17"/>
      <c r="AQ807" s="17">
        <v>0.66937077542440604</v>
      </c>
      <c r="AR807" s="17">
        <v>0.60193669331372301</v>
      </c>
      <c r="AS807" s="17"/>
      <c r="AT807" s="17">
        <v>0.58759534913395794</v>
      </c>
      <c r="AU807" s="17">
        <v>0.676533061639088</v>
      </c>
      <c r="AV807" s="17"/>
      <c r="AW807" s="17">
        <v>0.60319904986518202</v>
      </c>
      <c r="AX807" s="17" t="s">
        <v>87</v>
      </c>
      <c r="AY807" s="17">
        <v>0.57294539011117296</v>
      </c>
      <c r="AZ807" s="17"/>
      <c r="BA807" s="17">
        <v>0.69768935647346697</v>
      </c>
      <c r="BB807" s="17">
        <v>0.55555096821698702</v>
      </c>
      <c r="BC807" s="17"/>
      <c r="BD807" s="17">
        <v>0.67666533658341299</v>
      </c>
      <c r="BE807" s="17">
        <v>0.58362197575493802</v>
      </c>
      <c r="BF807" s="17"/>
      <c r="BG807" s="17">
        <v>0.72578588217400397</v>
      </c>
      <c r="BH807" s="17">
        <v>0.57932175644157702</v>
      </c>
      <c r="BI807" s="17">
        <v>0.67038371041711797</v>
      </c>
      <c r="BJ807" s="17">
        <v>0.56904523801175499</v>
      </c>
    </row>
    <row r="808" spans="2:62">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c r="AC808" s="17"/>
      <c r="AD808" s="17"/>
      <c r="AE808" s="17"/>
      <c r="AF808" s="17"/>
      <c r="AG808" s="17"/>
      <c r="AH808" s="17"/>
      <c r="AI808" s="17"/>
      <c r="AJ808" s="17"/>
      <c r="AK808" s="17"/>
      <c r="AL808" s="17"/>
      <c r="AM808" s="17"/>
      <c r="AN808" s="17"/>
      <c r="AO808" s="17"/>
      <c r="AP808" s="17"/>
      <c r="AQ808" s="17"/>
      <c r="AR808" s="17"/>
      <c r="AS808" s="17"/>
      <c r="AT808" s="17"/>
      <c r="AU808" s="17"/>
      <c r="AV808" s="17"/>
      <c r="AW808" s="17"/>
      <c r="AX808" s="17"/>
      <c r="AY808" s="17"/>
      <c r="AZ808" s="17"/>
      <c r="BA808" s="17"/>
      <c r="BB808" s="17"/>
      <c r="BC808" s="17"/>
      <c r="BD808" s="17"/>
      <c r="BE808" s="17"/>
      <c r="BF808" s="17"/>
      <c r="BG808" s="17"/>
      <c r="BH808" s="17"/>
      <c r="BI808" s="17"/>
      <c r="BJ808" s="17"/>
    </row>
    <row r="809" spans="2:62">
      <c r="B809" s="6" t="s">
        <v>343</v>
      </c>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c r="AD809" s="17"/>
      <c r="AE809" s="17"/>
      <c r="AF809" s="17"/>
      <c r="AG809" s="17"/>
      <c r="AH809" s="17"/>
      <c r="AI809" s="17"/>
      <c r="AJ809" s="17"/>
      <c r="AK809" s="17"/>
      <c r="AL809" s="17"/>
      <c r="AM809" s="17"/>
      <c r="AN809" s="17"/>
      <c r="AO809" s="17"/>
      <c r="AP809" s="17"/>
      <c r="AQ809" s="17"/>
      <c r="AR809" s="17"/>
      <c r="AS809" s="17"/>
      <c r="AT809" s="17"/>
      <c r="AU809" s="17"/>
      <c r="AV809" s="17"/>
      <c r="AW809" s="17"/>
      <c r="AX809" s="17"/>
      <c r="AY809" s="17"/>
      <c r="AZ809" s="17"/>
      <c r="BA809" s="17"/>
      <c r="BB809" s="17"/>
      <c r="BC809" s="17"/>
      <c r="BD809" s="17"/>
      <c r="BE809" s="17"/>
      <c r="BF809" s="17"/>
      <c r="BG809" s="17"/>
      <c r="BH809" s="17"/>
      <c r="BI809" s="17"/>
      <c r="BJ809" s="17"/>
    </row>
    <row r="810" spans="2:62">
      <c r="B810" s="24" t="s">
        <v>15</v>
      </c>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c r="AC810" s="17"/>
      <c r="AD810" s="17"/>
      <c r="AE810" s="17"/>
      <c r="AF810" s="17"/>
      <c r="AG810" s="17"/>
      <c r="AH810" s="17"/>
      <c r="AI810" s="17"/>
      <c r="AJ810" s="17"/>
      <c r="AK810" s="17"/>
      <c r="AL810" s="17"/>
      <c r="AM810" s="17"/>
      <c r="AN810" s="17"/>
      <c r="AO810" s="17"/>
      <c r="AP810" s="17"/>
      <c r="AQ810" s="17"/>
      <c r="AR810" s="17"/>
      <c r="AS810" s="17"/>
      <c r="AT810" s="17"/>
      <c r="AU810" s="17"/>
      <c r="AV810" s="17"/>
      <c r="AW810" s="17"/>
      <c r="AX810" s="17"/>
      <c r="AY810" s="17"/>
      <c r="AZ810" s="17"/>
      <c r="BA810" s="17"/>
      <c r="BB810" s="17"/>
      <c r="BC810" s="17"/>
      <c r="BD810" s="17"/>
      <c r="BE810" s="17"/>
      <c r="BF810" s="17"/>
      <c r="BG810" s="17"/>
      <c r="BH810" s="17"/>
      <c r="BI810" s="17"/>
      <c r="BJ810" s="17"/>
    </row>
    <row r="811" spans="2:62">
      <c r="B811" t="s">
        <v>344</v>
      </c>
      <c r="C811" s="17">
        <v>0.25953789474792699</v>
      </c>
      <c r="D811" s="17">
        <v>0.26311012776168902</v>
      </c>
      <c r="E811" s="17">
        <v>0.25415288066487501</v>
      </c>
      <c r="F811" s="17"/>
      <c r="G811" s="17">
        <v>0.15871564903320601</v>
      </c>
      <c r="H811" s="17">
        <v>0.32065103441715198</v>
      </c>
      <c r="I811" s="17">
        <v>0.23730316660015199</v>
      </c>
      <c r="J811" s="17">
        <v>0.25692457393364199</v>
      </c>
      <c r="K811" s="17">
        <v>0.25718955155936701</v>
      </c>
      <c r="L811" s="17">
        <v>0.29368555286746001</v>
      </c>
      <c r="M811" s="17"/>
      <c r="N811" s="17">
        <v>0.28029844665568299</v>
      </c>
      <c r="O811" s="17">
        <v>0.22093468155252699</v>
      </c>
      <c r="P811" s="17">
        <v>0.29572854677181698</v>
      </c>
      <c r="Q811" s="17">
        <v>0.24689752715555</v>
      </c>
      <c r="R811" s="17"/>
      <c r="S811" s="17">
        <v>0.287926164510029</v>
      </c>
      <c r="T811" s="17">
        <v>0.24245517686401499</v>
      </c>
      <c r="U811" s="17">
        <v>0.25106122540834802</v>
      </c>
      <c r="V811" s="17">
        <v>0.26453241371107999</v>
      </c>
      <c r="W811" s="17">
        <v>0.26880236957476</v>
      </c>
      <c r="X811" s="17">
        <v>0.24774886650529901</v>
      </c>
      <c r="Y811" s="17">
        <v>0.25143423753105099</v>
      </c>
      <c r="Z811" s="17">
        <v>0.24291370139169</v>
      </c>
      <c r="AA811" s="17">
        <v>0.26475310589001599</v>
      </c>
      <c r="AB811" s="17"/>
      <c r="AC811" s="17">
        <v>0.30829050485337101</v>
      </c>
      <c r="AD811" s="17">
        <v>0.242546475233585</v>
      </c>
      <c r="AE811" s="17">
        <v>0.24471472677613701</v>
      </c>
      <c r="AF811" s="17">
        <v>0.23538591081615501</v>
      </c>
      <c r="AG811" s="17">
        <v>0.23639879337038</v>
      </c>
      <c r="AH811" s="17">
        <v>0.300944702523462</v>
      </c>
      <c r="AI811" s="17"/>
      <c r="AJ811" s="17">
        <v>0.26229004015226298</v>
      </c>
      <c r="AK811" s="17">
        <v>0.23962049750974401</v>
      </c>
      <c r="AL811" s="17">
        <v>0.19539948229028301</v>
      </c>
      <c r="AM811" s="17">
        <v>0.19745893824169999</v>
      </c>
      <c r="AN811" s="17">
        <v>0.34221065509145898</v>
      </c>
      <c r="AO811" s="17">
        <v>0.216292784707387</v>
      </c>
      <c r="AP811" s="17"/>
      <c r="AQ811" s="17">
        <v>0.29779724465802099</v>
      </c>
      <c r="AR811" s="17">
        <v>0.24896395642338401</v>
      </c>
      <c r="AS811" s="17"/>
      <c r="AT811" s="17">
        <v>0.252440145849961</v>
      </c>
      <c r="AU811" s="17">
        <v>0.28746682159210002</v>
      </c>
      <c r="AV811" s="17"/>
      <c r="AW811" s="17">
        <v>0.248346324382102</v>
      </c>
      <c r="AX811" s="17" t="s">
        <v>87</v>
      </c>
      <c r="AY811" s="17">
        <v>0.26229004015226298</v>
      </c>
      <c r="AZ811" s="17"/>
      <c r="BA811" s="17">
        <v>0.303977386846638</v>
      </c>
      <c r="BB811" s="17">
        <v>0.23488382765450599</v>
      </c>
      <c r="BC811" s="17"/>
      <c r="BD811" s="17">
        <v>0.30338497519686503</v>
      </c>
      <c r="BE811" s="17">
        <v>0.250869521340706</v>
      </c>
      <c r="BF811" s="17"/>
      <c r="BG811" s="17">
        <v>0.29829836819189698</v>
      </c>
      <c r="BH811" s="17">
        <v>0.27056527276374098</v>
      </c>
      <c r="BI811" s="17">
        <v>0.26400009904280097</v>
      </c>
      <c r="BJ811" s="17">
        <v>0.26578025510360098</v>
      </c>
    </row>
    <row r="812" spans="2:62">
      <c r="B812" t="s">
        <v>345</v>
      </c>
      <c r="C812" s="17">
        <v>0.51192071290449004</v>
      </c>
      <c r="D812" s="17">
        <v>0.51516623777458004</v>
      </c>
      <c r="E812" s="17">
        <v>0.50990228825230599</v>
      </c>
      <c r="F812" s="17"/>
      <c r="G812" s="17">
        <v>0.55391900087035495</v>
      </c>
      <c r="H812" s="17">
        <v>0.50509771790904001</v>
      </c>
      <c r="I812" s="17">
        <v>0.53032695013467401</v>
      </c>
      <c r="J812" s="17">
        <v>0.48242957305215101</v>
      </c>
      <c r="K812" s="17">
        <v>0.52929624986997703</v>
      </c>
      <c r="L812" s="17">
        <v>0.48984333300306498</v>
      </c>
      <c r="M812" s="17"/>
      <c r="N812" s="17">
        <v>0.53345876418617</v>
      </c>
      <c r="O812" s="17">
        <v>0.55200696938416605</v>
      </c>
      <c r="P812" s="17">
        <v>0.48535917931120698</v>
      </c>
      <c r="Q812" s="17">
        <v>0.46742908166081698</v>
      </c>
      <c r="R812" s="17"/>
      <c r="S812" s="17">
        <v>0.48290081176531702</v>
      </c>
      <c r="T812" s="17">
        <v>0.52959704455066803</v>
      </c>
      <c r="U812" s="17">
        <v>0.559874120660389</v>
      </c>
      <c r="V812" s="17">
        <v>0.48200876559802303</v>
      </c>
      <c r="W812" s="17">
        <v>0.46287885228304398</v>
      </c>
      <c r="X812" s="17">
        <v>0.53484099115922601</v>
      </c>
      <c r="Y812" s="17">
        <v>0.55105882368867398</v>
      </c>
      <c r="Z812" s="17">
        <v>0.495317342388019</v>
      </c>
      <c r="AA812" s="17">
        <v>0.50342966335175299</v>
      </c>
      <c r="AB812" s="17"/>
      <c r="AC812" s="17">
        <v>0.47995111029159998</v>
      </c>
      <c r="AD812" s="17">
        <v>0.512454651036788</v>
      </c>
      <c r="AE812" s="17">
        <v>0.52464463907974301</v>
      </c>
      <c r="AF812" s="17">
        <v>0.53434286852285495</v>
      </c>
      <c r="AG812" s="17">
        <v>0.53162016861029104</v>
      </c>
      <c r="AH812" s="17">
        <v>0.51100115186914596</v>
      </c>
      <c r="AI812" s="17"/>
      <c r="AJ812" s="17">
        <v>0.52333515639043304</v>
      </c>
      <c r="AK812" s="17">
        <v>0.52237314829974502</v>
      </c>
      <c r="AL812" s="17">
        <v>0.52446426558672699</v>
      </c>
      <c r="AM812" s="17">
        <v>0.55124069739355197</v>
      </c>
      <c r="AN812" s="17">
        <v>0.44644931490839901</v>
      </c>
      <c r="AO812" s="17">
        <v>0.51742209356989399</v>
      </c>
      <c r="AP812" s="17"/>
      <c r="AQ812" s="17">
        <v>0.48825456796043798</v>
      </c>
      <c r="AR812" s="17">
        <v>0.53674712281661097</v>
      </c>
      <c r="AS812" s="17"/>
      <c r="AT812" s="17">
        <v>0.51474318536485097</v>
      </c>
      <c r="AU812" s="17">
        <v>0.50541595286135899</v>
      </c>
      <c r="AV812" s="17"/>
      <c r="AW812" s="17">
        <v>0.50815162380272505</v>
      </c>
      <c r="AX812" s="17" t="s">
        <v>87</v>
      </c>
      <c r="AY812" s="17">
        <v>0.52333515639043304</v>
      </c>
      <c r="AZ812" s="17"/>
      <c r="BA812" s="17">
        <v>0.50658473150712302</v>
      </c>
      <c r="BB812" s="17">
        <v>0.51488099973872503</v>
      </c>
      <c r="BC812" s="17"/>
      <c r="BD812" s="17">
        <v>0.51813971121074898</v>
      </c>
      <c r="BE812" s="17">
        <v>0.51280261498764501</v>
      </c>
      <c r="BF812" s="17"/>
      <c r="BG812" s="17">
        <v>0.52575715062155004</v>
      </c>
      <c r="BH812" s="17">
        <v>0.44900152647098401</v>
      </c>
      <c r="BI812" s="17">
        <v>0.55998960706266199</v>
      </c>
      <c r="BJ812" s="17">
        <v>0.51544896478628799</v>
      </c>
    </row>
    <row r="813" spans="2:62">
      <c r="B813" t="s">
        <v>346</v>
      </c>
      <c r="C813" s="17">
        <v>0.12091003342932601</v>
      </c>
      <c r="D813" s="17">
        <v>0.13161170976740699</v>
      </c>
      <c r="E813" s="17">
        <v>0.110324400175613</v>
      </c>
      <c r="F813" s="17"/>
      <c r="G813" s="17">
        <v>0.164062995752594</v>
      </c>
      <c r="H813" s="17">
        <v>0.100378726491167</v>
      </c>
      <c r="I813" s="17">
        <v>0.106697490526645</v>
      </c>
      <c r="J813" s="17">
        <v>0.13964591100187801</v>
      </c>
      <c r="K813" s="17">
        <v>0.10035514438533399</v>
      </c>
      <c r="L813" s="17">
        <v>0.118955749994528</v>
      </c>
      <c r="M813" s="17"/>
      <c r="N813" s="17">
        <v>0.101374344994518</v>
      </c>
      <c r="O813" s="17">
        <v>0.128646629442288</v>
      </c>
      <c r="P813" s="17">
        <v>0.117200848589991</v>
      </c>
      <c r="Q813" s="17">
        <v>0.137981750681552</v>
      </c>
      <c r="R813" s="17"/>
      <c r="S813" s="17">
        <v>0.14283082437757399</v>
      </c>
      <c r="T813" s="17">
        <v>0.10656088639708799</v>
      </c>
      <c r="U813" s="17">
        <v>9.3322294467912695E-2</v>
      </c>
      <c r="V813" s="17">
        <v>0.16855215484618899</v>
      </c>
      <c r="W813" s="17">
        <v>0.12442584867916801</v>
      </c>
      <c r="X813" s="17">
        <v>9.1319168995077096E-2</v>
      </c>
      <c r="Y813" s="17">
        <v>9.5813122209861906E-2</v>
      </c>
      <c r="Z813" s="17">
        <v>0.15017214790254599</v>
      </c>
      <c r="AA813" s="17">
        <v>0.12316828393118701</v>
      </c>
      <c r="AB813" s="17"/>
      <c r="AC813" s="17">
        <v>0.120005740312841</v>
      </c>
      <c r="AD813" s="17">
        <v>0.13551263000336999</v>
      </c>
      <c r="AE813" s="17">
        <v>0.12951263589341</v>
      </c>
      <c r="AF813" s="17">
        <v>0.108198406646961</v>
      </c>
      <c r="AG813" s="17">
        <v>0.10462286921723001</v>
      </c>
      <c r="AH813" s="17">
        <v>8.9589043102451499E-2</v>
      </c>
      <c r="AI813" s="17"/>
      <c r="AJ813" s="17">
        <v>0.108672495987288</v>
      </c>
      <c r="AK813" s="17">
        <v>0.136254642127452</v>
      </c>
      <c r="AL813" s="17">
        <v>9.2010443433042294E-2</v>
      </c>
      <c r="AM813" s="17">
        <v>0.13825181205043399</v>
      </c>
      <c r="AN813" s="17">
        <v>0.13109008628495</v>
      </c>
      <c r="AO813" s="17">
        <v>0.136365778871087</v>
      </c>
      <c r="AP813" s="17"/>
      <c r="AQ813" s="17">
        <v>0.123321616436305</v>
      </c>
      <c r="AR813" s="17">
        <v>0.113248155393044</v>
      </c>
      <c r="AS813" s="17"/>
      <c r="AT813" s="17">
        <v>0.118382399105424</v>
      </c>
      <c r="AU813" s="17">
        <v>0.12930123566752699</v>
      </c>
      <c r="AV813" s="17"/>
      <c r="AW813" s="17">
        <v>0.13658289122334899</v>
      </c>
      <c r="AX813" s="17" t="s">
        <v>87</v>
      </c>
      <c r="AY813" s="17">
        <v>0.108672495987288</v>
      </c>
      <c r="AZ813" s="17"/>
      <c r="BA813" s="17">
        <v>0.110826603550887</v>
      </c>
      <c r="BB813" s="17">
        <v>0.126504101790923</v>
      </c>
      <c r="BC813" s="17"/>
      <c r="BD813" s="17">
        <v>9.4618512478388594E-2</v>
      </c>
      <c r="BE813" s="17">
        <v>0.129910292803598</v>
      </c>
      <c r="BF813" s="17"/>
      <c r="BG813" s="17">
        <v>0.118881887708396</v>
      </c>
      <c r="BH813" s="17">
        <v>0.14431991343230899</v>
      </c>
      <c r="BI813" s="17">
        <v>0.121544144437746</v>
      </c>
      <c r="BJ813" s="17">
        <v>0.11564437362598901</v>
      </c>
    </row>
    <row r="814" spans="2:62">
      <c r="B814" t="s">
        <v>347</v>
      </c>
      <c r="C814" s="17">
        <v>2.2640523475886298E-2</v>
      </c>
      <c r="D814" s="17">
        <v>2.56674218376991E-2</v>
      </c>
      <c r="E814" s="17">
        <v>1.9857373440893899E-2</v>
      </c>
      <c r="F814" s="17"/>
      <c r="G814" s="17">
        <v>2.42003413831611E-2</v>
      </c>
      <c r="H814" s="17">
        <v>8.8110897138832106E-3</v>
      </c>
      <c r="I814" s="17">
        <v>2.2520018933467899E-2</v>
      </c>
      <c r="J814" s="17">
        <v>3.23523786226836E-2</v>
      </c>
      <c r="K814" s="17">
        <v>2.197687006935E-2</v>
      </c>
      <c r="L814" s="17">
        <v>2.5928112638009999E-2</v>
      </c>
      <c r="M814" s="17"/>
      <c r="N814" s="17">
        <v>2.4952123614589299E-2</v>
      </c>
      <c r="O814" s="17">
        <v>1.9198761106887501E-2</v>
      </c>
      <c r="P814" s="17">
        <v>2.36866314798681E-2</v>
      </c>
      <c r="Q814" s="17">
        <v>2.29328236114642E-2</v>
      </c>
      <c r="R814" s="17"/>
      <c r="S814" s="17">
        <v>2.58972895094726E-2</v>
      </c>
      <c r="T814" s="17">
        <v>1.48897666167288E-2</v>
      </c>
      <c r="U814" s="17">
        <v>5.8400958981528204E-3</v>
      </c>
      <c r="V814" s="17">
        <v>2.1022041233172199E-2</v>
      </c>
      <c r="W814" s="17">
        <v>2.3403117686538102E-2</v>
      </c>
      <c r="X814" s="17">
        <v>2.8595371373515699E-2</v>
      </c>
      <c r="Y814" s="17">
        <v>3.4669476628475297E-2</v>
      </c>
      <c r="Z814" s="17">
        <v>2.8688099526987299E-2</v>
      </c>
      <c r="AA814" s="17">
        <v>2.6346792999807502E-2</v>
      </c>
      <c r="AB814" s="17"/>
      <c r="AC814" s="17">
        <v>2.1719744966369098E-2</v>
      </c>
      <c r="AD814" s="17">
        <v>1.9283219387371101E-2</v>
      </c>
      <c r="AE814" s="17">
        <v>2.9117956212307099E-2</v>
      </c>
      <c r="AF814" s="17">
        <v>2.15430890937452E-2</v>
      </c>
      <c r="AG814" s="17">
        <v>2.2581902957330102E-2</v>
      </c>
      <c r="AH814" s="17">
        <v>3.59665746738322E-2</v>
      </c>
      <c r="AI814" s="17"/>
      <c r="AJ814" s="17">
        <v>2.9758045006537798E-2</v>
      </c>
      <c r="AK814" s="17">
        <v>1.9955230289441E-2</v>
      </c>
      <c r="AL814" s="17">
        <v>2.5648503688186899E-2</v>
      </c>
      <c r="AM814" s="17">
        <v>3.65730132578563E-2</v>
      </c>
      <c r="AN814" s="17">
        <v>1.01723702260946E-2</v>
      </c>
      <c r="AO814" s="17">
        <v>0</v>
      </c>
      <c r="AP814" s="17"/>
      <c r="AQ814" s="17">
        <v>2.56392581201988E-2</v>
      </c>
      <c r="AR814" s="17">
        <v>2.2799231997609599E-2</v>
      </c>
      <c r="AS814" s="17"/>
      <c r="AT814" s="17">
        <v>2.55577769405552E-2</v>
      </c>
      <c r="AU814" s="17">
        <v>1.2322178451753501E-2</v>
      </c>
      <c r="AV814" s="17"/>
      <c r="AW814" s="17">
        <v>1.76319473483194E-2</v>
      </c>
      <c r="AX814" s="17" t="s">
        <v>87</v>
      </c>
      <c r="AY814" s="17">
        <v>2.9758045006537798E-2</v>
      </c>
      <c r="AZ814" s="17"/>
      <c r="BA814" s="17">
        <v>1.7790517191609099E-2</v>
      </c>
      <c r="BB814" s="17">
        <v>2.53312018497634E-2</v>
      </c>
      <c r="BC814" s="17"/>
      <c r="BD814" s="17">
        <v>1.41409074106986E-2</v>
      </c>
      <c r="BE814" s="17">
        <v>2.6281037570602999E-2</v>
      </c>
      <c r="BF814" s="17"/>
      <c r="BG814" s="17">
        <v>1.2816820148379199E-2</v>
      </c>
      <c r="BH814" s="17">
        <v>2.59531447681417E-2</v>
      </c>
      <c r="BI814" s="17">
        <v>1.46440763699672E-2</v>
      </c>
      <c r="BJ814" s="17">
        <v>3.4103401814738803E-2</v>
      </c>
    </row>
    <row r="815" spans="2:62">
      <c r="B815" t="s">
        <v>101</v>
      </c>
      <c r="C815" s="17">
        <v>8.4990835442372001E-2</v>
      </c>
      <c r="D815" s="17">
        <v>6.4444502858624894E-2</v>
      </c>
      <c r="E815" s="17">
        <v>0.105763057466312</v>
      </c>
      <c r="F815" s="17"/>
      <c r="G815" s="17">
        <v>9.9102012960684299E-2</v>
      </c>
      <c r="H815" s="17">
        <v>6.5061431468757799E-2</v>
      </c>
      <c r="I815" s="17">
        <v>0.103152373805061</v>
      </c>
      <c r="J815" s="17">
        <v>8.8647563389644704E-2</v>
      </c>
      <c r="K815" s="17">
        <v>9.1182184115971801E-2</v>
      </c>
      <c r="L815" s="17">
        <v>7.1587251496937093E-2</v>
      </c>
      <c r="M815" s="17"/>
      <c r="N815" s="17">
        <v>5.9916320549039802E-2</v>
      </c>
      <c r="O815" s="17">
        <v>7.9212958514131904E-2</v>
      </c>
      <c r="P815" s="17">
        <v>7.8024793847117399E-2</v>
      </c>
      <c r="Q815" s="17">
        <v>0.12475881689061701</v>
      </c>
      <c r="R815" s="17"/>
      <c r="S815" s="17">
        <v>6.0444909837608002E-2</v>
      </c>
      <c r="T815" s="17">
        <v>0.1064971255715</v>
      </c>
      <c r="U815" s="17">
        <v>8.9902263565197899E-2</v>
      </c>
      <c r="V815" s="17">
        <v>6.3884624611536101E-2</v>
      </c>
      <c r="W815" s="17">
        <v>0.12048981177649</v>
      </c>
      <c r="X815" s="17">
        <v>9.7495601966881298E-2</v>
      </c>
      <c r="Y815" s="17">
        <v>6.7024339941937294E-2</v>
      </c>
      <c r="Z815" s="17">
        <v>8.2908708790758706E-2</v>
      </c>
      <c r="AA815" s="17">
        <v>8.2302153827236602E-2</v>
      </c>
      <c r="AB815" s="17"/>
      <c r="AC815" s="17">
        <v>7.00328995758185E-2</v>
      </c>
      <c r="AD815" s="17">
        <v>9.0203024338886204E-2</v>
      </c>
      <c r="AE815" s="17">
        <v>7.2010042038403194E-2</v>
      </c>
      <c r="AF815" s="17">
        <v>0.100529724920284</v>
      </c>
      <c r="AG815" s="17">
        <v>0.104776265844768</v>
      </c>
      <c r="AH815" s="17">
        <v>6.2498527831107903E-2</v>
      </c>
      <c r="AI815" s="17"/>
      <c r="AJ815" s="17">
        <v>7.5944262463477602E-2</v>
      </c>
      <c r="AK815" s="17">
        <v>8.1796481773618104E-2</v>
      </c>
      <c r="AL815" s="17">
        <v>0.162477305001761</v>
      </c>
      <c r="AM815" s="17">
        <v>7.6475539056457306E-2</v>
      </c>
      <c r="AN815" s="17">
        <v>7.00775734890976E-2</v>
      </c>
      <c r="AO815" s="17">
        <v>0.12991934285163201</v>
      </c>
      <c r="AP815" s="17"/>
      <c r="AQ815" s="17">
        <v>6.4987312825037502E-2</v>
      </c>
      <c r="AR815" s="17">
        <v>7.8241533369351704E-2</v>
      </c>
      <c r="AS815" s="17"/>
      <c r="AT815" s="17">
        <v>8.8876492739208099E-2</v>
      </c>
      <c r="AU815" s="17">
        <v>6.5493811427260601E-2</v>
      </c>
      <c r="AV815" s="17"/>
      <c r="AW815" s="17">
        <v>8.9287213243504901E-2</v>
      </c>
      <c r="AX815" s="17" t="s">
        <v>87</v>
      </c>
      <c r="AY815" s="17">
        <v>7.5944262463477602E-2</v>
      </c>
      <c r="AZ815" s="17"/>
      <c r="BA815" s="17">
        <v>6.0820760903744102E-2</v>
      </c>
      <c r="BB815" s="17">
        <v>9.8399868966083201E-2</v>
      </c>
      <c r="BC815" s="17"/>
      <c r="BD815" s="17">
        <v>6.9715893703298906E-2</v>
      </c>
      <c r="BE815" s="17">
        <v>8.0136533297449006E-2</v>
      </c>
      <c r="BF815" s="17"/>
      <c r="BG815" s="17">
        <v>4.4245773329777499E-2</v>
      </c>
      <c r="BH815" s="17">
        <v>0.110160142564824</v>
      </c>
      <c r="BI815" s="17">
        <v>3.9822073086823701E-2</v>
      </c>
      <c r="BJ815" s="17">
        <v>6.9023004669383006E-2</v>
      </c>
    </row>
    <row r="816" spans="2:62">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c r="AD816" s="17"/>
      <c r="AE816" s="17"/>
      <c r="AF816" s="17"/>
      <c r="AG816" s="17"/>
      <c r="AH816" s="17"/>
      <c r="AI816" s="17"/>
      <c r="AJ816" s="17"/>
      <c r="AK816" s="17"/>
      <c r="AL816" s="17"/>
      <c r="AM816" s="17"/>
      <c r="AN816" s="17"/>
      <c r="AO816" s="17"/>
      <c r="AP816" s="17"/>
      <c r="AQ816" s="17"/>
      <c r="AR816" s="17"/>
      <c r="AS816" s="17"/>
      <c r="AT816" s="17"/>
      <c r="AU816" s="17"/>
      <c r="AV816" s="17"/>
      <c r="AW816" s="17"/>
      <c r="AX816" s="17"/>
      <c r="AY816" s="17"/>
      <c r="AZ816" s="17"/>
      <c r="BA816" s="17"/>
      <c r="BB816" s="17"/>
      <c r="BC816" s="17"/>
      <c r="BD816" s="17"/>
      <c r="BE816" s="17"/>
      <c r="BF816" s="17"/>
      <c r="BG816" s="17"/>
      <c r="BH816" s="17"/>
      <c r="BI816" s="17"/>
      <c r="BJ816" s="17"/>
    </row>
    <row r="817" spans="2:62">
      <c r="B817" s="6" t="s">
        <v>348</v>
      </c>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c r="AD817" s="17"/>
      <c r="AE817" s="17"/>
      <c r="AF817" s="17"/>
      <c r="AG817" s="17"/>
      <c r="AH817" s="17"/>
      <c r="AI817" s="17"/>
      <c r="AJ817" s="17"/>
      <c r="AK817" s="17"/>
      <c r="AL817" s="17"/>
      <c r="AM817" s="17"/>
      <c r="AN817" s="17"/>
      <c r="AO817" s="17"/>
      <c r="AP817" s="17"/>
      <c r="AQ817" s="17"/>
      <c r="AR817" s="17"/>
      <c r="AS817" s="17"/>
      <c r="AT817" s="17"/>
      <c r="AU817" s="17"/>
      <c r="AV817" s="17"/>
      <c r="AW817" s="17"/>
      <c r="AX817" s="17"/>
      <c r="AY817" s="17"/>
      <c r="AZ817" s="17"/>
      <c r="BA817" s="17"/>
      <c r="BB817" s="17"/>
      <c r="BC817" s="17"/>
      <c r="BD817" s="17"/>
      <c r="BE817" s="17"/>
      <c r="BF817" s="17"/>
      <c r="BG817" s="17"/>
      <c r="BH817" s="17"/>
      <c r="BI817" s="17"/>
      <c r="BJ817" s="17"/>
    </row>
    <row r="818" spans="2:62">
      <c r="B818" s="24" t="s">
        <v>349</v>
      </c>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c r="AC818" s="17"/>
      <c r="AD818" s="17"/>
      <c r="AE818" s="17"/>
      <c r="AF818" s="17"/>
      <c r="AG818" s="17"/>
      <c r="AH818" s="17"/>
      <c r="AI818" s="17"/>
      <c r="AJ818" s="17"/>
      <c r="AK818" s="17"/>
      <c r="AL818" s="17"/>
      <c r="AM818" s="17"/>
      <c r="AN818" s="17"/>
      <c r="AO818" s="17"/>
      <c r="AP818" s="17"/>
      <c r="AQ818" s="17"/>
      <c r="AR818" s="17"/>
      <c r="AS818" s="17"/>
      <c r="AT818" s="17"/>
      <c r="AU818" s="17"/>
      <c r="AV818" s="17"/>
      <c r="AW818" s="17"/>
      <c r="AX818" s="17"/>
      <c r="AY818" s="17"/>
      <c r="AZ818" s="17"/>
      <c r="BA818" s="17"/>
      <c r="BB818" s="17"/>
      <c r="BC818" s="17"/>
      <c r="BD818" s="17"/>
      <c r="BE818" s="17"/>
      <c r="BF818" s="17"/>
      <c r="BG818" s="17"/>
      <c r="BH818" s="17"/>
      <c r="BI818" s="17"/>
      <c r="BJ818" s="17"/>
    </row>
    <row r="819" spans="2:62">
      <c r="B819" t="s">
        <v>350</v>
      </c>
      <c r="C819" s="17">
        <v>0.484935418295598</v>
      </c>
      <c r="D819" s="17">
        <v>0.47218535597851402</v>
      </c>
      <c r="E819" s="17">
        <v>0.49653523408504702</v>
      </c>
      <c r="F819" s="17"/>
      <c r="G819" s="17">
        <v>0.36742224708767202</v>
      </c>
      <c r="H819" s="17">
        <v>0.40747026854929103</v>
      </c>
      <c r="I819" s="17">
        <v>0.45368908419237702</v>
      </c>
      <c r="J819" s="17">
        <v>0.49791526677303599</v>
      </c>
      <c r="K819" s="17">
        <v>0.57308591831892897</v>
      </c>
      <c r="L819" s="17">
        <v>0.58758833563520596</v>
      </c>
      <c r="M819" s="17"/>
      <c r="N819" s="17">
        <v>0.50574039729878995</v>
      </c>
      <c r="O819" s="17">
        <v>0.47188612048043699</v>
      </c>
      <c r="P819" s="17">
        <v>0.49456731727689401</v>
      </c>
      <c r="Q819" s="17">
        <v>0.46613410255459098</v>
      </c>
      <c r="R819" s="17"/>
      <c r="S819" s="17">
        <v>0.444879578904469</v>
      </c>
      <c r="T819" s="17">
        <v>0.47700178945409399</v>
      </c>
      <c r="U819" s="17">
        <v>0.54640360728940995</v>
      </c>
      <c r="V819" s="17">
        <v>0.51858982726910197</v>
      </c>
      <c r="W819" s="17">
        <v>0.45958687239909501</v>
      </c>
      <c r="X819" s="17">
        <v>0.51505598323837498</v>
      </c>
      <c r="Y819" s="17">
        <v>0.55350507808632299</v>
      </c>
      <c r="Z819" s="17">
        <v>0.40676668167687902</v>
      </c>
      <c r="AA819" s="17">
        <v>0.432639892976802</v>
      </c>
      <c r="AB819" s="17"/>
      <c r="AC819" s="17">
        <v>0.43162009142527602</v>
      </c>
      <c r="AD819" s="17">
        <v>0.50389814440552705</v>
      </c>
      <c r="AE819" s="17">
        <v>0.49386418800169402</v>
      </c>
      <c r="AF819" s="17">
        <v>0.51051056677540896</v>
      </c>
      <c r="AG819" s="17">
        <v>0.52203703253461298</v>
      </c>
      <c r="AH819" s="17">
        <v>0.41021184059740801</v>
      </c>
      <c r="AI819" s="17"/>
      <c r="AJ819" s="17">
        <v>0.51669438599348105</v>
      </c>
      <c r="AK819" s="17">
        <v>0.47063375769256</v>
      </c>
      <c r="AL819" s="17">
        <v>0.39681252407892198</v>
      </c>
      <c r="AM819" s="17">
        <v>0.46164486232923901</v>
      </c>
      <c r="AN819" s="17">
        <v>0.48249657494117698</v>
      </c>
      <c r="AO819" s="17">
        <v>0.46895568024842899</v>
      </c>
      <c r="AP819" s="17"/>
      <c r="AQ819" s="17">
        <v>0.47264371314020898</v>
      </c>
      <c r="AR819" s="17">
        <v>0.48423093427719699</v>
      </c>
      <c r="AS819" s="17"/>
      <c r="AT819" s="17">
        <v>0.48140402331265902</v>
      </c>
      <c r="AU819" s="17">
        <v>0.49704983065745201</v>
      </c>
      <c r="AV819" s="17"/>
      <c r="AW819" s="17">
        <v>0.47022942757498398</v>
      </c>
      <c r="AX819" s="17" t="s">
        <v>87</v>
      </c>
      <c r="AY819" s="17">
        <v>0.51669438599348105</v>
      </c>
      <c r="AZ819" s="17"/>
      <c r="BA819" s="17">
        <v>0.47052957083841701</v>
      </c>
      <c r="BB819" s="17">
        <v>0.49254970068217602</v>
      </c>
      <c r="BC819" s="17"/>
      <c r="BD819" s="17">
        <v>0.44787882966565601</v>
      </c>
      <c r="BE819" s="17">
        <v>0.496035615230567</v>
      </c>
      <c r="BF819" s="17"/>
      <c r="BG819" s="17">
        <v>0.40975416942593001</v>
      </c>
      <c r="BH819" s="17">
        <v>0.52712830497139496</v>
      </c>
      <c r="BI819" s="17">
        <v>0.47572720747358699</v>
      </c>
      <c r="BJ819" s="17">
        <v>0.50464648673163004</v>
      </c>
    </row>
    <row r="820" spans="2:62">
      <c r="B820" t="s">
        <v>351</v>
      </c>
      <c r="C820" s="17">
        <v>0.381975664751803</v>
      </c>
      <c r="D820" s="17">
        <v>0.38039285719809901</v>
      </c>
      <c r="E820" s="17">
        <v>0.38595617275040101</v>
      </c>
      <c r="F820" s="17"/>
      <c r="G820" s="17">
        <v>0.37087394670153401</v>
      </c>
      <c r="H820" s="17">
        <v>0.42275490223384199</v>
      </c>
      <c r="I820" s="17">
        <v>0.37322936957562802</v>
      </c>
      <c r="J820" s="17">
        <v>0.37650095613308099</v>
      </c>
      <c r="K820" s="17">
        <v>0.43821952735819902</v>
      </c>
      <c r="L820" s="17">
        <v>0.33736586233995902</v>
      </c>
      <c r="M820" s="17"/>
      <c r="N820" s="17">
        <v>0.407511284405698</v>
      </c>
      <c r="O820" s="17">
        <v>0.399559442138396</v>
      </c>
      <c r="P820" s="17">
        <v>0.39296671413824902</v>
      </c>
      <c r="Q820" s="17">
        <v>0.32301992192817902</v>
      </c>
      <c r="R820" s="17"/>
      <c r="S820" s="17">
        <v>0.37847557470043702</v>
      </c>
      <c r="T820" s="17">
        <v>0.39318811801329301</v>
      </c>
      <c r="U820" s="17">
        <v>0.377462408992152</v>
      </c>
      <c r="V820" s="17">
        <v>0.35860977729992399</v>
      </c>
      <c r="W820" s="17">
        <v>0.33180364629978498</v>
      </c>
      <c r="X820" s="17">
        <v>0.41412665237860902</v>
      </c>
      <c r="Y820" s="17">
        <v>0.41103094047622901</v>
      </c>
      <c r="Z820" s="17">
        <v>0.38928074581093802</v>
      </c>
      <c r="AA820" s="17">
        <v>0.37567285936970102</v>
      </c>
      <c r="AB820" s="17"/>
      <c r="AC820" s="17">
        <v>0.45611282457904501</v>
      </c>
      <c r="AD820" s="17">
        <v>0.38721293671083201</v>
      </c>
      <c r="AE820" s="17">
        <v>0.35288153585024701</v>
      </c>
      <c r="AF820" s="17">
        <v>0.34648158174271498</v>
      </c>
      <c r="AG820" s="17">
        <v>0.306670177712206</v>
      </c>
      <c r="AH820" s="17">
        <v>0.36782699918294998</v>
      </c>
      <c r="AI820" s="17"/>
      <c r="AJ820" s="17">
        <v>0.37926698986227098</v>
      </c>
      <c r="AK820" s="17">
        <v>0.38891819908522501</v>
      </c>
      <c r="AL820" s="17">
        <v>0.35414547574612798</v>
      </c>
      <c r="AM820" s="17">
        <v>0.31793789093145097</v>
      </c>
      <c r="AN820" s="17">
        <v>0.42078857249916302</v>
      </c>
      <c r="AO820" s="17">
        <v>0.42439726429414298</v>
      </c>
      <c r="AP820" s="17"/>
      <c r="AQ820" s="17">
        <v>0.380677253292172</v>
      </c>
      <c r="AR820" s="17">
        <v>0.38364954718704303</v>
      </c>
      <c r="AS820" s="17"/>
      <c r="AT820" s="17">
        <v>0.37812047551129802</v>
      </c>
      <c r="AU820" s="17">
        <v>0.39560065962169</v>
      </c>
      <c r="AV820" s="17"/>
      <c r="AW820" s="17">
        <v>0.40374469222115</v>
      </c>
      <c r="AX820" s="17" t="s">
        <v>87</v>
      </c>
      <c r="AY820" s="17">
        <v>0.37926698986227098</v>
      </c>
      <c r="AZ820" s="17"/>
      <c r="BA820" s="17">
        <v>0.33457883035741898</v>
      </c>
      <c r="BB820" s="17">
        <v>0.40702749751494999</v>
      </c>
      <c r="BC820" s="17"/>
      <c r="BD820" s="17">
        <v>0.42542050808280002</v>
      </c>
      <c r="BE820" s="17">
        <v>0.37702961178739097</v>
      </c>
      <c r="BF820" s="17"/>
      <c r="BG820" s="17">
        <v>0.39928101498257301</v>
      </c>
      <c r="BH820" s="17">
        <v>0.39205731705833302</v>
      </c>
      <c r="BI820" s="17">
        <v>0.402227293717413</v>
      </c>
      <c r="BJ820" s="17">
        <v>0.38233696400253497</v>
      </c>
    </row>
    <row r="821" spans="2:62">
      <c r="B821" t="s">
        <v>352</v>
      </c>
      <c r="C821" s="17">
        <v>0.37717453340299201</v>
      </c>
      <c r="D821" s="17">
        <v>0.38563740163861898</v>
      </c>
      <c r="E821" s="17">
        <v>0.36943303334265598</v>
      </c>
      <c r="F821" s="17"/>
      <c r="G821" s="17">
        <v>0.30233704398063499</v>
      </c>
      <c r="H821" s="17">
        <v>0.22499987167898</v>
      </c>
      <c r="I821" s="17">
        <v>0.329735377149311</v>
      </c>
      <c r="J821" s="17">
        <v>0.39732402838435699</v>
      </c>
      <c r="K821" s="17">
        <v>0.40927187962696299</v>
      </c>
      <c r="L821" s="17">
        <v>0.55794416359237997</v>
      </c>
      <c r="M821" s="17"/>
      <c r="N821" s="17">
        <v>0.37799093472137901</v>
      </c>
      <c r="O821" s="17">
        <v>0.36609027708849101</v>
      </c>
      <c r="P821" s="17">
        <v>0.38815376336616703</v>
      </c>
      <c r="Q821" s="17">
        <v>0.379970048749255</v>
      </c>
      <c r="R821" s="17"/>
      <c r="S821" s="17">
        <v>0.36345467288503402</v>
      </c>
      <c r="T821" s="17">
        <v>0.38339529674127798</v>
      </c>
      <c r="U821" s="17">
        <v>0.41125444848290998</v>
      </c>
      <c r="V821" s="17">
        <v>0.39359727540282402</v>
      </c>
      <c r="W821" s="17">
        <v>0.37703437754569902</v>
      </c>
      <c r="X821" s="17">
        <v>0.38109621544465699</v>
      </c>
      <c r="Y821" s="17">
        <v>0.34172561262034401</v>
      </c>
      <c r="Z821" s="17">
        <v>0.44243312476840102</v>
      </c>
      <c r="AA821" s="17">
        <v>0.34450984611134999</v>
      </c>
      <c r="AB821" s="17"/>
      <c r="AC821" s="17">
        <v>0.28942276617012602</v>
      </c>
      <c r="AD821" s="17">
        <v>0.378552689683545</v>
      </c>
      <c r="AE821" s="17">
        <v>0.37945875138075202</v>
      </c>
      <c r="AF821" s="17">
        <v>0.44956042273579</v>
      </c>
      <c r="AG821" s="17">
        <v>0.42692843147492099</v>
      </c>
      <c r="AH821" s="17">
        <v>0.41543714352008199</v>
      </c>
      <c r="AI821" s="17"/>
      <c r="AJ821" s="17">
        <v>0.45839811929865398</v>
      </c>
      <c r="AK821" s="17">
        <v>0.39838677133238098</v>
      </c>
      <c r="AL821" s="17">
        <v>0.34733037841811798</v>
      </c>
      <c r="AM821" s="17">
        <v>0.26571871391250201</v>
      </c>
      <c r="AN821" s="17">
        <v>0.28950861514339099</v>
      </c>
      <c r="AO821" s="17">
        <v>0.24093716268726501</v>
      </c>
      <c r="AP821" s="17"/>
      <c r="AQ821" s="17">
        <v>0.34740659106629601</v>
      </c>
      <c r="AR821" s="17">
        <v>0.39939764817116602</v>
      </c>
      <c r="AS821" s="17"/>
      <c r="AT821" s="17">
        <v>0.39129964977521098</v>
      </c>
      <c r="AU821" s="17">
        <v>0.31032523144162699</v>
      </c>
      <c r="AV821" s="17"/>
      <c r="AW821" s="17">
        <v>0.32744401910381499</v>
      </c>
      <c r="AX821" s="17" t="s">
        <v>87</v>
      </c>
      <c r="AY821" s="17">
        <v>0.45839811929865398</v>
      </c>
      <c r="AZ821" s="17"/>
      <c r="BA821" s="17">
        <v>0.38304482717383398</v>
      </c>
      <c r="BB821" s="17">
        <v>0.37407176040777501</v>
      </c>
      <c r="BC821" s="17"/>
      <c r="BD821" s="17">
        <v>0.32905030495704302</v>
      </c>
      <c r="BE821" s="17">
        <v>0.39252041435497798</v>
      </c>
      <c r="BF821" s="17"/>
      <c r="BG821" s="17">
        <v>0.25332973553635202</v>
      </c>
      <c r="BH821" s="17">
        <v>0.31489739390786697</v>
      </c>
      <c r="BI821" s="17">
        <v>0.38470022898055001</v>
      </c>
      <c r="BJ821" s="17">
        <v>0.43927885712926101</v>
      </c>
    </row>
    <row r="822" spans="2:62">
      <c r="B822" t="s">
        <v>353</v>
      </c>
      <c r="C822" s="17">
        <v>0.25286104955366101</v>
      </c>
      <c r="D822" s="17">
        <v>0.22497332687310501</v>
      </c>
      <c r="E822" s="17">
        <v>0.28308402407404998</v>
      </c>
      <c r="F822" s="17"/>
      <c r="G822" s="17">
        <v>0.17039231904986599</v>
      </c>
      <c r="H822" s="17">
        <v>0.23847796614234501</v>
      </c>
      <c r="I822" s="17">
        <v>0.264064939566728</v>
      </c>
      <c r="J822" s="17">
        <v>0.21600187374552501</v>
      </c>
      <c r="K822" s="17">
        <v>0.32033577456440698</v>
      </c>
      <c r="L822" s="17">
        <v>0.30648880875587298</v>
      </c>
      <c r="M822" s="17"/>
      <c r="N822" s="17">
        <v>0.206024053512255</v>
      </c>
      <c r="O822" s="17">
        <v>0.22977790755925601</v>
      </c>
      <c r="P822" s="17">
        <v>0.32530351187030099</v>
      </c>
      <c r="Q822" s="17">
        <v>0.26873067786525701</v>
      </c>
      <c r="R822" s="17"/>
      <c r="S822" s="17">
        <v>0.20859156433485401</v>
      </c>
      <c r="T822" s="17">
        <v>0.28253801176400201</v>
      </c>
      <c r="U822" s="17">
        <v>0.32393304587459798</v>
      </c>
      <c r="V822" s="17">
        <v>0.273971683376104</v>
      </c>
      <c r="W822" s="17">
        <v>0.28229290186442002</v>
      </c>
      <c r="X822" s="17">
        <v>0.20749981742263701</v>
      </c>
      <c r="Y822" s="17">
        <v>0.21845240645399899</v>
      </c>
      <c r="Z822" s="17">
        <v>0.26306821496674898</v>
      </c>
      <c r="AA822" s="17">
        <v>0.23605973153926399</v>
      </c>
      <c r="AB822" s="17"/>
      <c r="AC822" s="17">
        <v>0.211114523404868</v>
      </c>
      <c r="AD822" s="17">
        <v>0.25868371622061398</v>
      </c>
      <c r="AE822" s="17">
        <v>0.251533479700778</v>
      </c>
      <c r="AF822" s="17">
        <v>0.26985195856168598</v>
      </c>
      <c r="AG822" s="17">
        <v>0.292242562300007</v>
      </c>
      <c r="AH822" s="17">
        <v>0.27933354881257</v>
      </c>
      <c r="AI822" s="17"/>
      <c r="AJ822" s="17">
        <v>0.27371438992762098</v>
      </c>
      <c r="AK822" s="17">
        <v>0.26327371914520398</v>
      </c>
      <c r="AL822" s="17">
        <v>0.26954469202943898</v>
      </c>
      <c r="AM822" s="17">
        <v>0.27257818009513402</v>
      </c>
      <c r="AN822" s="17">
        <v>0.19220817353794101</v>
      </c>
      <c r="AO822" s="17">
        <v>0.20996661376527001</v>
      </c>
      <c r="AP822" s="17"/>
      <c r="AQ822" s="17">
        <v>0.27002716903879598</v>
      </c>
      <c r="AR822" s="17">
        <v>0.22215333625609299</v>
      </c>
      <c r="AS822" s="17"/>
      <c r="AT822" s="17">
        <v>0.27168272130868798</v>
      </c>
      <c r="AU822" s="17">
        <v>0.180389168957798</v>
      </c>
      <c r="AV822" s="17"/>
      <c r="AW822" s="17">
        <v>0.24394462573603201</v>
      </c>
      <c r="AX822" s="17" t="s">
        <v>87</v>
      </c>
      <c r="AY822" s="17">
        <v>0.27371438992762098</v>
      </c>
      <c r="AZ822" s="17"/>
      <c r="BA822" s="17">
        <v>0.27265593506799801</v>
      </c>
      <c r="BB822" s="17">
        <v>0.24239836427505199</v>
      </c>
      <c r="BC822" s="17"/>
      <c r="BD822" s="17">
        <v>0.201041469121581</v>
      </c>
      <c r="BE822" s="17">
        <v>0.27035670995911298</v>
      </c>
      <c r="BF822" s="17"/>
      <c r="BG822" s="17">
        <v>0.22324327572521599</v>
      </c>
      <c r="BH822" s="17">
        <v>0.241078387330487</v>
      </c>
      <c r="BI822" s="17">
        <v>0.29114035311538</v>
      </c>
      <c r="BJ822" s="17">
        <v>0.26028023365126701</v>
      </c>
    </row>
    <row r="823" spans="2:62">
      <c r="B823" t="s">
        <v>354</v>
      </c>
      <c r="C823" s="17">
        <v>0.25282917412602202</v>
      </c>
      <c r="D823" s="17">
        <v>0.265266868699428</v>
      </c>
      <c r="E823" s="17">
        <v>0.241602683387419</v>
      </c>
      <c r="F823" s="17"/>
      <c r="G823" s="17">
        <v>0.26888115664516099</v>
      </c>
      <c r="H823" s="17">
        <v>0.17202077036555499</v>
      </c>
      <c r="I823" s="17">
        <v>0.24290233558920199</v>
      </c>
      <c r="J823" s="17">
        <v>0.30829620906095301</v>
      </c>
      <c r="K823" s="17">
        <v>0.24183625547052501</v>
      </c>
      <c r="L823" s="17">
        <v>0.27725446320439101</v>
      </c>
      <c r="M823" s="17"/>
      <c r="N823" s="17">
        <v>0.247138205898142</v>
      </c>
      <c r="O823" s="17">
        <v>0.28702583442370899</v>
      </c>
      <c r="P823" s="17">
        <v>0.21923895527395201</v>
      </c>
      <c r="Q823" s="17">
        <v>0.25157368409488501</v>
      </c>
      <c r="R823" s="17"/>
      <c r="S823" s="17">
        <v>0.30167003912364998</v>
      </c>
      <c r="T823" s="17">
        <v>0.235981404359212</v>
      </c>
      <c r="U823" s="17">
        <v>0.228297570719253</v>
      </c>
      <c r="V823" s="17">
        <v>0.229571140642093</v>
      </c>
      <c r="W823" s="17">
        <v>0.24950032179283799</v>
      </c>
      <c r="X823" s="17">
        <v>0.26371083678060803</v>
      </c>
      <c r="Y823" s="17">
        <v>0.25242799565757601</v>
      </c>
      <c r="Z823" s="17">
        <v>0.26921519169446101</v>
      </c>
      <c r="AA823" s="17">
        <v>0.24221149010708801</v>
      </c>
      <c r="AB823" s="17"/>
      <c r="AC823" s="17">
        <v>0.24184459267668201</v>
      </c>
      <c r="AD823" s="17">
        <v>0.27736851682022901</v>
      </c>
      <c r="AE823" s="17">
        <v>0.25738778280062602</v>
      </c>
      <c r="AF823" s="17">
        <v>0.224683306147449</v>
      </c>
      <c r="AG823" s="17">
        <v>0.225113970817721</v>
      </c>
      <c r="AH823" s="17">
        <v>0.31814689939700902</v>
      </c>
      <c r="AI823" s="17"/>
      <c r="AJ823" s="17">
        <v>0.25307392058844702</v>
      </c>
      <c r="AK823" s="17">
        <v>0.274928815071598</v>
      </c>
      <c r="AL823" s="17">
        <v>0.25497083855066399</v>
      </c>
      <c r="AM823" s="17">
        <v>0.19453214767973101</v>
      </c>
      <c r="AN823" s="17">
        <v>0.25516908624465301</v>
      </c>
      <c r="AO823" s="17">
        <v>0.21855553182116</v>
      </c>
      <c r="AP823" s="17"/>
      <c r="AQ823" s="17">
        <v>0.20597114648149301</v>
      </c>
      <c r="AR823" s="17">
        <v>0.28082434550702901</v>
      </c>
      <c r="AS823" s="17"/>
      <c r="AT823" s="17">
        <v>0.25696605065158101</v>
      </c>
      <c r="AU823" s="17">
        <v>0.23550595406489899</v>
      </c>
      <c r="AV823" s="17"/>
      <c r="AW823" s="17">
        <v>0.254001808058957</v>
      </c>
      <c r="AX823" s="17" t="s">
        <v>87</v>
      </c>
      <c r="AY823" s="17">
        <v>0.25307392058844702</v>
      </c>
      <c r="AZ823" s="17"/>
      <c r="BA823" s="17">
        <v>0.25562252449803802</v>
      </c>
      <c r="BB823" s="17">
        <v>0.25135273488144499</v>
      </c>
      <c r="BC823" s="17"/>
      <c r="BD823" s="17">
        <v>0.222810666363295</v>
      </c>
      <c r="BE823" s="17">
        <v>0.26160275255909099</v>
      </c>
      <c r="BF823" s="17"/>
      <c r="BG823" s="17">
        <v>0.23340754335539399</v>
      </c>
      <c r="BH823" s="17">
        <v>0.20407648607051601</v>
      </c>
      <c r="BI823" s="17">
        <v>0.24589579227964201</v>
      </c>
      <c r="BJ823" s="17">
        <v>0.29943209289091699</v>
      </c>
    </row>
    <row r="824" spans="2:62">
      <c r="B824" t="s">
        <v>355</v>
      </c>
      <c r="C824" s="17">
        <v>0.20029295770036801</v>
      </c>
      <c r="D824" s="17">
        <v>0.18220352785577201</v>
      </c>
      <c r="E824" s="17">
        <v>0.21850647579537399</v>
      </c>
      <c r="F824" s="17"/>
      <c r="G824" s="17">
        <v>0.245267645105291</v>
      </c>
      <c r="H824" s="17">
        <v>0.235958613965255</v>
      </c>
      <c r="I824" s="17">
        <v>0.176439904500407</v>
      </c>
      <c r="J824" s="17">
        <v>0.14964553421046101</v>
      </c>
      <c r="K824" s="17">
        <v>0.238677365612225</v>
      </c>
      <c r="L824" s="17">
        <v>0.17267427753406001</v>
      </c>
      <c r="M824" s="17"/>
      <c r="N824" s="17">
        <v>0.21886211717776199</v>
      </c>
      <c r="O824" s="17">
        <v>0.17548195348559401</v>
      </c>
      <c r="P824" s="17">
        <v>0.21088108798907501</v>
      </c>
      <c r="Q824" s="17">
        <v>0.19748911124845001</v>
      </c>
      <c r="R824" s="17"/>
      <c r="S824" s="17">
        <v>0.184145670934839</v>
      </c>
      <c r="T824" s="17">
        <v>0.201994191829211</v>
      </c>
      <c r="U824" s="17">
        <v>0.16513307185478701</v>
      </c>
      <c r="V824" s="17">
        <v>0.239385612606587</v>
      </c>
      <c r="W824" s="17">
        <v>0.20633125211620601</v>
      </c>
      <c r="X824" s="17">
        <v>0.185959323591047</v>
      </c>
      <c r="Y824" s="17">
        <v>0.23270467520424501</v>
      </c>
      <c r="Z824" s="17">
        <v>0.15505430390036501</v>
      </c>
      <c r="AA824" s="17">
        <v>0.210835484837084</v>
      </c>
      <c r="AB824" s="17"/>
      <c r="AC824" s="17">
        <v>0.216195420015863</v>
      </c>
      <c r="AD824" s="17">
        <v>0.196005806633503</v>
      </c>
      <c r="AE824" s="17">
        <v>0.257886628470607</v>
      </c>
      <c r="AF824" s="17">
        <v>0.160051666999313</v>
      </c>
      <c r="AG824" s="17">
        <v>0.16559224934716399</v>
      </c>
      <c r="AH824" s="17">
        <v>0.20915885263688599</v>
      </c>
      <c r="AI824" s="17"/>
      <c r="AJ824" s="17">
        <v>0.222335599883731</v>
      </c>
      <c r="AK824" s="17">
        <v>0.13807749074075501</v>
      </c>
      <c r="AL824" s="17">
        <v>0.167216057298543</v>
      </c>
      <c r="AM824" s="17">
        <v>0.212239800279621</v>
      </c>
      <c r="AN824" s="17">
        <v>0.238056422347766</v>
      </c>
      <c r="AO824" s="17">
        <v>0.18417089578446999</v>
      </c>
      <c r="AP824" s="17"/>
      <c r="AQ824" s="17">
        <v>0.21105161985636001</v>
      </c>
      <c r="AR824" s="17">
        <v>0.194184237858083</v>
      </c>
      <c r="AS824" s="17"/>
      <c r="AT824" s="17">
        <v>0.197048396442455</v>
      </c>
      <c r="AU824" s="17">
        <v>0.213921576364722</v>
      </c>
      <c r="AV824" s="17"/>
      <c r="AW824" s="17">
        <v>0.18314520849626101</v>
      </c>
      <c r="AX824" s="17" t="s">
        <v>87</v>
      </c>
      <c r="AY824" s="17">
        <v>0.222335599883731</v>
      </c>
      <c r="AZ824" s="17"/>
      <c r="BA824" s="17">
        <v>0.23580381358727601</v>
      </c>
      <c r="BB824" s="17">
        <v>0.181523518046389</v>
      </c>
      <c r="BC824" s="17"/>
      <c r="BD824" s="17">
        <v>0.204119757685671</v>
      </c>
      <c r="BE824" s="17">
        <v>0.19581057821037501</v>
      </c>
      <c r="BF824" s="17"/>
      <c r="BG824" s="17">
        <v>0.24420956642064001</v>
      </c>
      <c r="BH824" s="17">
        <v>0.17664324485364599</v>
      </c>
      <c r="BI824" s="17">
        <v>0.22067349729831201</v>
      </c>
      <c r="BJ824" s="17">
        <v>0.21481840742458</v>
      </c>
    </row>
    <row r="825" spans="2:62">
      <c r="B825" t="s">
        <v>356</v>
      </c>
      <c r="C825" s="17">
        <v>0.17472711183194201</v>
      </c>
      <c r="D825" s="17">
        <v>0.20099328610188799</v>
      </c>
      <c r="E825" s="17">
        <v>0.145824546718723</v>
      </c>
      <c r="F825" s="17"/>
      <c r="G825" s="17">
        <v>0.25009435538865898</v>
      </c>
      <c r="H825" s="17">
        <v>0.21904878478793399</v>
      </c>
      <c r="I825" s="17">
        <v>0.17391468916878799</v>
      </c>
      <c r="J825" s="17">
        <v>0.12862963209900599</v>
      </c>
      <c r="K825" s="17">
        <v>0.13055668480630001</v>
      </c>
      <c r="L825" s="17">
        <v>0.14683892429978801</v>
      </c>
      <c r="M825" s="17"/>
      <c r="N825" s="17">
        <v>0.14781714679441699</v>
      </c>
      <c r="O825" s="17">
        <v>0.209064626609758</v>
      </c>
      <c r="P825" s="17">
        <v>0.14729998203008701</v>
      </c>
      <c r="Q825" s="17">
        <v>0.187683083625384</v>
      </c>
      <c r="R825" s="17"/>
      <c r="S825" s="17">
        <v>0.16594973624016801</v>
      </c>
      <c r="T825" s="17">
        <v>0.12435865329380601</v>
      </c>
      <c r="U825" s="17">
        <v>0.17041406609316301</v>
      </c>
      <c r="V825" s="17">
        <v>0.183012570360714</v>
      </c>
      <c r="W825" s="17">
        <v>0.280036637817138</v>
      </c>
      <c r="X825" s="17">
        <v>0.17166903023931401</v>
      </c>
      <c r="Y825" s="17">
        <v>0.163342272251291</v>
      </c>
      <c r="Z825" s="17">
        <v>0.18993435399863401</v>
      </c>
      <c r="AA825" s="17">
        <v>0.18466310715463999</v>
      </c>
      <c r="AB825" s="17"/>
      <c r="AC825" s="17">
        <v>0.152832544990675</v>
      </c>
      <c r="AD825" s="17">
        <v>0.186137021802665</v>
      </c>
      <c r="AE825" s="17">
        <v>0.18644887880681299</v>
      </c>
      <c r="AF825" s="17">
        <v>0.185063963444033</v>
      </c>
      <c r="AG825" s="17">
        <v>0.16595127319188899</v>
      </c>
      <c r="AH825" s="17">
        <v>0.151829549806241</v>
      </c>
      <c r="AI825" s="17"/>
      <c r="AJ825" s="17">
        <v>0.15788115964275401</v>
      </c>
      <c r="AK825" s="17">
        <v>0.14800971996599499</v>
      </c>
      <c r="AL825" s="17">
        <v>0.33277505775626098</v>
      </c>
      <c r="AM825" s="17">
        <v>0.17192292337222101</v>
      </c>
      <c r="AN825" s="17">
        <v>0.17978876486192799</v>
      </c>
      <c r="AO825" s="17">
        <v>0.162301713064018</v>
      </c>
      <c r="AP825" s="17"/>
      <c r="AQ825" s="17">
        <v>0.19241661904009999</v>
      </c>
      <c r="AR825" s="17">
        <v>0.17154459081154999</v>
      </c>
      <c r="AS825" s="17"/>
      <c r="AT825" s="17">
        <v>0.16576525393359401</v>
      </c>
      <c r="AU825" s="17">
        <v>0.21355677156532199</v>
      </c>
      <c r="AV825" s="17"/>
      <c r="AW825" s="17">
        <v>0.18357214827444601</v>
      </c>
      <c r="AX825" s="17" t="s">
        <v>87</v>
      </c>
      <c r="AY825" s="17">
        <v>0.15788115964275401</v>
      </c>
      <c r="AZ825" s="17"/>
      <c r="BA825" s="17">
        <v>0.193566115159573</v>
      </c>
      <c r="BB825" s="17">
        <v>0.16476966284155001</v>
      </c>
      <c r="BC825" s="17"/>
      <c r="BD825" s="17">
        <v>0.201994597830391</v>
      </c>
      <c r="BE825" s="17">
        <v>0.16150639815248599</v>
      </c>
      <c r="BF825" s="17"/>
      <c r="BG825" s="17">
        <v>0.23240414496726899</v>
      </c>
      <c r="BH825" s="17">
        <v>0.171520954339864</v>
      </c>
      <c r="BI825" s="17">
        <v>0.15680291741004199</v>
      </c>
      <c r="BJ825" s="17">
        <v>0.15584852824665199</v>
      </c>
    </row>
    <row r="826" spans="2:62">
      <c r="B826" t="s">
        <v>357</v>
      </c>
      <c r="C826" s="17">
        <v>0.165442227812645</v>
      </c>
      <c r="D826" s="17">
        <v>0.184433819882035</v>
      </c>
      <c r="E826" s="17">
        <v>0.14694074032518301</v>
      </c>
      <c r="F826" s="17"/>
      <c r="G826" s="17">
        <v>0.217168105498111</v>
      </c>
      <c r="H826" s="17">
        <v>0.20476717013450399</v>
      </c>
      <c r="I826" s="17">
        <v>0.166714546209041</v>
      </c>
      <c r="J826" s="17">
        <v>0.14524334159062399</v>
      </c>
      <c r="K826" s="17">
        <v>0.14009970822418699</v>
      </c>
      <c r="L826" s="17">
        <v>0.13039825668354499</v>
      </c>
      <c r="M826" s="17"/>
      <c r="N826" s="17">
        <v>0.20905797429605599</v>
      </c>
      <c r="O826" s="17">
        <v>0.16159205199618701</v>
      </c>
      <c r="P826" s="17">
        <v>0.14838014061410701</v>
      </c>
      <c r="Q826" s="17">
        <v>0.13691687055916599</v>
      </c>
      <c r="R826" s="17"/>
      <c r="S826" s="17">
        <v>0.21716776775166</v>
      </c>
      <c r="T826" s="17">
        <v>0.16207612382182801</v>
      </c>
      <c r="U826" s="17">
        <v>0.131771156250889</v>
      </c>
      <c r="V826" s="17">
        <v>0.180845432242286</v>
      </c>
      <c r="W826" s="17">
        <v>0.15820864885018701</v>
      </c>
      <c r="X826" s="17">
        <v>0.10827011310557801</v>
      </c>
      <c r="Y826" s="17">
        <v>0.17434842219008101</v>
      </c>
      <c r="Z826" s="17">
        <v>0.18499857129060099</v>
      </c>
      <c r="AA826" s="17">
        <v>0.15696373592077201</v>
      </c>
      <c r="AB826" s="17"/>
      <c r="AC826" s="17">
        <v>0.19335856382324801</v>
      </c>
      <c r="AD826" s="17">
        <v>0.15841826888157101</v>
      </c>
      <c r="AE826" s="17">
        <v>0.138841370186951</v>
      </c>
      <c r="AF826" s="17">
        <v>0.15702924714098401</v>
      </c>
      <c r="AG826" s="17">
        <v>0.180603987381079</v>
      </c>
      <c r="AH826" s="17">
        <v>0.14678292654736799</v>
      </c>
      <c r="AI826" s="17"/>
      <c r="AJ826" s="17">
        <v>0.16415809816424701</v>
      </c>
      <c r="AK826" s="17">
        <v>0.13822390798314299</v>
      </c>
      <c r="AL826" s="17">
        <v>0.102623583137696</v>
      </c>
      <c r="AM826" s="17">
        <v>0.21292307006934</v>
      </c>
      <c r="AN826" s="17">
        <v>0.20404753034571399</v>
      </c>
      <c r="AO826" s="17">
        <v>0.135110719358013</v>
      </c>
      <c r="AP826" s="17"/>
      <c r="AQ826" s="17">
        <v>0.171931143404846</v>
      </c>
      <c r="AR826" s="17">
        <v>0.16881792052991501</v>
      </c>
      <c r="AS826" s="17"/>
      <c r="AT826" s="17">
        <v>0.15843945942476501</v>
      </c>
      <c r="AU826" s="17">
        <v>0.18959965800648901</v>
      </c>
      <c r="AV826" s="17"/>
      <c r="AW826" s="17">
        <v>0.14199712955817001</v>
      </c>
      <c r="AX826" s="17" t="s">
        <v>87</v>
      </c>
      <c r="AY826" s="17">
        <v>0.16415809816424701</v>
      </c>
      <c r="AZ826" s="17"/>
      <c r="BA826" s="17">
        <v>0.19025574994195901</v>
      </c>
      <c r="BB826" s="17">
        <v>0.152326917168146</v>
      </c>
      <c r="BC826" s="17"/>
      <c r="BD826" s="17">
        <v>0.19751915252709201</v>
      </c>
      <c r="BE826" s="17">
        <v>0.15273276366789501</v>
      </c>
      <c r="BF826" s="17"/>
      <c r="BG826" s="17">
        <v>0.20759706695753199</v>
      </c>
      <c r="BH826" s="17">
        <v>0.15411894166074899</v>
      </c>
      <c r="BI826" s="17">
        <v>0.16519568713996099</v>
      </c>
      <c r="BJ826" s="17">
        <v>0.15230275863686599</v>
      </c>
    </row>
    <row r="827" spans="2:62">
      <c r="B827" t="s">
        <v>358</v>
      </c>
      <c r="C827" s="17">
        <v>0.15231828537793099</v>
      </c>
      <c r="D827" s="17">
        <v>0.153202808838523</v>
      </c>
      <c r="E827" s="17">
        <v>0.15234763779302901</v>
      </c>
      <c r="F827" s="17"/>
      <c r="G827" s="17">
        <v>9.41249698771182E-2</v>
      </c>
      <c r="H827" s="17">
        <v>0.185660744242644</v>
      </c>
      <c r="I827" s="17">
        <v>0.198712644780665</v>
      </c>
      <c r="J827" s="17">
        <v>0.16351104299372701</v>
      </c>
      <c r="K827" s="17">
        <v>0.10394429197001499</v>
      </c>
      <c r="L827" s="17">
        <v>0.15816419349722499</v>
      </c>
      <c r="M827" s="17"/>
      <c r="N827" s="17">
        <v>0.14417180150359099</v>
      </c>
      <c r="O827" s="17">
        <v>0.13878184941344299</v>
      </c>
      <c r="P827" s="17">
        <v>0.16966367352258999</v>
      </c>
      <c r="Q827" s="17">
        <v>0.15754571624422201</v>
      </c>
      <c r="R827" s="17"/>
      <c r="S827" s="17">
        <v>0.13332937231509701</v>
      </c>
      <c r="T827" s="17">
        <v>0.153068898730429</v>
      </c>
      <c r="U827" s="17">
        <v>0.1333156665934</v>
      </c>
      <c r="V827" s="17">
        <v>0.11430518151768</v>
      </c>
      <c r="W827" s="17">
        <v>0.16299549604216301</v>
      </c>
      <c r="X827" s="17">
        <v>0.21753924905685701</v>
      </c>
      <c r="Y827" s="17">
        <v>0.13135217005414099</v>
      </c>
      <c r="Z827" s="17">
        <v>0.20025721905609301</v>
      </c>
      <c r="AA827" s="17">
        <v>0.161059737024704</v>
      </c>
      <c r="AB827" s="17"/>
      <c r="AC827" s="17">
        <v>0.131722842743146</v>
      </c>
      <c r="AD827" s="17">
        <v>0.14786460978940999</v>
      </c>
      <c r="AE827" s="17">
        <v>0.14932037584003699</v>
      </c>
      <c r="AF827" s="17">
        <v>0.18997858974871501</v>
      </c>
      <c r="AG827" s="17">
        <v>0.12798893983028201</v>
      </c>
      <c r="AH827" s="17">
        <v>0.21001721108031701</v>
      </c>
      <c r="AI827" s="17"/>
      <c r="AJ827" s="17">
        <v>0.13298790455965001</v>
      </c>
      <c r="AK827" s="17">
        <v>0.16463887844948999</v>
      </c>
      <c r="AL827" s="17">
        <v>0.198787613127377</v>
      </c>
      <c r="AM827" s="17">
        <v>0.17456371557113801</v>
      </c>
      <c r="AN827" s="17">
        <v>0.16499544043909101</v>
      </c>
      <c r="AO827" s="17">
        <v>8.6666209317230306E-2</v>
      </c>
      <c r="AP827" s="17"/>
      <c r="AQ827" s="17">
        <v>0.166834060390182</v>
      </c>
      <c r="AR827" s="17">
        <v>0.14448174337316499</v>
      </c>
      <c r="AS827" s="17"/>
      <c r="AT827" s="17">
        <v>0.15363661974322601</v>
      </c>
      <c r="AU827" s="17">
        <v>0.15109101145429599</v>
      </c>
      <c r="AV827" s="17"/>
      <c r="AW827" s="17">
        <v>0.170332007516488</v>
      </c>
      <c r="AX827" s="17" t="s">
        <v>87</v>
      </c>
      <c r="AY827" s="17">
        <v>0.13298790455965001</v>
      </c>
      <c r="AZ827" s="17"/>
      <c r="BA827" s="17">
        <v>0.13610050000172699</v>
      </c>
      <c r="BB827" s="17">
        <v>0.16089027657153299</v>
      </c>
      <c r="BC827" s="17"/>
      <c r="BD827" s="17">
        <v>0.143334410316272</v>
      </c>
      <c r="BE827" s="17">
        <v>0.15480299458279601</v>
      </c>
      <c r="BF827" s="17"/>
      <c r="BG827" s="17">
        <v>0.160731930582452</v>
      </c>
      <c r="BH827" s="17">
        <v>0.17388279360259001</v>
      </c>
      <c r="BI827" s="17">
        <v>0.18340916275865499</v>
      </c>
      <c r="BJ827" s="17">
        <v>0.116088611067314</v>
      </c>
    </row>
    <row r="828" spans="2:62">
      <c r="B828" t="s">
        <v>359</v>
      </c>
      <c r="C828" s="17">
        <v>9.9823288676871694E-2</v>
      </c>
      <c r="D828" s="17">
        <v>0.107775848480013</v>
      </c>
      <c r="E828" s="17">
        <v>9.0596121276897798E-2</v>
      </c>
      <c r="F828" s="17"/>
      <c r="G828" s="17">
        <v>0.12840752351646501</v>
      </c>
      <c r="H828" s="17">
        <v>0.16304781665472101</v>
      </c>
      <c r="I828" s="17">
        <v>0.12912754227059001</v>
      </c>
      <c r="J828" s="17">
        <v>8.0503112063787699E-2</v>
      </c>
      <c r="K828" s="17">
        <v>7.3836164370495797E-2</v>
      </c>
      <c r="L828" s="17">
        <v>3.4864833640556703E-2</v>
      </c>
      <c r="M828" s="17"/>
      <c r="N828" s="17">
        <v>0.14060602903856201</v>
      </c>
      <c r="O828" s="17">
        <v>8.4292644665354494E-2</v>
      </c>
      <c r="P828" s="17">
        <v>0.10583817408057999</v>
      </c>
      <c r="Q828" s="17">
        <v>6.7162949778774794E-2</v>
      </c>
      <c r="R828" s="17"/>
      <c r="S828" s="17">
        <v>0.127239555421404</v>
      </c>
      <c r="T828" s="17">
        <v>9.2263958632410506E-2</v>
      </c>
      <c r="U828" s="17">
        <v>4.0967923492201297E-2</v>
      </c>
      <c r="V828" s="17">
        <v>0.101754868762856</v>
      </c>
      <c r="W828" s="17">
        <v>0.114155120259677</v>
      </c>
      <c r="X828" s="17">
        <v>0.124744499307435</v>
      </c>
      <c r="Y828" s="17">
        <v>0.106568389576477</v>
      </c>
      <c r="Z828" s="17">
        <v>9.0096250019171806E-2</v>
      </c>
      <c r="AA828" s="17">
        <v>9.0422886925704896E-2</v>
      </c>
      <c r="AB828" s="17"/>
      <c r="AC828" s="17">
        <v>0.161477737783705</v>
      </c>
      <c r="AD828" s="17">
        <v>0.113166926867205</v>
      </c>
      <c r="AE828" s="17">
        <v>6.9123313200922701E-2</v>
      </c>
      <c r="AF828" s="17">
        <v>4.9340010289841703E-2</v>
      </c>
      <c r="AG828" s="17">
        <v>4.20137854296651E-2</v>
      </c>
      <c r="AH828" s="17">
        <v>0.12688276053160899</v>
      </c>
      <c r="AI828" s="17"/>
      <c r="AJ828" s="17">
        <v>6.7355906507209296E-2</v>
      </c>
      <c r="AK828" s="17">
        <v>0.11598729548147101</v>
      </c>
      <c r="AL828" s="17">
        <v>9.7465169396028103E-2</v>
      </c>
      <c r="AM828" s="17">
        <v>0.13078963563100801</v>
      </c>
      <c r="AN828" s="17">
        <v>0.124878305016746</v>
      </c>
      <c r="AO828" s="17">
        <v>0.153123477472456</v>
      </c>
      <c r="AP828" s="17"/>
      <c r="AQ828" s="17">
        <v>0.12692944295143699</v>
      </c>
      <c r="AR828" s="17">
        <v>9.3469929809993496E-2</v>
      </c>
      <c r="AS828" s="17"/>
      <c r="AT828" s="17">
        <v>9.3026077415391401E-2</v>
      </c>
      <c r="AU828" s="17">
        <v>0.12845024156680801</v>
      </c>
      <c r="AV828" s="17"/>
      <c r="AW828" s="17">
        <v>0.11619746303855601</v>
      </c>
      <c r="AX828" s="17" t="s">
        <v>87</v>
      </c>
      <c r="AY828" s="17">
        <v>6.7355906507209296E-2</v>
      </c>
      <c r="AZ828" s="17"/>
      <c r="BA828" s="17">
        <v>0.120540808275119</v>
      </c>
      <c r="BB828" s="17">
        <v>8.8872940560289701E-2</v>
      </c>
      <c r="BC828" s="17"/>
      <c r="BD828" s="17">
        <v>0.129967876983376</v>
      </c>
      <c r="BE828" s="17">
        <v>8.9279337994236097E-2</v>
      </c>
      <c r="BF828" s="17"/>
      <c r="BG828" s="17">
        <v>0.15188761670546799</v>
      </c>
      <c r="BH828" s="17">
        <v>0.10322196964553</v>
      </c>
      <c r="BI828" s="17">
        <v>0.103329768851431</v>
      </c>
      <c r="BJ828" s="17">
        <v>7.3846555794907398E-2</v>
      </c>
    </row>
    <row r="829" spans="2:62">
      <c r="B829" t="s">
        <v>101</v>
      </c>
      <c r="C829" s="17">
        <v>4.1885136973629701E-2</v>
      </c>
      <c r="D829" s="17">
        <v>3.6741793730460201E-2</v>
      </c>
      <c r="E829" s="17">
        <v>4.74299031574337E-2</v>
      </c>
      <c r="F829" s="17"/>
      <c r="G829" s="17">
        <v>5.4542270660088599E-2</v>
      </c>
      <c r="H829" s="17">
        <v>1.89414867809235E-2</v>
      </c>
      <c r="I829" s="17">
        <v>4.3847047815530102E-2</v>
      </c>
      <c r="J829" s="17">
        <v>7.4864665003304895E-2</v>
      </c>
      <c r="K829" s="17">
        <v>2.9497971269620098E-2</v>
      </c>
      <c r="L829" s="17">
        <v>3.0042964331947801E-2</v>
      </c>
      <c r="M829" s="17"/>
      <c r="N829" s="17">
        <v>4.1042449373430399E-2</v>
      </c>
      <c r="O829" s="17">
        <v>2.7665221738732398E-2</v>
      </c>
      <c r="P829" s="17">
        <v>3.9518316442921697E-2</v>
      </c>
      <c r="Q829" s="17">
        <v>6.1785192484349702E-2</v>
      </c>
      <c r="R829" s="17"/>
      <c r="S829" s="17">
        <v>4.4233145188337597E-2</v>
      </c>
      <c r="T829" s="17">
        <v>6.4703203492914696E-2</v>
      </c>
      <c r="U829" s="17">
        <v>4.3854377465775501E-2</v>
      </c>
      <c r="V829" s="17">
        <v>2.6228727386371199E-2</v>
      </c>
      <c r="W829" s="17">
        <v>2.7858457287215799E-2</v>
      </c>
      <c r="X829" s="17">
        <v>2.2388822634455401E-2</v>
      </c>
      <c r="Y829" s="17">
        <v>2.1790094680938499E-2</v>
      </c>
      <c r="Z829" s="17">
        <v>7.3249660859370694E-2</v>
      </c>
      <c r="AA829" s="17">
        <v>5.0917676939156498E-2</v>
      </c>
      <c r="AB829" s="17"/>
      <c r="AC829" s="17">
        <v>3.7239389326104398E-2</v>
      </c>
      <c r="AD829" s="17">
        <v>2.2109170050158299E-2</v>
      </c>
      <c r="AE829" s="17">
        <v>4.2608392082138999E-2</v>
      </c>
      <c r="AF829" s="17">
        <v>5.7736316883214199E-2</v>
      </c>
      <c r="AG829" s="17">
        <v>8.1226060567802905E-2</v>
      </c>
      <c r="AH829" s="17">
        <v>4.0300652414044902E-2</v>
      </c>
      <c r="AI829" s="17"/>
      <c r="AJ829" s="17">
        <v>3.75773553076513E-2</v>
      </c>
      <c r="AK829" s="17">
        <v>5.5795638571043998E-2</v>
      </c>
      <c r="AL829" s="17">
        <v>2.8416201667654999E-2</v>
      </c>
      <c r="AM829" s="17">
        <v>2.6497810951162E-2</v>
      </c>
      <c r="AN829" s="17">
        <v>2.8384677501055802E-2</v>
      </c>
      <c r="AO829" s="17">
        <v>0.11391234462243199</v>
      </c>
      <c r="AP829" s="17"/>
      <c r="AQ829" s="17">
        <v>2.7914290007252901E-2</v>
      </c>
      <c r="AR829" s="17">
        <v>3.8650318200495803E-2</v>
      </c>
      <c r="AS829" s="17"/>
      <c r="AT829" s="17">
        <v>4.2286936677673997E-2</v>
      </c>
      <c r="AU829" s="17">
        <v>4.13967637419159E-2</v>
      </c>
      <c r="AV829" s="17"/>
      <c r="AW829" s="17">
        <v>4.07456053566966E-2</v>
      </c>
      <c r="AX829" s="17" t="s">
        <v>87</v>
      </c>
      <c r="AY829" s="17">
        <v>3.75773553076513E-2</v>
      </c>
      <c r="AZ829" s="17"/>
      <c r="BA829" s="17">
        <v>2.5698749236903001E-2</v>
      </c>
      <c r="BB829" s="17">
        <v>5.0440532788586699E-2</v>
      </c>
      <c r="BC829" s="17"/>
      <c r="BD829" s="17">
        <v>2.73558755595745E-2</v>
      </c>
      <c r="BE829" s="17">
        <v>4.66323003511789E-2</v>
      </c>
      <c r="BF829" s="17"/>
      <c r="BG829" s="17">
        <v>1.9010233147187101E-2</v>
      </c>
      <c r="BH829" s="17">
        <v>4.8225619255010503E-2</v>
      </c>
      <c r="BI829" s="17">
        <v>2.35888123428926E-2</v>
      </c>
      <c r="BJ829" s="17">
        <v>4.5526409122513697E-2</v>
      </c>
    </row>
    <row r="830" spans="2:62">
      <c r="B830" t="s">
        <v>176</v>
      </c>
      <c r="C830" s="17">
        <v>1.8667437085309501E-2</v>
      </c>
      <c r="D830" s="17">
        <v>1.9553912692141E-2</v>
      </c>
      <c r="E830" s="17">
        <v>1.7871277418538199E-2</v>
      </c>
      <c r="F830" s="17"/>
      <c r="G830" s="17">
        <v>5.0059074419570096E-3</v>
      </c>
      <c r="H830" s="17">
        <v>1.8799036274994199E-2</v>
      </c>
      <c r="I830" s="17">
        <v>1.4897638255213E-2</v>
      </c>
      <c r="J830" s="17">
        <v>2.24814915306083E-2</v>
      </c>
      <c r="K830" s="17">
        <v>1.46230909975259E-2</v>
      </c>
      <c r="L830" s="17">
        <v>3.2171554844863497E-2</v>
      </c>
      <c r="M830" s="17"/>
      <c r="N830" s="17">
        <v>1.07685456039335E-2</v>
      </c>
      <c r="O830" s="17">
        <v>2.42616037825856E-2</v>
      </c>
      <c r="P830" s="17">
        <v>1.7333411497289501E-2</v>
      </c>
      <c r="Q830" s="17">
        <v>2.2507252698934301E-2</v>
      </c>
      <c r="R830" s="17"/>
      <c r="S830" s="17">
        <v>1.8685211080209999E-2</v>
      </c>
      <c r="T830" s="17">
        <v>3.3142784649117102E-2</v>
      </c>
      <c r="U830" s="17">
        <v>2.3289090959152398E-2</v>
      </c>
      <c r="V830" s="17">
        <v>6.09981392865022E-3</v>
      </c>
      <c r="W830" s="17">
        <v>9.1782496617489502E-3</v>
      </c>
      <c r="X830" s="17">
        <v>1.55208746279554E-2</v>
      </c>
      <c r="Y830" s="17">
        <v>2.1097657820891302E-2</v>
      </c>
      <c r="Z830" s="17">
        <v>2.64372586247941E-2</v>
      </c>
      <c r="AA830" s="17">
        <v>1.1470496292337E-2</v>
      </c>
      <c r="AB830" s="17"/>
      <c r="AC830" s="17">
        <v>2.1712485212762499E-2</v>
      </c>
      <c r="AD830" s="17">
        <v>2.03942838558521E-2</v>
      </c>
      <c r="AE830" s="17">
        <v>1.11860561614094E-2</v>
      </c>
      <c r="AF830" s="17">
        <v>2.4848981261296001E-2</v>
      </c>
      <c r="AG830" s="17">
        <v>6.8506552394551898E-3</v>
      </c>
      <c r="AH830" s="17">
        <v>1.6935695650174099E-2</v>
      </c>
      <c r="AI830" s="17"/>
      <c r="AJ830" s="17">
        <v>2.1046548139862901E-2</v>
      </c>
      <c r="AK830" s="17">
        <v>0</v>
      </c>
      <c r="AL830" s="17">
        <v>1.17368812751111E-2</v>
      </c>
      <c r="AM830" s="17">
        <v>3.2853329896049902E-2</v>
      </c>
      <c r="AN830" s="17">
        <v>3.3626745477879999E-2</v>
      </c>
      <c r="AO830" s="17">
        <v>2.5732398774092901E-2</v>
      </c>
      <c r="AP830" s="17"/>
      <c r="AQ830" s="17">
        <v>1.7495895623755201E-2</v>
      </c>
      <c r="AR830" s="17">
        <v>2.00525683421886E-2</v>
      </c>
      <c r="AS830" s="17"/>
      <c r="AT830" s="17">
        <v>1.9990647408800102E-2</v>
      </c>
      <c r="AU830" s="17">
        <v>1.40544648870352E-2</v>
      </c>
      <c r="AV830" s="17"/>
      <c r="AW830" s="17">
        <v>1.8439589035301799E-2</v>
      </c>
      <c r="AX830" s="17" t="s">
        <v>87</v>
      </c>
      <c r="AY830" s="17">
        <v>2.1046548139862901E-2</v>
      </c>
      <c r="AZ830" s="17"/>
      <c r="BA830" s="17">
        <v>1.7077793781296299E-2</v>
      </c>
      <c r="BB830" s="17">
        <v>1.9507650966975699E-2</v>
      </c>
      <c r="BC830" s="17"/>
      <c r="BD830" s="17">
        <v>1.74796049550991E-2</v>
      </c>
      <c r="BE830" s="17">
        <v>1.8753146203170701E-2</v>
      </c>
      <c r="BF830" s="17"/>
      <c r="BG830" s="17">
        <v>2.5941921217293201E-2</v>
      </c>
      <c r="BH830" s="17">
        <v>3.3341667179733601E-2</v>
      </c>
      <c r="BI830" s="17">
        <v>7.4311188455404098E-3</v>
      </c>
      <c r="BJ830" s="17">
        <v>1.1602686856897099E-2</v>
      </c>
    </row>
    <row r="831" spans="2:62">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c r="AC831" s="17"/>
      <c r="AD831" s="17"/>
      <c r="AE831" s="17"/>
      <c r="AF831" s="17"/>
      <c r="AG831" s="17"/>
      <c r="AH831" s="17"/>
      <c r="AI831" s="17"/>
      <c r="AJ831" s="17"/>
      <c r="AK831" s="17"/>
      <c r="AL831" s="17"/>
      <c r="AM831" s="17"/>
      <c r="AN831" s="17"/>
      <c r="AO831" s="17"/>
      <c r="AP831" s="17"/>
      <c r="AQ831" s="17"/>
      <c r="AR831" s="17"/>
      <c r="AS831" s="17"/>
      <c r="AT831" s="17"/>
      <c r="AU831" s="17"/>
      <c r="AV831" s="17"/>
      <c r="AW831" s="17"/>
      <c r="AX831" s="17"/>
      <c r="AY831" s="17"/>
      <c r="AZ831" s="17"/>
      <c r="BA831" s="17"/>
      <c r="BB831" s="17"/>
      <c r="BC831" s="17"/>
      <c r="BD831" s="17"/>
      <c r="BE831" s="17"/>
      <c r="BF831" s="17"/>
      <c r="BG831" s="17"/>
      <c r="BH831" s="17"/>
      <c r="BI831" s="17"/>
      <c r="BJ831" s="17"/>
    </row>
    <row r="832" spans="2:62">
      <c r="B832" s="6" t="s">
        <v>360</v>
      </c>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c r="AC832" s="17"/>
      <c r="AD832" s="17"/>
      <c r="AE832" s="17"/>
      <c r="AF832" s="17"/>
      <c r="AG832" s="17"/>
      <c r="AH832" s="17"/>
      <c r="AI832" s="17"/>
      <c r="AJ832" s="17"/>
      <c r="AK832" s="17"/>
      <c r="AL832" s="17"/>
      <c r="AM832" s="17"/>
      <c r="AN832" s="17"/>
      <c r="AO832" s="17"/>
      <c r="AP832" s="17"/>
      <c r="AQ832" s="17"/>
      <c r="AR832" s="17"/>
      <c r="AS832" s="17"/>
      <c r="AT832" s="17"/>
      <c r="AU832" s="17"/>
      <c r="AV832" s="17"/>
      <c r="AW832" s="17"/>
      <c r="AX832" s="17"/>
      <c r="AY832" s="17"/>
      <c r="AZ832" s="17"/>
      <c r="BA832" s="17"/>
      <c r="BB832" s="17"/>
      <c r="BC832" s="17"/>
      <c r="BD832" s="17"/>
      <c r="BE832" s="17"/>
      <c r="BF832" s="17"/>
      <c r="BG832" s="17"/>
      <c r="BH832" s="17"/>
      <c r="BI832" s="17"/>
      <c r="BJ832" s="17"/>
    </row>
    <row r="833" spans="2:62">
      <c r="B833" s="24" t="s">
        <v>15</v>
      </c>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c r="AC833" s="17"/>
      <c r="AD833" s="17"/>
      <c r="AE833" s="17"/>
      <c r="AF833" s="17"/>
      <c r="AG833" s="17"/>
      <c r="AH833" s="17"/>
      <c r="AI833" s="17"/>
      <c r="AJ833" s="17"/>
      <c r="AK833" s="17"/>
      <c r="AL833" s="17"/>
      <c r="AM833" s="17"/>
      <c r="AN833" s="17"/>
      <c r="AO833" s="17"/>
      <c r="AP833" s="17"/>
      <c r="AQ833" s="17"/>
      <c r="AR833" s="17"/>
      <c r="AS833" s="17"/>
      <c r="AT833" s="17"/>
      <c r="AU833" s="17"/>
      <c r="AV833" s="17"/>
      <c r="AW833" s="17"/>
      <c r="AX833" s="17"/>
      <c r="AY833" s="17"/>
      <c r="AZ833" s="17"/>
      <c r="BA833" s="17"/>
      <c r="BB833" s="17"/>
      <c r="BC833" s="17"/>
      <c r="BD833" s="17"/>
      <c r="BE833" s="17"/>
      <c r="BF833" s="17"/>
      <c r="BG833" s="17"/>
      <c r="BH833" s="17"/>
      <c r="BI833" s="17"/>
      <c r="BJ833" s="17"/>
    </row>
    <row r="834" spans="2:62">
      <c r="B834" t="s">
        <v>361</v>
      </c>
      <c r="C834" s="17">
        <v>0.46953094177437799</v>
      </c>
      <c r="D834" s="17">
        <v>0.46440900799478302</v>
      </c>
      <c r="E834" s="17">
        <v>0.47532637596899302</v>
      </c>
      <c r="F834" s="17"/>
      <c r="G834" s="17">
        <v>0.34787475055741901</v>
      </c>
      <c r="H834" s="17">
        <v>0.38446124503958101</v>
      </c>
      <c r="I834" s="17">
        <v>0.47154065025314501</v>
      </c>
      <c r="J834" s="17">
        <v>0.47541244610176198</v>
      </c>
      <c r="K834" s="17">
        <v>0.58242831134812201</v>
      </c>
      <c r="L834" s="17">
        <v>0.53856187696254298</v>
      </c>
      <c r="M834" s="17"/>
      <c r="N834" s="17">
        <v>0.504078029647679</v>
      </c>
      <c r="O834" s="17">
        <v>0.48547301198096598</v>
      </c>
      <c r="P834" s="17">
        <v>0.43918996092583301</v>
      </c>
      <c r="Q834" s="17">
        <v>0.442870187070671</v>
      </c>
      <c r="R834" s="17"/>
      <c r="S834" s="17">
        <v>0.446661971355645</v>
      </c>
      <c r="T834" s="17">
        <v>0.46407063355852801</v>
      </c>
      <c r="U834" s="17">
        <v>0.54659272612406296</v>
      </c>
      <c r="V834" s="17">
        <v>0.52875483683258495</v>
      </c>
      <c r="W834" s="17">
        <v>0.480417219905316</v>
      </c>
      <c r="X834" s="17">
        <v>0.45351810498026301</v>
      </c>
      <c r="Y834" s="17">
        <v>0.47657302301905102</v>
      </c>
      <c r="Z834" s="17">
        <v>0.49246494283702602</v>
      </c>
      <c r="AA834" s="17">
        <v>0.38552340699459797</v>
      </c>
      <c r="AB834" s="17"/>
      <c r="AC834" s="17">
        <v>0.40704859081342898</v>
      </c>
      <c r="AD834" s="17">
        <v>0.46593758499813998</v>
      </c>
      <c r="AE834" s="17">
        <v>0.51639701762502699</v>
      </c>
      <c r="AF834" s="17">
        <v>0.49284579968403502</v>
      </c>
      <c r="AG834" s="17">
        <v>0.50163212830091297</v>
      </c>
      <c r="AH834" s="17">
        <v>0.53481673610629898</v>
      </c>
      <c r="AI834" s="17"/>
      <c r="AJ834" s="17">
        <v>0.51659578878053103</v>
      </c>
      <c r="AK834" s="17">
        <v>0.45996862167361502</v>
      </c>
      <c r="AL834" s="17">
        <v>0.35543524270807297</v>
      </c>
      <c r="AM834" s="17">
        <v>0.39512299096319398</v>
      </c>
      <c r="AN834" s="17">
        <v>0.47315610424208099</v>
      </c>
      <c r="AO834" s="17">
        <v>0.42689291128208201</v>
      </c>
      <c r="AP834" s="17"/>
      <c r="AQ834" s="17">
        <v>0.44632330277271098</v>
      </c>
      <c r="AR834" s="17">
        <v>0.483960829557322</v>
      </c>
      <c r="AS834" s="17"/>
      <c r="AT834" s="17">
        <v>0.470279514161557</v>
      </c>
      <c r="AU834" s="17">
        <v>0.469081585970963</v>
      </c>
      <c r="AV834" s="17"/>
      <c r="AW834" s="17">
        <v>0.43170846395933798</v>
      </c>
      <c r="AX834" s="17" t="s">
        <v>87</v>
      </c>
      <c r="AY834" s="17">
        <v>0.51659578878053103</v>
      </c>
      <c r="AZ834" s="17"/>
      <c r="BA834" s="17">
        <v>0.49755505639709702</v>
      </c>
      <c r="BB834" s="17">
        <v>0.45398377033939502</v>
      </c>
      <c r="BC834" s="17"/>
      <c r="BD834" s="17">
        <v>0.41053763199101501</v>
      </c>
      <c r="BE834" s="17">
        <v>0.495644402128049</v>
      </c>
      <c r="BF834" s="17"/>
      <c r="BG834" s="17">
        <v>0.42299373803949403</v>
      </c>
      <c r="BH834" s="17">
        <v>0.46457340804264102</v>
      </c>
      <c r="BI834" s="17">
        <v>0.44735564414739298</v>
      </c>
      <c r="BJ834" s="17">
        <v>0.50401256658424498</v>
      </c>
    </row>
    <row r="835" spans="2:62">
      <c r="B835" t="s">
        <v>362</v>
      </c>
      <c r="C835" s="17">
        <v>0.39847462085502799</v>
      </c>
      <c r="D835" s="17">
        <v>0.39365782112105002</v>
      </c>
      <c r="E835" s="17">
        <v>0.40141026983665901</v>
      </c>
      <c r="F835" s="17"/>
      <c r="G835" s="17">
        <v>0.28180741283252903</v>
      </c>
      <c r="H835" s="17">
        <v>0.29601106948858902</v>
      </c>
      <c r="I835" s="17">
        <v>0.36736787852584102</v>
      </c>
      <c r="J835" s="17">
        <v>0.42055847704854299</v>
      </c>
      <c r="K835" s="17">
        <v>0.48790725513482303</v>
      </c>
      <c r="L835" s="17">
        <v>0.501680969645241</v>
      </c>
      <c r="M835" s="17"/>
      <c r="N835" s="17">
        <v>0.39800776946438599</v>
      </c>
      <c r="O835" s="17">
        <v>0.42403703125618503</v>
      </c>
      <c r="P835" s="17">
        <v>0.39655618046013702</v>
      </c>
      <c r="Q835" s="17">
        <v>0.37422299270022502</v>
      </c>
      <c r="R835" s="17"/>
      <c r="S835" s="17">
        <v>0.32472871388314201</v>
      </c>
      <c r="T835" s="17">
        <v>0.42652046797242399</v>
      </c>
      <c r="U835" s="17">
        <v>0.45730814256477298</v>
      </c>
      <c r="V835" s="17">
        <v>0.45564262625848301</v>
      </c>
      <c r="W835" s="17">
        <v>0.366627890174483</v>
      </c>
      <c r="X835" s="17">
        <v>0.38613696839460598</v>
      </c>
      <c r="Y835" s="17">
        <v>0.45838967507919898</v>
      </c>
      <c r="Z835" s="17">
        <v>0.37351241964404303</v>
      </c>
      <c r="AA835" s="17">
        <v>0.352990570251075</v>
      </c>
      <c r="AB835" s="17"/>
      <c r="AC835" s="17">
        <v>0.35526917174303002</v>
      </c>
      <c r="AD835" s="17">
        <v>0.41068914970062698</v>
      </c>
      <c r="AE835" s="17">
        <v>0.39150659595488202</v>
      </c>
      <c r="AF835" s="17">
        <v>0.40257836619340598</v>
      </c>
      <c r="AG835" s="17">
        <v>0.45972149655456701</v>
      </c>
      <c r="AH835" s="17">
        <v>0.42185971518751902</v>
      </c>
      <c r="AI835" s="17"/>
      <c r="AJ835" s="17">
        <v>0.45753076442070401</v>
      </c>
      <c r="AK835" s="17">
        <v>0.38266810128169798</v>
      </c>
      <c r="AL835" s="17">
        <v>0.28896937537802198</v>
      </c>
      <c r="AM835" s="17">
        <v>0.34629743021050902</v>
      </c>
      <c r="AN835" s="17">
        <v>0.37506778969742499</v>
      </c>
      <c r="AO835" s="17">
        <v>0.34211694196183301</v>
      </c>
      <c r="AP835" s="17"/>
      <c r="AQ835" s="17">
        <v>0.365348767158232</v>
      </c>
      <c r="AR835" s="17">
        <v>0.40450657596094702</v>
      </c>
      <c r="AS835" s="17"/>
      <c r="AT835" s="17">
        <v>0.398798143087779</v>
      </c>
      <c r="AU835" s="17">
        <v>0.393130554140176</v>
      </c>
      <c r="AV835" s="17"/>
      <c r="AW835" s="17">
        <v>0.37968903024590001</v>
      </c>
      <c r="AX835" s="17" t="s">
        <v>87</v>
      </c>
      <c r="AY835" s="17">
        <v>0.45753076442070401</v>
      </c>
      <c r="AZ835" s="17"/>
      <c r="BA835" s="17">
        <v>0.438292834693291</v>
      </c>
      <c r="BB835" s="17">
        <v>0.37638433878501398</v>
      </c>
      <c r="BC835" s="17"/>
      <c r="BD835" s="17">
        <v>0.33950044173542898</v>
      </c>
      <c r="BE835" s="17">
        <v>0.419151228830835</v>
      </c>
      <c r="BF835" s="17"/>
      <c r="BG835" s="17">
        <v>0.32126867362424699</v>
      </c>
      <c r="BH835" s="17">
        <v>0.399347075962461</v>
      </c>
      <c r="BI835" s="17">
        <v>0.41903824261941403</v>
      </c>
      <c r="BJ835" s="17">
        <v>0.431841022178933</v>
      </c>
    </row>
    <row r="836" spans="2:62">
      <c r="B836" t="s">
        <v>363</v>
      </c>
      <c r="C836" s="17">
        <v>0.31457422927779199</v>
      </c>
      <c r="D836" s="17">
        <v>0.28948229012043403</v>
      </c>
      <c r="E836" s="17">
        <v>0.33756097451100903</v>
      </c>
      <c r="F836" s="17"/>
      <c r="G836" s="17">
        <v>0.29924836884012601</v>
      </c>
      <c r="H836" s="17">
        <v>0.28828340592464802</v>
      </c>
      <c r="I836" s="17">
        <v>0.248075753713729</v>
      </c>
      <c r="J836" s="17">
        <v>0.28680239761214299</v>
      </c>
      <c r="K836" s="17">
        <v>0.39201005981064102</v>
      </c>
      <c r="L836" s="17">
        <v>0.366819123366463</v>
      </c>
      <c r="M836" s="17"/>
      <c r="N836" s="17">
        <v>0.33625527780716002</v>
      </c>
      <c r="O836" s="17">
        <v>0.337354031476292</v>
      </c>
      <c r="P836" s="17">
        <v>0.310097661327073</v>
      </c>
      <c r="Q836" s="17">
        <v>0.27325915043129301</v>
      </c>
      <c r="R836" s="17"/>
      <c r="S836" s="17">
        <v>0.32622342198127502</v>
      </c>
      <c r="T836" s="17">
        <v>0.35635561241696501</v>
      </c>
      <c r="U836" s="17">
        <v>0.399379858324374</v>
      </c>
      <c r="V836" s="17">
        <v>0.312111731176341</v>
      </c>
      <c r="W836" s="17">
        <v>0.273621765273728</v>
      </c>
      <c r="X836" s="17">
        <v>0.288389558291132</v>
      </c>
      <c r="Y836" s="17">
        <v>0.30710948353821099</v>
      </c>
      <c r="Z836" s="17">
        <v>0.18682001294960099</v>
      </c>
      <c r="AA836" s="17">
        <v>0.28520725745106701</v>
      </c>
      <c r="AB836" s="17"/>
      <c r="AC836" s="17">
        <v>0.26056875373781602</v>
      </c>
      <c r="AD836" s="17">
        <v>0.32402030832908502</v>
      </c>
      <c r="AE836" s="17">
        <v>0.34530460331895602</v>
      </c>
      <c r="AF836" s="17">
        <v>0.34696856137097398</v>
      </c>
      <c r="AG836" s="17">
        <v>0.31646866994016798</v>
      </c>
      <c r="AH836" s="17">
        <v>0.32453876033023199</v>
      </c>
      <c r="AI836" s="17"/>
      <c r="AJ836" s="17">
        <v>0.36254898968343902</v>
      </c>
      <c r="AK836" s="17">
        <v>0.26720724179550698</v>
      </c>
      <c r="AL836" s="17">
        <v>0.23143469951419601</v>
      </c>
      <c r="AM836" s="17">
        <v>0.27356318625736498</v>
      </c>
      <c r="AN836" s="17">
        <v>0.32494756500528799</v>
      </c>
      <c r="AO836" s="17">
        <v>0.31497282482921402</v>
      </c>
      <c r="AP836" s="17"/>
      <c r="AQ836" s="17">
        <v>0.28244897374614703</v>
      </c>
      <c r="AR836" s="17">
        <v>0.33717974052600802</v>
      </c>
      <c r="AS836" s="17"/>
      <c r="AT836" s="17">
        <v>0.314984185585441</v>
      </c>
      <c r="AU836" s="17">
        <v>0.31331564716333599</v>
      </c>
      <c r="AV836" s="17"/>
      <c r="AW836" s="17">
        <v>0.28112671154591901</v>
      </c>
      <c r="AX836" s="17" t="s">
        <v>87</v>
      </c>
      <c r="AY836" s="17">
        <v>0.36254898968343902</v>
      </c>
      <c r="AZ836" s="17"/>
      <c r="BA836" s="17">
        <v>0.33548575486522297</v>
      </c>
      <c r="BB836" s="17">
        <v>0.302972968090713</v>
      </c>
      <c r="BC836" s="17"/>
      <c r="BD836" s="17">
        <v>0.29596841884150898</v>
      </c>
      <c r="BE836" s="17">
        <v>0.32518017839755498</v>
      </c>
      <c r="BF836" s="17"/>
      <c r="BG836" s="17">
        <v>0.31217966617251802</v>
      </c>
      <c r="BH836" s="17">
        <v>0.28898992192651102</v>
      </c>
      <c r="BI836" s="17">
        <v>0.33159336344572599</v>
      </c>
      <c r="BJ836" s="17">
        <v>0.31376519010813098</v>
      </c>
    </row>
    <row r="837" spans="2:62">
      <c r="B837" t="s">
        <v>364</v>
      </c>
      <c r="C837" s="17">
        <v>0.25316356782115401</v>
      </c>
      <c r="D837" s="17">
        <v>0.23869689507389899</v>
      </c>
      <c r="E837" s="17">
        <v>0.267497650016632</v>
      </c>
      <c r="F837" s="17"/>
      <c r="G837" s="17">
        <v>0.239041838717727</v>
      </c>
      <c r="H837" s="17">
        <v>0.27372019085690102</v>
      </c>
      <c r="I837" s="17">
        <v>0.250198857329471</v>
      </c>
      <c r="J837" s="17">
        <v>0.21707243657924799</v>
      </c>
      <c r="K837" s="17">
        <v>0.26469545187543397</v>
      </c>
      <c r="L837" s="17">
        <v>0.27020326723260302</v>
      </c>
      <c r="M837" s="17"/>
      <c r="N837" s="17">
        <v>0.29421295475142401</v>
      </c>
      <c r="O837" s="17">
        <v>0.23561819279905499</v>
      </c>
      <c r="P837" s="17">
        <v>0.25217114281639103</v>
      </c>
      <c r="Q837" s="17">
        <v>0.22939517741770199</v>
      </c>
      <c r="R837" s="17"/>
      <c r="S837" s="17">
        <v>0.20384457526414301</v>
      </c>
      <c r="T837" s="17">
        <v>0.237834440873541</v>
      </c>
      <c r="U837" s="17">
        <v>0.27607265480613802</v>
      </c>
      <c r="V837" s="17">
        <v>0.27862662467587002</v>
      </c>
      <c r="W837" s="17">
        <v>0.29781395541018901</v>
      </c>
      <c r="X837" s="17">
        <v>0.33252003856852502</v>
      </c>
      <c r="Y837" s="17">
        <v>0.22931901422797499</v>
      </c>
      <c r="Z837" s="17">
        <v>0.24820356403945401</v>
      </c>
      <c r="AA837" s="17">
        <v>0.218324601804643</v>
      </c>
      <c r="AB837" s="17"/>
      <c r="AC837" s="17">
        <v>0.25249625822394201</v>
      </c>
      <c r="AD837" s="17">
        <v>0.24351626579910801</v>
      </c>
      <c r="AE837" s="17">
        <v>0.241286947110184</v>
      </c>
      <c r="AF837" s="17">
        <v>0.26028464242876098</v>
      </c>
      <c r="AG837" s="17">
        <v>0.28267277033212002</v>
      </c>
      <c r="AH837" s="17">
        <v>0.26003834594041297</v>
      </c>
      <c r="AI837" s="17"/>
      <c r="AJ837" s="17">
        <v>0.24464640279188299</v>
      </c>
      <c r="AK837" s="17">
        <v>0.26993590895275599</v>
      </c>
      <c r="AL837" s="17">
        <v>0.13312617649519401</v>
      </c>
      <c r="AM837" s="17">
        <v>0.288634991882257</v>
      </c>
      <c r="AN837" s="17">
        <v>0.27961099853194099</v>
      </c>
      <c r="AO837" s="17">
        <v>0.19994734352247301</v>
      </c>
      <c r="AP837" s="17"/>
      <c r="AQ837" s="17">
        <v>0.26903147437944103</v>
      </c>
      <c r="AR837" s="17">
        <v>0.24730070929181799</v>
      </c>
      <c r="AS837" s="17"/>
      <c r="AT837" s="17">
        <v>0.25843740915028202</v>
      </c>
      <c r="AU837" s="17">
        <v>0.231964331902765</v>
      </c>
      <c r="AV837" s="17"/>
      <c r="AW837" s="17">
        <v>0.24393365036561401</v>
      </c>
      <c r="AX837" s="17" t="s">
        <v>87</v>
      </c>
      <c r="AY837" s="17">
        <v>0.24464640279188299</v>
      </c>
      <c r="AZ837" s="17"/>
      <c r="BA837" s="17">
        <v>0.244069640862319</v>
      </c>
      <c r="BB837" s="17">
        <v>0.25820868140813602</v>
      </c>
      <c r="BC837" s="17"/>
      <c r="BD837" s="17">
        <v>0.25659766991715</v>
      </c>
      <c r="BE837" s="17">
        <v>0.251838055525617</v>
      </c>
      <c r="BF837" s="17"/>
      <c r="BG837" s="17">
        <v>0.25248256431666899</v>
      </c>
      <c r="BH837" s="17">
        <v>0.26223561696704001</v>
      </c>
      <c r="BI837" s="17">
        <v>0.26998408901267901</v>
      </c>
      <c r="BJ837" s="17">
        <v>0.27012464388059598</v>
      </c>
    </row>
    <row r="838" spans="2:62">
      <c r="B838" t="s">
        <v>365</v>
      </c>
      <c r="C838" s="17">
        <v>0.22335316631118399</v>
      </c>
      <c r="D838" s="17">
        <v>0.21106785984374399</v>
      </c>
      <c r="E838" s="17">
        <v>0.233156206176895</v>
      </c>
      <c r="F838" s="17"/>
      <c r="G838" s="17">
        <v>0.227860876251786</v>
      </c>
      <c r="H838" s="17">
        <v>0.22789789871855801</v>
      </c>
      <c r="I838" s="17">
        <v>0.19401057418335901</v>
      </c>
      <c r="J838" s="17">
        <v>0.25359531565708499</v>
      </c>
      <c r="K838" s="17">
        <v>0.21015162518368699</v>
      </c>
      <c r="L838" s="17">
        <v>0.21948328392909999</v>
      </c>
      <c r="M838" s="17"/>
      <c r="N838" s="17">
        <v>0.21936888570817301</v>
      </c>
      <c r="O838" s="17">
        <v>0.22977348983308599</v>
      </c>
      <c r="P838" s="17">
        <v>0.205851433371016</v>
      </c>
      <c r="Q838" s="17">
        <v>0.23548886850092299</v>
      </c>
      <c r="R838" s="17"/>
      <c r="S838" s="17">
        <v>0.19614522589490099</v>
      </c>
      <c r="T838" s="17">
        <v>0.19857877864392301</v>
      </c>
      <c r="U838" s="17">
        <v>0.221604524598837</v>
      </c>
      <c r="V838" s="17">
        <v>0.25091356694655298</v>
      </c>
      <c r="W838" s="17">
        <v>0.25135104069289999</v>
      </c>
      <c r="X838" s="17">
        <v>0.24435428011798699</v>
      </c>
      <c r="Y838" s="17">
        <v>0.20021310380389301</v>
      </c>
      <c r="Z838" s="17">
        <v>0.247626307721723</v>
      </c>
      <c r="AA838" s="17">
        <v>0.23795431538504799</v>
      </c>
      <c r="AB838" s="17"/>
      <c r="AC838" s="17">
        <v>0.20069895853637501</v>
      </c>
      <c r="AD838" s="17">
        <v>0.23649630378276801</v>
      </c>
      <c r="AE838" s="17">
        <v>0.21646555455165201</v>
      </c>
      <c r="AF838" s="17">
        <v>0.21469679320096399</v>
      </c>
      <c r="AG838" s="17">
        <v>0.251238195059451</v>
      </c>
      <c r="AH838" s="17">
        <v>0.256050189697346</v>
      </c>
      <c r="AI838" s="17"/>
      <c r="AJ838" s="17">
        <v>0.215559702103086</v>
      </c>
      <c r="AK838" s="17">
        <v>0.22768219360375899</v>
      </c>
      <c r="AL838" s="17">
        <v>0.245334690416841</v>
      </c>
      <c r="AM838" s="17">
        <v>0.24308831654094201</v>
      </c>
      <c r="AN838" s="17">
        <v>0.214350571543968</v>
      </c>
      <c r="AO838" s="17">
        <v>0.30338342371899502</v>
      </c>
      <c r="AP838" s="17"/>
      <c r="AQ838" s="17">
        <v>0.20362895504233899</v>
      </c>
      <c r="AR838" s="17">
        <v>0.23252410882262201</v>
      </c>
      <c r="AS838" s="17"/>
      <c r="AT838" s="17">
        <v>0.22722399782470201</v>
      </c>
      <c r="AU838" s="17">
        <v>0.203842515455052</v>
      </c>
      <c r="AV838" s="17"/>
      <c r="AW838" s="17">
        <v>0.23091530547467701</v>
      </c>
      <c r="AX838" s="17" t="s">
        <v>87</v>
      </c>
      <c r="AY838" s="17">
        <v>0.215559702103086</v>
      </c>
      <c r="AZ838" s="17"/>
      <c r="BA838" s="17">
        <v>0.26381009166589398</v>
      </c>
      <c r="BB838" s="17">
        <v>0.200908540934436</v>
      </c>
      <c r="BC838" s="17"/>
      <c r="BD838" s="17">
        <v>0.22067445702659699</v>
      </c>
      <c r="BE838" s="17">
        <v>0.224360075990716</v>
      </c>
      <c r="BF838" s="17"/>
      <c r="BG838" s="17">
        <v>0.22184254378354701</v>
      </c>
      <c r="BH838" s="17">
        <v>0.258982291311176</v>
      </c>
      <c r="BI838" s="17">
        <v>0.25239584765041401</v>
      </c>
      <c r="BJ838" s="17">
        <v>0.21971570106056801</v>
      </c>
    </row>
    <row r="839" spans="2:62">
      <c r="B839" t="s">
        <v>366</v>
      </c>
      <c r="C839" s="17">
        <v>0.20940600806047199</v>
      </c>
      <c r="D839" s="17">
        <v>0.205996434019832</v>
      </c>
      <c r="E839" s="17">
        <v>0.214391795485184</v>
      </c>
      <c r="F839" s="17"/>
      <c r="G839" s="17">
        <v>0.19402190370634301</v>
      </c>
      <c r="H839" s="17">
        <v>0.20161873508459799</v>
      </c>
      <c r="I839" s="17">
        <v>0.198412711040343</v>
      </c>
      <c r="J839" s="17">
        <v>0.19782044419494699</v>
      </c>
      <c r="K839" s="17">
        <v>0.26360135281864</v>
      </c>
      <c r="L839" s="17">
        <v>0.21178183735344999</v>
      </c>
      <c r="M839" s="17"/>
      <c r="N839" s="17">
        <v>0.215516784331961</v>
      </c>
      <c r="O839" s="17">
        <v>0.19864710410999001</v>
      </c>
      <c r="P839" s="17">
        <v>0.22734716546816899</v>
      </c>
      <c r="Q839" s="17">
        <v>0.199431713362626</v>
      </c>
      <c r="R839" s="17"/>
      <c r="S839" s="17">
        <v>0.224978785575737</v>
      </c>
      <c r="T839" s="17">
        <v>0.180875241904878</v>
      </c>
      <c r="U839" s="17">
        <v>0.194660344436141</v>
      </c>
      <c r="V839" s="17">
        <v>0.240006737926243</v>
      </c>
      <c r="W839" s="17">
        <v>0.219250954555158</v>
      </c>
      <c r="X839" s="17">
        <v>0.187729254221953</v>
      </c>
      <c r="Y839" s="17">
        <v>0.23587267250382599</v>
      </c>
      <c r="Z839" s="17">
        <v>0.17649267819973599</v>
      </c>
      <c r="AA839" s="17">
        <v>0.21521219693016899</v>
      </c>
      <c r="AB839" s="17"/>
      <c r="AC839" s="17">
        <v>0.18106407402671201</v>
      </c>
      <c r="AD839" s="17">
        <v>0.23060192536138899</v>
      </c>
      <c r="AE839" s="17">
        <v>0.26204523188035</v>
      </c>
      <c r="AF839" s="17">
        <v>0.189648044083742</v>
      </c>
      <c r="AG839" s="17">
        <v>0.18984717536340601</v>
      </c>
      <c r="AH839" s="17">
        <v>0.18995247417436001</v>
      </c>
      <c r="AI839" s="17"/>
      <c r="AJ839" s="17">
        <v>0.211113360551621</v>
      </c>
      <c r="AK839" s="17">
        <v>0.21329762417680301</v>
      </c>
      <c r="AL839" s="17">
        <v>0.16990813013599801</v>
      </c>
      <c r="AM839" s="17">
        <v>0.21753595160324701</v>
      </c>
      <c r="AN839" s="17">
        <v>0.21442761377622499</v>
      </c>
      <c r="AO839" s="17">
        <v>0.21946994375557499</v>
      </c>
      <c r="AP839" s="17"/>
      <c r="AQ839" s="17">
        <v>0.20191571806161099</v>
      </c>
      <c r="AR839" s="17">
        <v>0.21054650418781601</v>
      </c>
      <c r="AS839" s="17"/>
      <c r="AT839" s="17">
        <v>0.205227632349339</v>
      </c>
      <c r="AU839" s="17">
        <v>0.22698540954878901</v>
      </c>
      <c r="AV839" s="17"/>
      <c r="AW839" s="17">
        <v>0.21179549795260999</v>
      </c>
      <c r="AX839" s="17" t="s">
        <v>87</v>
      </c>
      <c r="AY839" s="17">
        <v>0.211113360551621</v>
      </c>
      <c r="AZ839" s="17"/>
      <c r="BA839" s="17">
        <v>0.229559919033299</v>
      </c>
      <c r="BB839" s="17">
        <v>0.198225055042035</v>
      </c>
      <c r="BC839" s="17"/>
      <c r="BD839" s="17">
        <v>0.21939084150677901</v>
      </c>
      <c r="BE839" s="17">
        <v>0.20958531565112501</v>
      </c>
      <c r="BF839" s="17"/>
      <c r="BG839" s="17">
        <v>0.23474474456866601</v>
      </c>
      <c r="BH839" s="17">
        <v>0.18218946234583</v>
      </c>
      <c r="BI839" s="17">
        <v>0.22331249935153899</v>
      </c>
      <c r="BJ839" s="17">
        <v>0.205731634983155</v>
      </c>
    </row>
    <row r="840" spans="2:62">
      <c r="B840" t="s">
        <v>367</v>
      </c>
      <c r="C840" s="17">
        <v>0.17687693139937499</v>
      </c>
      <c r="D840" s="17">
        <v>0.187203193109517</v>
      </c>
      <c r="E840" s="17">
        <v>0.16710785687988799</v>
      </c>
      <c r="F840" s="17"/>
      <c r="G840" s="17">
        <v>0.138514800416009</v>
      </c>
      <c r="H840" s="17">
        <v>0.18816603539881399</v>
      </c>
      <c r="I840" s="17">
        <v>0.187262015491062</v>
      </c>
      <c r="J840" s="17">
        <v>0.21584174618011601</v>
      </c>
      <c r="K840" s="17">
        <v>0.108138112684453</v>
      </c>
      <c r="L840" s="17">
        <v>0.199959275332355</v>
      </c>
      <c r="M840" s="17"/>
      <c r="N840" s="17">
        <v>0.18054600207207699</v>
      </c>
      <c r="O840" s="17">
        <v>0.16613121878480799</v>
      </c>
      <c r="P840" s="17">
        <v>0.20872876071114799</v>
      </c>
      <c r="Q840" s="17">
        <v>0.15708429454162501</v>
      </c>
      <c r="R840" s="17"/>
      <c r="S840" s="17">
        <v>0.19767302512655799</v>
      </c>
      <c r="T840" s="17">
        <v>0.180134035917659</v>
      </c>
      <c r="U840" s="17">
        <v>0.16032480359109599</v>
      </c>
      <c r="V840" s="17">
        <v>0.17372003333869501</v>
      </c>
      <c r="W840" s="17">
        <v>0.22212634810670001</v>
      </c>
      <c r="X840" s="17">
        <v>0.16590193918680499</v>
      </c>
      <c r="Y840" s="17">
        <v>0.153600355693324</v>
      </c>
      <c r="Z840" s="17">
        <v>0.179350728650778</v>
      </c>
      <c r="AA840" s="17">
        <v>0.158832942817175</v>
      </c>
      <c r="AB840" s="17"/>
      <c r="AC840" s="17">
        <v>0.197827281109033</v>
      </c>
      <c r="AD840" s="17">
        <v>0.15991621391619201</v>
      </c>
      <c r="AE840" s="17">
        <v>0.183803189862105</v>
      </c>
      <c r="AF840" s="17">
        <v>0.17391200901914999</v>
      </c>
      <c r="AG840" s="17">
        <v>0.153838660678911</v>
      </c>
      <c r="AH840" s="17">
        <v>0.22098339363540001</v>
      </c>
      <c r="AI840" s="17"/>
      <c r="AJ840" s="17">
        <v>0.163736480059436</v>
      </c>
      <c r="AK840" s="17">
        <v>0.16077717129625799</v>
      </c>
      <c r="AL840" s="17">
        <v>0.197051438794869</v>
      </c>
      <c r="AM840" s="17">
        <v>0.219341421822914</v>
      </c>
      <c r="AN840" s="17">
        <v>0.194910121995336</v>
      </c>
      <c r="AO840" s="17">
        <v>0.22301172440379599</v>
      </c>
      <c r="AP840" s="17"/>
      <c r="AQ840" s="17">
        <v>0.20537137627209001</v>
      </c>
      <c r="AR840" s="17">
        <v>0.17313144086056301</v>
      </c>
      <c r="AS840" s="17"/>
      <c r="AT840" s="17">
        <v>0.16843150723612599</v>
      </c>
      <c r="AU840" s="17">
        <v>0.21192060845746799</v>
      </c>
      <c r="AV840" s="17"/>
      <c r="AW840" s="17">
        <v>0.19597690155955599</v>
      </c>
      <c r="AX840" s="17" t="s">
        <v>87</v>
      </c>
      <c r="AY840" s="17">
        <v>0.163736480059436</v>
      </c>
      <c r="AZ840" s="17"/>
      <c r="BA840" s="17">
        <v>0.181904681665013</v>
      </c>
      <c r="BB840" s="17">
        <v>0.17408764451682801</v>
      </c>
      <c r="BC840" s="17"/>
      <c r="BD840" s="17">
        <v>0.19433342695034</v>
      </c>
      <c r="BE840" s="17">
        <v>0.17605225209588199</v>
      </c>
      <c r="BF840" s="17"/>
      <c r="BG840" s="17">
        <v>0.20610405960358</v>
      </c>
      <c r="BH840" s="17">
        <v>0.20419018573313599</v>
      </c>
      <c r="BI840" s="17">
        <v>0.17595460252470099</v>
      </c>
      <c r="BJ840" s="17">
        <v>0.16601362191806199</v>
      </c>
    </row>
    <row r="841" spans="2:62">
      <c r="B841" t="s">
        <v>368</v>
      </c>
      <c r="C841" s="17">
        <v>0.159377390810229</v>
      </c>
      <c r="D841" s="17">
        <v>0.16230011916293899</v>
      </c>
      <c r="E841" s="17">
        <v>0.15683356270331</v>
      </c>
      <c r="F841" s="17"/>
      <c r="G841" s="17">
        <v>0.18708987941203001</v>
      </c>
      <c r="H841" s="17">
        <v>0.22456859825202599</v>
      </c>
      <c r="I841" s="17">
        <v>0.206881828939812</v>
      </c>
      <c r="J841" s="17">
        <v>0.148956609321267</v>
      </c>
      <c r="K841" s="17">
        <v>9.4191929860641899E-2</v>
      </c>
      <c r="L841" s="17">
        <v>0.102571645571765</v>
      </c>
      <c r="M841" s="17"/>
      <c r="N841" s="17">
        <v>0.21340243982172899</v>
      </c>
      <c r="O841" s="17">
        <v>0.155543990353991</v>
      </c>
      <c r="P841" s="17">
        <v>0.134791187866868</v>
      </c>
      <c r="Q841" s="17">
        <v>0.127538547575031</v>
      </c>
      <c r="R841" s="17"/>
      <c r="S841" s="17">
        <v>0.18716988950551</v>
      </c>
      <c r="T841" s="17">
        <v>0.150085351306465</v>
      </c>
      <c r="U841" s="17">
        <v>0.12188728599194899</v>
      </c>
      <c r="V841" s="17">
        <v>0.17573274974405201</v>
      </c>
      <c r="W841" s="17">
        <v>0.17458893914561399</v>
      </c>
      <c r="X841" s="17">
        <v>0.18316263083479101</v>
      </c>
      <c r="Y841" s="17">
        <v>0.14541944235802401</v>
      </c>
      <c r="Z841" s="17">
        <v>0.15918618582378599</v>
      </c>
      <c r="AA841" s="17">
        <v>0.13426024163543299</v>
      </c>
      <c r="AB841" s="17"/>
      <c r="AC841" s="17">
        <v>0.228155228098855</v>
      </c>
      <c r="AD841" s="17">
        <v>0.13853217635502499</v>
      </c>
      <c r="AE841" s="17">
        <v>0.169052764869453</v>
      </c>
      <c r="AF841" s="17">
        <v>0.10720668380152901</v>
      </c>
      <c r="AG841" s="17">
        <v>0.12099043990916999</v>
      </c>
      <c r="AH841" s="17">
        <v>0.18774422076502401</v>
      </c>
      <c r="AI841" s="17"/>
      <c r="AJ841" s="17">
        <v>0.11942977006939</v>
      </c>
      <c r="AK841" s="17">
        <v>0.13489681276343601</v>
      </c>
      <c r="AL841" s="17">
        <v>0.19598077479487999</v>
      </c>
      <c r="AM841" s="17">
        <v>0.186677487078415</v>
      </c>
      <c r="AN841" s="17">
        <v>0.22621163172633599</v>
      </c>
      <c r="AO841" s="17">
        <v>0.25765043607139099</v>
      </c>
      <c r="AP841" s="17"/>
      <c r="AQ841" s="17">
        <v>0.205740401827152</v>
      </c>
      <c r="AR841" s="17">
        <v>0.144561196139605</v>
      </c>
      <c r="AS841" s="17"/>
      <c r="AT841" s="17">
        <v>0.14573570708674</v>
      </c>
      <c r="AU841" s="17">
        <v>0.21314557475283299</v>
      </c>
      <c r="AV841" s="17"/>
      <c r="AW841" s="17">
        <v>0.17248373412263099</v>
      </c>
      <c r="AX841" s="17" t="s">
        <v>87</v>
      </c>
      <c r="AY841" s="17">
        <v>0.11942977006939</v>
      </c>
      <c r="AZ841" s="17"/>
      <c r="BA841" s="17">
        <v>0.14158143295041001</v>
      </c>
      <c r="BB841" s="17">
        <v>0.169250202544735</v>
      </c>
      <c r="BC841" s="17"/>
      <c r="BD841" s="17">
        <v>0.201447363355124</v>
      </c>
      <c r="BE841" s="17">
        <v>0.14592311310512099</v>
      </c>
      <c r="BF841" s="17"/>
      <c r="BG841" s="17">
        <v>0.26958416801421098</v>
      </c>
      <c r="BH841" s="17">
        <v>0.15358288118244001</v>
      </c>
      <c r="BI841" s="17">
        <v>0.15641350758127201</v>
      </c>
      <c r="BJ841" s="17">
        <v>0.13167184176616301</v>
      </c>
    </row>
    <row r="842" spans="2:62">
      <c r="B842" t="s">
        <v>369</v>
      </c>
      <c r="C842" s="17">
        <v>0.14334527268914099</v>
      </c>
      <c r="D842" s="17">
        <v>0.124998804208069</v>
      </c>
      <c r="E842" s="17">
        <v>0.161550042586839</v>
      </c>
      <c r="F842" s="17"/>
      <c r="G842" s="17">
        <v>0.15778513993499799</v>
      </c>
      <c r="H842" s="17">
        <v>0.15574646087260299</v>
      </c>
      <c r="I842" s="17">
        <v>0.12405526552433099</v>
      </c>
      <c r="J842" s="17">
        <v>0.10848906084410299</v>
      </c>
      <c r="K842" s="17">
        <v>0.156362790548566</v>
      </c>
      <c r="L842" s="17">
        <v>0.15958990621353</v>
      </c>
      <c r="M842" s="17"/>
      <c r="N842" s="17">
        <v>0.14625853626764099</v>
      </c>
      <c r="O842" s="17">
        <v>0.14242410666834099</v>
      </c>
      <c r="P842" s="17">
        <v>0.13108203115905101</v>
      </c>
      <c r="Q842" s="17">
        <v>0.15056379718616</v>
      </c>
      <c r="R842" s="17"/>
      <c r="S842" s="17">
        <v>0.120294214808262</v>
      </c>
      <c r="T842" s="17">
        <v>0.14279040672469101</v>
      </c>
      <c r="U842" s="17">
        <v>0.17348621722762</v>
      </c>
      <c r="V842" s="17">
        <v>0.159192235619769</v>
      </c>
      <c r="W842" s="17">
        <v>0.12911354973549799</v>
      </c>
      <c r="X842" s="17">
        <v>0.12020381496621101</v>
      </c>
      <c r="Y842" s="17">
        <v>0.19065245771185799</v>
      </c>
      <c r="Z842" s="17">
        <v>0.107145717298736</v>
      </c>
      <c r="AA842" s="17">
        <v>0.14078461620948701</v>
      </c>
      <c r="AB842" s="17"/>
      <c r="AC842" s="17">
        <v>0.17109661328320699</v>
      </c>
      <c r="AD842" s="17">
        <v>0.13611178192433299</v>
      </c>
      <c r="AE842" s="17">
        <v>0.14615396483562501</v>
      </c>
      <c r="AF842" s="17">
        <v>0.121041534961546</v>
      </c>
      <c r="AG842" s="17">
        <v>0.12531142128863601</v>
      </c>
      <c r="AH842" s="17">
        <v>0.16192782769467901</v>
      </c>
      <c r="AI842" s="17"/>
      <c r="AJ842" s="17">
        <v>0.14396846617508699</v>
      </c>
      <c r="AK842" s="17">
        <v>0.12896944460107901</v>
      </c>
      <c r="AL842" s="17">
        <v>0.151633404422507</v>
      </c>
      <c r="AM842" s="17">
        <v>0.15383166608908999</v>
      </c>
      <c r="AN842" s="17">
        <v>0.16203203166857999</v>
      </c>
      <c r="AO842" s="17">
        <v>9.7870165637582301E-2</v>
      </c>
      <c r="AP842" s="17"/>
      <c r="AQ842" s="17">
        <v>0.143951524621792</v>
      </c>
      <c r="AR842" s="17">
        <v>0.13770722238467301</v>
      </c>
      <c r="AS842" s="17"/>
      <c r="AT842" s="17">
        <v>0.13667933653983499</v>
      </c>
      <c r="AU842" s="17">
        <v>0.17287206095952701</v>
      </c>
      <c r="AV842" s="17"/>
      <c r="AW842" s="17">
        <v>0.14831855840835201</v>
      </c>
      <c r="AX842" s="17" t="s">
        <v>87</v>
      </c>
      <c r="AY842" s="17">
        <v>0.14396846617508699</v>
      </c>
      <c r="AZ842" s="17"/>
      <c r="BA842" s="17">
        <v>0.16515148276941599</v>
      </c>
      <c r="BB842" s="17">
        <v>0.131247659935644</v>
      </c>
      <c r="BC842" s="17"/>
      <c r="BD842" s="17">
        <v>0.16789463203909499</v>
      </c>
      <c r="BE842" s="17">
        <v>0.137179994361145</v>
      </c>
      <c r="BF842" s="17"/>
      <c r="BG842" s="17">
        <v>0.15614243182300999</v>
      </c>
      <c r="BH842" s="17">
        <v>0.17721306638672801</v>
      </c>
      <c r="BI842" s="17">
        <v>0.14126628647459599</v>
      </c>
      <c r="BJ842" s="17">
        <v>0.162383648199078</v>
      </c>
    </row>
    <row r="843" spans="2:62">
      <c r="B843" t="s">
        <v>370</v>
      </c>
      <c r="C843" s="17">
        <v>0.112765681443921</v>
      </c>
      <c r="D843" s="17">
        <v>0.128555671608828</v>
      </c>
      <c r="E843" s="17">
        <v>9.73701053839654E-2</v>
      </c>
      <c r="F843" s="17"/>
      <c r="G843" s="17">
        <v>0.125978185793028</v>
      </c>
      <c r="H843" s="17">
        <v>0.162346969460541</v>
      </c>
      <c r="I843" s="17">
        <v>0.12512911362365101</v>
      </c>
      <c r="J843" s="17">
        <v>0.11463428086760299</v>
      </c>
      <c r="K843" s="17">
        <v>6.6478751880169801E-2</v>
      </c>
      <c r="L843" s="17">
        <v>8.3445249252298903E-2</v>
      </c>
      <c r="M843" s="17"/>
      <c r="N843" s="17">
        <v>0.12722909257558901</v>
      </c>
      <c r="O843" s="17">
        <v>0.110290599314468</v>
      </c>
      <c r="P843" s="17">
        <v>0.120251387611979</v>
      </c>
      <c r="Q843" s="17">
        <v>9.3776618839466599E-2</v>
      </c>
      <c r="R843" s="17"/>
      <c r="S843" s="17">
        <v>0.13045638490616299</v>
      </c>
      <c r="T843" s="17">
        <v>0.10786281914867001</v>
      </c>
      <c r="U843" s="17">
        <v>6.7841223171602502E-2</v>
      </c>
      <c r="V843" s="17">
        <v>9.9040961237242001E-2</v>
      </c>
      <c r="W843" s="17">
        <v>0.12749423372964999</v>
      </c>
      <c r="X843" s="17">
        <v>0.109488185304809</v>
      </c>
      <c r="Y843" s="17">
        <v>0.11242308941897899</v>
      </c>
      <c r="Z843" s="17">
        <v>0.15304405426020301</v>
      </c>
      <c r="AA843" s="17">
        <v>0.122600546406283</v>
      </c>
      <c r="AB843" s="17"/>
      <c r="AC843" s="17">
        <v>0.12823622795905401</v>
      </c>
      <c r="AD843" s="17">
        <v>0.10563381148267099</v>
      </c>
      <c r="AE843" s="17">
        <v>0.121115628125678</v>
      </c>
      <c r="AF843" s="17">
        <v>9.5280326484070005E-2</v>
      </c>
      <c r="AG843" s="17">
        <v>7.7670285323775803E-2</v>
      </c>
      <c r="AH843" s="17">
        <v>0.20907010941316401</v>
      </c>
      <c r="AI843" s="17"/>
      <c r="AJ843" s="17">
        <v>0.100788762850506</v>
      </c>
      <c r="AK843" s="17">
        <v>9.2480228244401899E-2</v>
      </c>
      <c r="AL843" s="17">
        <v>0.162869856947188</v>
      </c>
      <c r="AM843" s="17">
        <v>0.165039782051351</v>
      </c>
      <c r="AN843" s="17">
        <v>0.117752854878988</v>
      </c>
      <c r="AO843" s="17">
        <v>0.121810259619446</v>
      </c>
      <c r="AP843" s="17"/>
      <c r="AQ843" s="17">
        <v>0.15171209968740601</v>
      </c>
      <c r="AR843" s="17">
        <v>0.101217619643545</v>
      </c>
      <c r="AS843" s="17"/>
      <c r="AT843" s="17">
        <v>0.105087025117461</v>
      </c>
      <c r="AU843" s="17">
        <v>0.14260972332046101</v>
      </c>
      <c r="AV843" s="17"/>
      <c r="AW843" s="17">
        <v>0.11976799773657899</v>
      </c>
      <c r="AX843" s="17" t="s">
        <v>87</v>
      </c>
      <c r="AY843" s="17">
        <v>0.100788762850506</v>
      </c>
      <c r="AZ843" s="17"/>
      <c r="BA843" s="17">
        <v>0.11790505703569</v>
      </c>
      <c r="BB843" s="17">
        <v>0.10991446724965601</v>
      </c>
      <c r="BC843" s="17"/>
      <c r="BD843" s="17">
        <v>0.17963670562683601</v>
      </c>
      <c r="BE843" s="17">
        <v>9.3547998919792194E-2</v>
      </c>
      <c r="BF843" s="17"/>
      <c r="BG843" s="17">
        <v>0.18660751944718501</v>
      </c>
      <c r="BH843" s="17">
        <v>9.2480086791521296E-2</v>
      </c>
      <c r="BI843" s="17">
        <v>0.13699938514177601</v>
      </c>
      <c r="BJ843" s="17">
        <v>8.4273774057609704E-2</v>
      </c>
    </row>
    <row r="844" spans="2:62">
      <c r="B844" t="s">
        <v>371</v>
      </c>
      <c r="C844" s="17">
        <v>0.109999641575508</v>
      </c>
      <c r="D844" s="17">
        <v>0.126820551033718</v>
      </c>
      <c r="E844" s="17">
        <v>9.3573617628853203E-2</v>
      </c>
      <c r="F844" s="17"/>
      <c r="G844" s="17">
        <v>0.111475479216434</v>
      </c>
      <c r="H844" s="17">
        <v>0.15216833520660999</v>
      </c>
      <c r="I844" s="17">
        <v>0.15088529235489501</v>
      </c>
      <c r="J844" s="17">
        <v>9.2006386052660205E-2</v>
      </c>
      <c r="K844" s="17">
        <v>8.1316420109176099E-2</v>
      </c>
      <c r="L844" s="17">
        <v>7.5528892164497499E-2</v>
      </c>
      <c r="M844" s="17"/>
      <c r="N844" s="17">
        <v>0.15386918470743499</v>
      </c>
      <c r="O844" s="17">
        <v>9.5221080137461694E-2</v>
      </c>
      <c r="P844" s="17">
        <v>0.116705585302988</v>
      </c>
      <c r="Q844" s="17">
        <v>7.2670460704302497E-2</v>
      </c>
      <c r="R844" s="17"/>
      <c r="S844" s="17">
        <v>0.137516926171661</v>
      </c>
      <c r="T844" s="17">
        <v>8.5093038572634103E-2</v>
      </c>
      <c r="U844" s="17">
        <v>7.1825208104556504E-2</v>
      </c>
      <c r="V844" s="17">
        <v>9.2909170974120006E-2</v>
      </c>
      <c r="W844" s="17">
        <v>8.0477835013050295E-2</v>
      </c>
      <c r="X844" s="17">
        <v>0.12491794325835399</v>
      </c>
      <c r="Y844" s="17">
        <v>0.119562281950871</v>
      </c>
      <c r="Z844" s="17">
        <v>0.12622432550775001</v>
      </c>
      <c r="AA844" s="17">
        <v>0.146706114034694</v>
      </c>
      <c r="AB844" s="17"/>
      <c r="AC844" s="17">
        <v>0.16837221165345401</v>
      </c>
      <c r="AD844" s="17">
        <v>0.109357001201662</v>
      </c>
      <c r="AE844" s="17">
        <v>8.3123295450245202E-2</v>
      </c>
      <c r="AF844" s="17">
        <v>7.1939822986176696E-2</v>
      </c>
      <c r="AG844" s="17">
        <v>8.6826226556971503E-2</v>
      </c>
      <c r="AH844" s="17">
        <v>7.6098929510062405E-2</v>
      </c>
      <c r="AI844" s="17"/>
      <c r="AJ844" s="17">
        <v>0.102442408067319</v>
      </c>
      <c r="AK844" s="17">
        <v>0.117674728400809</v>
      </c>
      <c r="AL844" s="17">
        <v>0.124049470255317</v>
      </c>
      <c r="AM844" s="17">
        <v>0.125410495304214</v>
      </c>
      <c r="AN844" s="17">
        <v>0.11508640030464901</v>
      </c>
      <c r="AO844" s="17">
        <v>3.6521072786532903E-2</v>
      </c>
      <c r="AP844" s="17"/>
      <c r="AQ844" s="17">
        <v>0.13368740356935099</v>
      </c>
      <c r="AR844" s="17">
        <v>0.109450239371225</v>
      </c>
      <c r="AS844" s="17"/>
      <c r="AT844" s="17">
        <v>0.109890496033398</v>
      </c>
      <c r="AU844" s="17">
        <v>0.113766184697061</v>
      </c>
      <c r="AV844" s="17"/>
      <c r="AW844" s="17">
        <v>0.104628143751542</v>
      </c>
      <c r="AX844" s="17" t="s">
        <v>87</v>
      </c>
      <c r="AY844" s="17">
        <v>0.102442408067319</v>
      </c>
      <c r="AZ844" s="17"/>
      <c r="BA844" s="17">
        <v>0.121085565865655</v>
      </c>
      <c r="BB844" s="17">
        <v>0.103849411041038</v>
      </c>
      <c r="BC844" s="17"/>
      <c r="BD844" s="17">
        <v>0.144944964263515</v>
      </c>
      <c r="BE844" s="17">
        <v>0.101704235826116</v>
      </c>
      <c r="BF844" s="17"/>
      <c r="BG844" s="17">
        <v>0.14282145953407099</v>
      </c>
      <c r="BH844" s="17">
        <v>8.0842778646552399E-2</v>
      </c>
      <c r="BI844" s="17">
        <v>0.12656037531480499</v>
      </c>
      <c r="BJ844" s="17">
        <v>0.12069754386597201</v>
      </c>
    </row>
    <row r="845" spans="2:62">
      <c r="B845" t="s">
        <v>372</v>
      </c>
      <c r="C845" s="17">
        <v>0.109327369905749</v>
      </c>
      <c r="D845" s="17">
        <v>0.13124205959858001</v>
      </c>
      <c r="E845" s="17">
        <v>8.8747318262345706E-2</v>
      </c>
      <c r="F845" s="17"/>
      <c r="G845" s="17">
        <v>0.13438404996246101</v>
      </c>
      <c r="H845" s="17">
        <v>0.146357619367531</v>
      </c>
      <c r="I845" s="17">
        <v>0.144038576006698</v>
      </c>
      <c r="J845" s="17">
        <v>0.10915736298111001</v>
      </c>
      <c r="K845" s="17">
        <v>7.1599378350314102E-2</v>
      </c>
      <c r="L845" s="17">
        <v>6.2074829212674203E-2</v>
      </c>
      <c r="M845" s="17"/>
      <c r="N845" s="17">
        <v>0.13056940571071901</v>
      </c>
      <c r="O845" s="17">
        <v>0.12635403996053801</v>
      </c>
      <c r="P845" s="17">
        <v>9.0481416638002896E-2</v>
      </c>
      <c r="Q845" s="17">
        <v>8.5900180026565395E-2</v>
      </c>
      <c r="R845" s="17"/>
      <c r="S845" s="17">
        <v>0.14061003058365901</v>
      </c>
      <c r="T845" s="17">
        <v>0.111334797608308</v>
      </c>
      <c r="U845" s="17">
        <v>9.7911196548865695E-2</v>
      </c>
      <c r="V845" s="17">
        <v>8.5204595649191694E-2</v>
      </c>
      <c r="W845" s="17">
        <v>0.109952264370774</v>
      </c>
      <c r="X845" s="17">
        <v>9.0081598864443405E-2</v>
      </c>
      <c r="Y845" s="17">
        <v>0.10931398603935399</v>
      </c>
      <c r="Z845" s="17">
        <v>0.140954304650312</v>
      </c>
      <c r="AA845" s="17">
        <v>0.10203354599194001</v>
      </c>
      <c r="AB845" s="17"/>
      <c r="AC845" s="17">
        <v>0.15920493057106799</v>
      </c>
      <c r="AD845" s="17">
        <v>0.10732107223158199</v>
      </c>
      <c r="AE845" s="17">
        <v>0.111093768220294</v>
      </c>
      <c r="AF845" s="17">
        <v>7.0673175020874501E-2</v>
      </c>
      <c r="AG845" s="17">
        <v>5.4018237623045598E-2</v>
      </c>
      <c r="AH845" s="17">
        <v>0.126065174649514</v>
      </c>
      <c r="AI845" s="17"/>
      <c r="AJ845" s="17">
        <v>7.9846511468497305E-2</v>
      </c>
      <c r="AK845" s="17">
        <v>0.11146056586323801</v>
      </c>
      <c r="AL845" s="17">
        <v>6.8377084151729203E-2</v>
      </c>
      <c r="AM845" s="17">
        <v>0.10979590904769999</v>
      </c>
      <c r="AN845" s="17">
        <v>0.16528142139052401</v>
      </c>
      <c r="AO845" s="17">
        <v>0.22126550624629901</v>
      </c>
      <c r="AP845" s="17"/>
      <c r="AQ845" s="17">
        <v>0.147053717227391</v>
      </c>
      <c r="AR845" s="17">
        <v>9.6035545781026896E-2</v>
      </c>
      <c r="AS845" s="17"/>
      <c r="AT845" s="17">
        <v>9.6974248319302903E-2</v>
      </c>
      <c r="AU845" s="17">
        <v>0.157269887250751</v>
      </c>
      <c r="AV845" s="17"/>
      <c r="AW845" s="17">
        <v>0.117997566475556</v>
      </c>
      <c r="AX845" s="17" t="s">
        <v>87</v>
      </c>
      <c r="AY845" s="17">
        <v>7.9846511468497305E-2</v>
      </c>
      <c r="AZ845" s="17"/>
      <c r="BA845" s="17">
        <v>0.107863015271387</v>
      </c>
      <c r="BB845" s="17">
        <v>0.110139762120402</v>
      </c>
      <c r="BC845" s="17"/>
      <c r="BD845" s="17">
        <v>0.16531589053776599</v>
      </c>
      <c r="BE845" s="17">
        <v>9.1286074724337404E-2</v>
      </c>
      <c r="BF845" s="17"/>
      <c r="BG845" s="17">
        <v>0.196906567807975</v>
      </c>
      <c r="BH845" s="17">
        <v>7.4354330705083294E-2</v>
      </c>
      <c r="BI845" s="17">
        <v>0.117568718923239</v>
      </c>
      <c r="BJ845" s="17">
        <v>8.9502666773589701E-2</v>
      </c>
    </row>
    <row r="846" spans="2:62">
      <c r="B846" t="s">
        <v>373</v>
      </c>
      <c r="C846" s="17">
        <v>0.10787291798666</v>
      </c>
      <c r="D846" s="17">
        <v>0.126915112191994</v>
      </c>
      <c r="E846" s="17">
        <v>8.90241770317865E-2</v>
      </c>
      <c r="F846" s="17"/>
      <c r="G846" s="17">
        <v>0.11442977422954299</v>
      </c>
      <c r="H846" s="17">
        <v>0.14385783283367801</v>
      </c>
      <c r="I846" s="17">
        <v>0.11272097708310901</v>
      </c>
      <c r="J846" s="17">
        <v>0.11223132748702799</v>
      </c>
      <c r="K846" s="17">
        <v>6.11336624280851E-2</v>
      </c>
      <c r="L846" s="17">
        <v>9.7725733551639798E-2</v>
      </c>
      <c r="M846" s="17"/>
      <c r="N846" s="17">
        <v>0.104244979890115</v>
      </c>
      <c r="O846" s="17">
        <v>0.13569096743578701</v>
      </c>
      <c r="P846" s="17">
        <v>8.9400857212174403E-2</v>
      </c>
      <c r="Q846" s="17">
        <v>9.9784449079472107E-2</v>
      </c>
      <c r="R846" s="17"/>
      <c r="S846" s="17">
        <v>0.128834485612358</v>
      </c>
      <c r="T846" s="17">
        <v>7.2924601541182701E-2</v>
      </c>
      <c r="U846" s="17">
        <v>9.1077878733757403E-2</v>
      </c>
      <c r="V846" s="17">
        <v>0.10368769021782299</v>
      </c>
      <c r="W846" s="17">
        <v>8.7647124197102397E-2</v>
      </c>
      <c r="X846" s="17">
        <v>0.157416803007557</v>
      </c>
      <c r="Y846" s="17">
        <v>0.11239523542532801</v>
      </c>
      <c r="Z846" s="17">
        <v>0.13940087764742801</v>
      </c>
      <c r="AA846" s="17">
        <v>0.101481107491302</v>
      </c>
      <c r="AB846" s="17"/>
      <c r="AC846" s="17">
        <v>0.143413952157425</v>
      </c>
      <c r="AD846" s="17">
        <v>9.4727391240675404E-2</v>
      </c>
      <c r="AE846" s="17">
        <v>9.7866961725621093E-2</v>
      </c>
      <c r="AF846" s="17">
        <v>8.5488930068470401E-2</v>
      </c>
      <c r="AG846" s="17">
        <v>0.114964075296875</v>
      </c>
      <c r="AH846" s="17">
        <v>0.10090796161589</v>
      </c>
      <c r="AI846" s="17"/>
      <c r="AJ846" s="17">
        <v>0.103853689155896</v>
      </c>
      <c r="AK846" s="17">
        <v>0.100016731698035</v>
      </c>
      <c r="AL846" s="17">
        <v>6.1725368279974602E-2</v>
      </c>
      <c r="AM846" s="17">
        <v>0.11136463249705</v>
      </c>
      <c r="AN846" s="17">
        <v>0.13807497344988601</v>
      </c>
      <c r="AO846" s="17">
        <v>0.103021535799415</v>
      </c>
      <c r="AP846" s="17"/>
      <c r="AQ846" s="17">
        <v>0.12844147470449899</v>
      </c>
      <c r="AR846" s="17">
        <v>0.10434480681732899</v>
      </c>
      <c r="AS846" s="17"/>
      <c r="AT846" s="17">
        <v>0.106043912087308</v>
      </c>
      <c r="AU846" s="17">
        <v>0.11584385904465699</v>
      </c>
      <c r="AV846" s="17"/>
      <c r="AW846" s="17">
        <v>0.115805916976766</v>
      </c>
      <c r="AX846" s="17" t="s">
        <v>87</v>
      </c>
      <c r="AY846" s="17">
        <v>0.103853689155896</v>
      </c>
      <c r="AZ846" s="17"/>
      <c r="BA846" s="17">
        <v>0.109634772439059</v>
      </c>
      <c r="BB846" s="17">
        <v>0.106895479320579</v>
      </c>
      <c r="BC846" s="17"/>
      <c r="BD846" s="17">
        <v>0.124391328470463</v>
      </c>
      <c r="BE846" s="17">
        <v>0.10433987260638899</v>
      </c>
      <c r="BF846" s="17"/>
      <c r="BG846" s="17">
        <v>0.121572251123741</v>
      </c>
      <c r="BH846" s="17">
        <v>0.113458244291367</v>
      </c>
      <c r="BI846" s="17">
        <v>0.118385728693172</v>
      </c>
      <c r="BJ846" s="17">
        <v>0.100415340349799</v>
      </c>
    </row>
    <row r="847" spans="2:62">
      <c r="B847" t="s">
        <v>374</v>
      </c>
      <c r="C847" s="17">
        <v>9.9699317248840694E-2</v>
      </c>
      <c r="D847" s="17">
        <v>0.10674703426425</v>
      </c>
      <c r="E847" s="17">
        <v>9.3589307552990206E-2</v>
      </c>
      <c r="F847" s="17"/>
      <c r="G847" s="17">
        <v>8.9225819565937906E-2</v>
      </c>
      <c r="H847" s="17">
        <v>0.15000813631989299</v>
      </c>
      <c r="I847" s="17">
        <v>0.129847007002732</v>
      </c>
      <c r="J847" s="17">
        <v>9.8015255668371104E-2</v>
      </c>
      <c r="K847" s="17">
        <v>5.7817604302616198E-2</v>
      </c>
      <c r="L847" s="17">
        <v>7.2670907803171994E-2</v>
      </c>
      <c r="M847" s="17"/>
      <c r="N847" s="17">
        <v>0.123842047415851</v>
      </c>
      <c r="O847" s="17">
        <v>8.9721757269028299E-2</v>
      </c>
      <c r="P847" s="17">
        <v>8.88365331041817E-2</v>
      </c>
      <c r="Q847" s="17">
        <v>9.4124625372933604E-2</v>
      </c>
      <c r="R847" s="17"/>
      <c r="S847" s="17">
        <v>0.112623083232059</v>
      </c>
      <c r="T847" s="17">
        <v>9.6732766686550994E-2</v>
      </c>
      <c r="U847" s="17">
        <v>5.7230182543232498E-2</v>
      </c>
      <c r="V847" s="17">
        <v>7.8756859799261697E-2</v>
      </c>
      <c r="W847" s="17">
        <v>0.112992787829059</v>
      </c>
      <c r="X847" s="17">
        <v>0.10041473786702</v>
      </c>
      <c r="Y847" s="17">
        <v>0.10223739295682301</v>
      </c>
      <c r="Z847" s="17">
        <v>9.31290627038905E-2</v>
      </c>
      <c r="AA847" s="17">
        <v>0.12989643695766601</v>
      </c>
      <c r="AB847" s="17"/>
      <c r="AC847" s="17">
        <v>0.14247791870485099</v>
      </c>
      <c r="AD847" s="17">
        <v>9.1481494063982594E-2</v>
      </c>
      <c r="AE847" s="17">
        <v>8.3866691145492001E-2</v>
      </c>
      <c r="AF847" s="17">
        <v>0.10772416998179001</v>
      </c>
      <c r="AG847" s="17">
        <v>4.3317196155612601E-2</v>
      </c>
      <c r="AH847" s="17">
        <v>6.0017886442505802E-2</v>
      </c>
      <c r="AI847" s="17"/>
      <c r="AJ847" s="17">
        <v>8.5886832928717002E-2</v>
      </c>
      <c r="AK847" s="17">
        <v>0.111472146556408</v>
      </c>
      <c r="AL847" s="17">
        <v>9.6038993245292803E-2</v>
      </c>
      <c r="AM847" s="17">
        <v>8.8813967642524499E-2</v>
      </c>
      <c r="AN847" s="17">
        <v>0.124996638720445</v>
      </c>
      <c r="AO847" s="17">
        <v>7.0036285439583998E-2</v>
      </c>
      <c r="AP847" s="17"/>
      <c r="AQ847" s="17">
        <v>0.123457539258297</v>
      </c>
      <c r="AR847" s="17">
        <v>9.3121285201135703E-2</v>
      </c>
      <c r="AS847" s="17"/>
      <c r="AT847" s="17">
        <v>9.3046906166856805E-2</v>
      </c>
      <c r="AU847" s="17">
        <v>0.127843994402844</v>
      </c>
      <c r="AV847" s="17"/>
      <c r="AW847" s="17">
        <v>9.8828127071556304E-2</v>
      </c>
      <c r="AX847" s="17" t="s">
        <v>87</v>
      </c>
      <c r="AY847" s="17">
        <v>8.5886832928717002E-2</v>
      </c>
      <c r="AZ847" s="17"/>
      <c r="BA847" s="17">
        <v>0.107219784090837</v>
      </c>
      <c r="BB847" s="17">
        <v>9.5527125233581395E-2</v>
      </c>
      <c r="BC847" s="17"/>
      <c r="BD847" s="17">
        <v>0.123235311593573</v>
      </c>
      <c r="BE847" s="17">
        <v>9.0628645814973305E-2</v>
      </c>
      <c r="BF847" s="17"/>
      <c r="BG847" s="17">
        <v>0.13788673251132799</v>
      </c>
      <c r="BH847" s="17">
        <v>7.7273620920724595E-2</v>
      </c>
      <c r="BI847" s="17">
        <v>0.13668501382260101</v>
      </c>
      <c r="BJ847" s="17">
        <v>9.5904300155567196E-2</v>
      </c>
    </row>
    <row r="848" spans="2:62">
      <c r="B848" t="s">
        <v>101</v>
      </c>
      <c r="C848" s="17">
        <v>9.5808301888315905E-2</v>
      </c>
      <c r="D848" s="17">
        <v>8.7102846398819905E-2</v>
      </c>
      <c r="E848" s="17">
        <v>0.105080595602764</v>
      </c>
      <c r="F848" s="17"/>
      <c r="G848" s="17">
        <v>8.8781622439540395E-2</v>
      </c>
      <c r="H848" s="17">
        <v>6.4366454907755305E-2</v>
      </c>
      <c r="I848" s="17">
        <v>6.8259376953724096E-2</v>
      </c>
      <c r="J848" s="17">
        <v>0.110252757751026</v>
      </c>
      <c r="K848" s="17">
        <v>0.11320812666945999</v>
      </c>
      <c r="L848" s="17">
        <v>0.12675983641696201</v>
      </c>
      <c r="M848" s="17"/>
      <c r="N848" s="17">
        <v>5.6878744220604002E-2</v>
      </c>
      <c r="O848" s="17">
        <v>8.4224601215148603E-2</v>
      </c>
      <c r="P848" s="17">
        <v>0.103686293610761</v>
      </c>
      <c r="Q848" s="17">
        <v>0.13986817829387499</v>
      </c>
      <c r="R848" s="17"/>
      <c r="S848" s="17">
        <v>8.26279244799311E-2</v>
      </c>
      <c r="T848" s="17">
        <v>0.11472492921529</v>
      </c>
      <c r="U848" s="17">
        <v>0.110190063524348</v>
      </c>
      <c r="V848" s="17">
        <v>7.2539585957828695E-2</v>
      </c>
      <c r="W848" s="17">
        <v>7.9054146750114504E-2</v>
      </c>
      <c r="X848" s="17">
        <v>8.9481345288772496E-2</v>
      </c>
      <c r="Y848" s="17">
        <v>9.4910916314731503E-2</v>
      </c>
      <c r="Z848" s="17">
        <v>0.110420917810667</v>
      </c>
      <c r="AA848" s="17">
        <v>0.107962762579234</v>
      </c>
      <c r="AB848" s="17"/>
      <c r="AC848" s="17">
        <v>6.6102663821154206E-2</v>
      </c>
      <c r="AD848" s="17">
        <v>0.104301457705073</v>
      </c>
      <c r="AE848" s="17">
        <v>8.1354158825710995E-2</v>
      </c>
      <c r="AF848" s="17">
        <v>0.101535964405642</v>
      </c>
      <c r="AG848" s="17">
        <v>0.17017366624941499</v>
      </c>
      <c r="AH848" s="17">
        <v>4.8374002884895503E-2</v>
      </c>
      <c r="AI848" s="17"/>
      <c r="AJ848" s="17">
        <v>0.108815228363325</v>
      </c>
      <c r="AK848" s="17">
        <v>8.2643181325318199E-2</v>
      </c>
      <c r="AL848" s="17">
        <v>0.16174999457209499</v>
      </c>
      <c r="AM848" s="17">
        <v>7.3588970774832299E-2</v>
      </c>
      <c r="AN848" s="17">
        <v>6.8203799151622405E-2</v>
      </c>
      <c r="AO848" s="17">
        <v>9.3006177344989505E-2</v>
      </c>
      <c r="AP848" s="17"/>
      <c r="AQ848" s="17">
        <v>7.0187029983569404E-2</v>
      </c>
      <c r="AR848" s="17">
        <v>8.8443422792028395E-2</v>
      </c>
      <c r="AS848" s="17"/>
      <c r="AT848" s="17">
        <v>0.101408783648294</v>
      </c>
      <c r="AU848" s="17">
        <v>6.7855847413374304E-2</v>
      </c>
      <c r="AV848" s="17"/>
      <c r="AW848" s="17">
        <v>9.3250667390083197E-2</v>
      </c>
      <c r="AX848" s="17" t="s">
        <v>87</v>
      </c>
      <c r="AY848" s="17">
        <v>0.108815228363325</v>
      </c>
      <c r="AZ848" s="17"/>
      <c r="BA848" s="17">
        <v>5.5354269840543299E-2</v>
      </c>
      <c r="BB848" s="17">
        <v>0.118251322121081</v>
      </c>
      <c r="BC848" s="17"/>
      <c r="BD848" s="17">
        <v>5.5822000950385801E-2</v>
      </c>
      <c r="BE848" s="17">
        <v>0.10379628124189801</v>
      </c>
      <c r="BF848" s="17"/>
      <c r="BG848" s="17">
        <v>2.9410428985019402E-2</v>
      </c>
      <c r="BH848" s="17">
        <v>0.117489998807232</v>
      </c>
      <c r="BI848" s="17">
        <v>5.0583222006528698E-2</v>
      </c>
      <c r="BJ848" s="17">
        <v>8.9587600663344702E-2</v>
      </c>
    </row>
    <row r="849" spans="2:62">
      <c r="B849" t="s">
        <v>375</v>
      </c>
      <c r="C849" s="17">
        <v>7.5271409177419701E-2</v>
      </c>
      <c r="D849" s="17">
        <v>7.9797651113940493E-2</v>
      </c>
      <c r="E849" s="17">
        <v>6.9276157426964399E-2</v>
      </c>
      <c r="F849" s="17"/>
      <c r="G849" s="17">
        <v>7.6602913112655005E-2</v>
      </c>
      <c r="H849" s="17">
        <v>7.6482454621137494E-2</v>
      </c>
      <c r="I849" s="17">
        <v>6.7360721409095797E-2</v>
      </c>
      <c r="J849" s="17">
        <v>8.7123915781764302E-2</v>
      </c>
      <c r="K849" s="17">
        <v>6.2206322148090597E-2</v>
      </c>
      <c r="L849" s="17">
        <v>7.5211116106763606E-2</v>
      </c>
      <c r="M849" s="17"/>
      <c r="N849" s="17">
        <v>6.0041486344485098E-2</v>
      </c>
      <c r="O849" s="17">
        <v>6.4746266850081904E-2</v>
      </c>
      <c r="P849" s="17">
        <v>0.103292890589972</v>
      </c>
      <c r="Q849" s="17">
        <v>7.8456350370433303E-2</v>
      </c>
      <c r="R849" s="17"/>
      <c r="S849" s="17">
        <v>7.34296181519518E-2</v>
      </c>
      <c r="T849" s="17">
        <v>7.1007043973512596E-2</v>
      </c>
      <c r="U849" s="17">
        <v>7.0306390992062803E-2</v>
      </c>
      <c r="V849" s="17">
        <v>6.6875856697342403E-2</v>
      </c>
      <c r="W849" s="17">
        <v>7.8874401045528605E-2</v>
      </c>
      <c r="X849" s="17">
        <v>7.5804914589201203E-2</v>
      </c>
      <c r="Y849" s="17">
        <v>6.1630129227395199E-2</v>
      </c>
      <c r="Z849" s="17">
        <v>7.2489931891317402E-2</v>
      </c>
      <c r="AA849" s="17">
        <v>0.10223698545973001</v>
      </c>
      <c r="AB849" s="17"/>
      <c r="AC849" s="17">
        <v>7.6272677134744005E-2</v>
      </c>
      <c r="AD849" s="17">
        <v>0.104574691611113</v>
      </c>
      <c r="AE849" s="17">
        <v>5.6959609816172201E-2</v>
      </c>
      <c r="AF849" s="17">
        <v>5.2229118052172702E-2</v>
      </c>
      <c r="AG849" s="17">
        <v>5.2295378468906702E-2</v>
      </c>
      <c r="AH849" s="17">
        <v>7.8185721026372806E-2</v>
      </c>
      <c r="AI849" s="17"/>
      <c r="AJ849" s="17">
        <v>7.6861640450060997E-2</v>
      </c>
      <c r="AK849" s="17">
        <v>7.1721284516642198E-2</v>
      </c>
      <c r="AL849" s="17">
        <v>2.8529052075225401E-2</v>
      </c>
      <c r="AM849" s="17">
        <v>9.5769136802665106E-2</v>
      </c>
      <c r="AN849" s="17">
        <v>8.5088768855472799E-2</v>
      </c>
      <c r="AO849" s="17">
        <v>5.4888283091867197E-2</v>
      </c>
      <c r="AP849" s="17"/>
      <c r="AQ849" s="17">
        <v>7.0224091586540693E-2</v>
      </c>
      <c r="AR849" s="17">
        <v>7.9927781947007601E-2</v>
      </c>
      <c r="AS849" s="17"/>
      <c r="AT849" s="17">
        <v>7.6471583273435895E-2</v>
      </c>
      <c r="AU849" s="17">
        <v>7.0899188615512407E-2</v>
      </c>
      <c r="AV849" s="17"/>
      <c r="AW849" s="17">
        <v>8.1671912670003496E-2</v>
      </c>
      <c r="AX849" s="17" t="s">
        <v>87</v>
      </c>
      <c r="AY849" s="17">
        <v>7.6861640450060997E-2</v>
      </c>
      <c r="AZ849" s="17"/>
      <c r="BA849" s="17">
        <v>0.10426096521506301</v>
      </c>
      <c r="BB849" s="17">
        <v>5.9188631769140798E-2</v>
      </c>
      <c r="BC849" s="17"/>
      <c r="BD849" s="17">
        <v>7.83730266453634E-2</v>
      </c>
      <c r="BE849" s="17">
        <v>7.3207423551823803E-2</v>
      </c>
      <c r="BF849" s="17"/>
      <c r="BG849" s="17">
        <v>8.8141386777021699E-2</v>
      </c>
      <c r="BH849" s="17">
        <v>6.3083267895181205E-2</v>
      </c>
      <c r="BI849" s="17">
        <v>6.9520406630552797E-2</v>
      </c>
      <c r="BJ849" s="17">
        <v>9.4984032432052001E-2</v>
      </c>
    </row>
    <row r="850" spans="2:62">
      <c r="B850" t="s">
        <v>376</v>
      </c>
      <c r="C850" s="17">
        <v>6.5211111215110695E-2</v>
      </c>
      <c r="D850" s="17">
        <v>7.6593664432141703E-2</v>
      </c>
      <c r="E850" s="17">
        <v>5.4588160082455102E-2</v>
      </c>
      <c r="F850" s="17"/>
      <c r="G850" s="17">
        <v>0.11409595130825299</v>
      </c>
      <c r="H850" s="17">
        <v>0.100247318212993</v>
      </c>
      <c r="I850" s="17">
        <v>7.8947624092984295E-2</v>
      </c>
      <c r="J850" s="17">
        <v>4.29170445106309E-2</v>
      </c>
      <c r="K850" s="17">
        <v>3.2546401937284697E-2</v>
      </c>
      <c r="L850" s="17">
        <v>3.4616798479360097E-2</v>
      </c>
      <c r="M850" s="17"/>
      <c r="N850" s="17">
        <v>7.2028412914183104E-2</v>
      </c>
      <c r="O850" s="17">
        <v>5.1670878797889001E-2</v>
      </c>
      <c r="P850" s="17">
        <v>8.4408060858791295E-2</v>
      </c>
      <c r="Q850" s="17">
        <v>5.5398614339178899E-2</v>
      </c>
      <c r="R850" s="17"/>
      <c r="S850" s="17">
        <v>0.109737715160606</v>
      </c>
      <c r="T850" s="17">
        <v>5.3158201314950797E-2</v>
      </c>
      <c r="U850" s="17">
        <v>2.7436997867291299E-2</v>
      </c>
      <c r="V850" s="17">
        <v>5.8373955318441501E-2</v>
      </c>
      <c r="W850" s="17">
        <v>7.8153624907571606E-2</v>
      </c>
      <c r="X850" s="17">
        <v>3.9049997440478899E-2</v>
      </c>
      <c r="Y850" s="17">
        <v>4.7984639398114898E-2</v>
      </c>
      <c r="Z850" s="17">
        <v>9.5777889157519003E-2</v>
      </c>
      <c r="AA850" s="17">
        <v>7.6195311473695099E-2</v>
      </c>
      <c r="AB850" s="17"/>
      <c r="AC850" s="17">
        <v>0.10913908415407</v>
      </c>
      <c r="AD850" s="17">
        <v>5.39276410266816E-2</v>
      </c>
      <c r="AE850" s="17">
        <v>5.4089546919843398E-2</v>
      </c>
      <c r="AF850" s="17">
        <v>4.4231719546188202E-2</v>
      </c>
      <c r="AG850" s="17">
        <v>5.5505486203499897E-2</v>
      </c>
      <c r="AH850" s="17">
        <v>3.4068177778367598E-2</v>
      </c>
      <c r="AI850" s="17"/>
      <c r="AJ850" s="17">
        <v>5.2599564121626897E-2</v>
      </c>
      <c r="AK850" s="17">
        <v>5.7971490778831701E-2</v>
      </c>
      <c r="AL850" s="17">
        <v>7.8841206243908196E-2</v>
      </c>
      <c r="AM850" s="17">
        <v>7.3023306560919501E-2</v>
      </c>
      <c r="AN850" s="17">
        <v>9.3720752910536706E-2</v>
      </c>
      <c r="AO850" s="17">
        <v>1.7106900851257999E-2</v>
      </c>
      <c r="AP850" s="17"/>
      <c r="AQ850" s="17">
        <v>9.1923413898575404E-2</v>
      </c>
      <c r="AR850" s="17">
        <v>5.8450347810785799E-2</v>
      </c>
      <c r="AS850" s="17"/>
      <c r="AT850" s="17">
        <v>6.6169165980382597E-2</v>
      </c>
      <c r="AU850" s="17">
        <v>6.3584453159327398E-2</v>
      </c>
      <c r="AV850" s="17"/>
      <c r="AW850" s="17">
        <v>6.86409317944425E-2</v>
      </c>
      <c r="AX850" s="17" t="s">
        <v>87</v>
      </c>
      <c r="AY850" s="17">
        <v>5.2599564121626897E-2</v>
      </c>
      <c r="AZ850" s="17"/>
      <c r="BA850" s="17">
        <v>5.7958451921856398E-2</v>
      </c>
      <c r="BB850" s="17">
        <v>6.9234729406435505E-2</v>
      </c>
      <c r="BC850" s="17"/>
      <c r="BD850" s="17">
        <v>0.10271478088642901</v>
      </c>
      <c r="BE850" s="17">
        <v>5.2274648576504101E-2</v>
      </c>
      <c r="BF850" s="17"/>
      <c r="BG850" s="17">
        <v>0.110347753724216</v>
      </c>
      <c r="BH850" s="17">
        <v>5.8493736522776001E-2</v>
      </c>
      <c r="BI850" s="17">
        <v>7.7021615378201097E-2</v>
      </c>
      <c r="BJ850" s="17">
        <v>4.8738346893646298E-2</v>
      </c>
    </row>
    <row r="851" spans="2:62">
      <c r="B851" t="s">
        <v>309</v>
      </c>
      <c r="C851" s="17">
        <v>6.2432218450805398E-2</v>
      </c>
      <c r="D851" s="17">
        <v>7.1226049935300906E-2</v>
      </c>
      <c r="E851" s="17">
        <v>5.2425761455402002E-2</v>
      </c>
      <c r="F851" s="17"/>
      <c r="G851" s="17">
        <v>8.3574754181447497E-2</v>
      </c>
      <c r="H851" s="17">
        <v>7.2401304167866901E-2</v>
      </c>
      <c r="I851" s="17">
        <v>7.5373245547797105E-2</v>
      </c>
      <c r="J851" s="17">
        <v>4.84540002487115E-2</v>
      </c>
      <c r="K851" s="17">
        <v>4.5251069237532998E-2</v>
      </c>
      <c r="L851" s="17">
        <v>4.93826086790096E-2</v>
      </c>
      <c r="M851" s="17"/>
      <c r="N851" s="17">
        <v>6.8367401312135298E-2</v>
      </c>
      <c r="O851" s="17">
        <v>6.4830913925955996E-2</v>
      </c>
      <c r="P851" s="17">
        <v>7.6625974098410099E-2</v>
      </c>
      <c r="Q851" s="17">
        <v>4.1390877881016599E-2</v>
      </c>
      <c r="R851" s="17"/>
      <c r="S851" s="17">
        <v>8.9030129559890703E-2</v>
      </c>
      <c r="T851" s="17">
        <v>6.4980110283468701E-2</v>
      </c>
      <c r="U851" s="17">
        <v>3.2597463057613102E-2</v>
      </c>
      <c r="V851" s="17">
        <v>5.5127622651097899E-2</v>
      </c>
      <c r="W851" s="17">
        <v>5.3244417176838303E-2</v>
      </c>
      <c r="X851" s="17">
        <v>7.4630252586374096E-2</v>
      </c>
      <c r="Y851" s="17">
        <v>5.5443272377633399E-2</v>
      </c>
      <c r="Z851" s="17">
        <v>4.7702770274024302E-2</v>
      </c>
      <c r="AA851" s="17">
        <v>6.3655922013581806E-2</v>
      </c>
      <c r="AB851" s="17"/>
      <c r="AC851" s="17">
        <v>8.8948582881903202E-2</v>
      </c>
      <c r="AD851" s="17">
        <v>5.1257472126011901E-2</v>
      </c>
      <c r="AE851" s="17">
        <v>6.6327468996487907E-2</v>
      </c>
      <c r="AF851" s="17">
        <v>5.7785798218140998E-2</v>
      </c>
      <c r="AG851" s="17">
        <v>3.5167140524536601E-2</v>
      </c>
      <c r="AH851" s="17">
        <v>5.9068676968647399E-2</v>
      </c>
      <c r="AI851" s="17"/>
      <c r="AJ851" s="17">
        <v>5.4169003504087598E-2</v>
      </c>
      <c r="AK851" s="17">
        <v>5.6198709430722402E-2</v>
      </c>
      <c r="AL851" s="17">
        <v>7.2755738286115104E-2</v>
      </c>
      <c r="AM851" s="17">
        <v>6.0151879228634401E-2</v>
      </c>
      <c r="AN851" s="17">
        <v>8.9094085093515796E-2</v>
      </c>
      <c r="AO851" s="17">
        <v>1.7288286478439101E-2</v>
      </c>
      <c r="AP851" s="17"/>
      <c r="AQ851" s="17">
        <v>5.8447376007626603E-2</v>
      </c>
      <c r="AR851" s="17">
        <v>6.7786915565356001E-2</v>
      </c>
      <c r="AS851" s="17"/>
      <c r="AT851" s="17">
        <v>6.3256339825405905E-2</v>
      </c>
      <c r="AU851" s="17">
        <v>5.9087547625650903E-2</v>
      </c>
      <c r="AV851" s="17"/>
      <c r="AW851" s="17">
        <v>6.6398405837504601E-2</v>
      </c>
      <c r="AX851" s="17" t="s">
        <v>87</v>
      </c>
      <c r="AY851" s="17">
        <v>5.4169003504087598E-2</v>
      </c>
      <c r="AZ851" s="17"/>
      <c r="BA851" s="17">
        <v>4.5845048924557201E-2</v>
      </c>
      <c r="BB851" s="17">
        <v>7.1634420615531103E-2</v>
      </c>
      <c r="BC851" s="17"/>
      <c r="BD851" s="17">
        <v>6.8480710254148702E-2</v>
      </c>
      <c r="BE851" s="17">
        <v>6.0848312784981998E-2</v>
      </c>
      <c r="BF851" s="17"/>
      <c r="BG851" s="17">
        <v>0.11038049888692</v>
      </c>
      <c r="BH851" s="17">
        <v>3.3703541761756398E-2</v>
      </c>
      <c r="BI851" s="17">
        <v>6.4626990851169699E-2</v>
      </c>
      <c r="BJ851" s="17">
        <v>5.3730909821516903E-2</v>
      </c>
    </row>
    <row r="852" spans="2:62">
      <c r="B852" t="s">
        <v>377</v>
      </c>
      <c r="C852" s="17">
        <v>5.4154069696171397E-2</v>
      </c>
      <c r="D852" s="17">
        <v>6.0791137967961102E-2</v>
      </c>
      <c r="E852" s="17">
        <v>4.80870026132365E-2</v>
      </c>
      <c r="F852" s="17"/>
      <c r="G852" s="17">
        <v>0.116275887096359</v>
      </c>
      <c r="H852" s="17">
        <v>6.4035720907913901E-2</v>
      </c>
      <c r="I852" s="17">
        <v>6.3212452550145903E-2</v>
      </c>
      <c r="J852" s="17">
        <v>4.6402574196649997E-2</v>
      </c>
      <c r="K852" s="17">
        <v>2.5848037766126701E-2</v>
      </c>
      <c r="L852" s="17">
        <v>2.4097553613762101E-2</v>
      </c>
      <c r="M852" s="17"/>
      <c r="N852" s="17">
        <v>6.6031635385369797E-2</v>
      </c>
      <c r="O852" s="17">
        <v>5.5951560067049301E-2</v>
      </c>
      <c r="P852" s="17">
        <v>4.4622489862816903E-2</v>
      </c>
      <c r="Q852" s="17">
        <v>4.8156989927526102E-2</v>
      </c>
      <c r="R852" s="17"/>
      <c r="S852" s="17">
        <v>7.3968823600484193E-2</v>
      </c>
      <c r="T852" s="17">
        <v>4.9349620423523401E-2</v>
      </c>
      <c r="U852" s="17">
        <v>4.5506933846613799E-2</v>
      </c>
      <c r="V852" s="17">
        <v>5.4090138666007599E-2</v>
      </c>
      <c r="W852" s="17">
        <v>6.1514420135953297E-2</v>
      </c>
      <c r="X852" s="17">
        <v>4.9775721136616803E-2</v>
      </c>
      <c r="Y852" s="17">
        <v>3.5961545242245402E-2</v>
      </c>
      <c r="Z852" s="17">
        <v>8.2089905116273204E-2</v>
      </c>
      <c r="AA852" s="17">
        <v>4.5138926260749897E-2</v>
      </c>
      <c r="AB852" s="17"/>
      <c r="AC852" s="17">
        <v>7.74350827647525E-2</v>
      </c>
      <c r="AD852" s="17">
        <v>4.0814530492002302E-2</v>
      </c>
      <c r="AE852" s="17">
        <v>4.5227146497203503E-2</v>
      </c>
      <c r="AF852" s="17">
        <v>6.8616902135119798E-2</v>
      </c>
      <c r="AG852" s="17">
        <v>3.10837158510649E-2</v>
      </c>
      <c r="AH852" s="17">
        <v>3.3864510896673201E-2</v>
      </c>
      <c r="AI852" s="17"/>
      <c r="AJ852" s="17">
        <v>3.5028873510214498E-2</v>
      </c>
      <c r="AK852" s="17">
        <v>6.4171613891638904E-2</v>
      </c>
      <c r="AL852" s="17">
        <v>7.7707428011244306E-2</v>
      </c>
      <c r="AM852" s="17">
        <v>7.9025034358927104E-2</v>
      </c>
      <c r="AN852" s="17">
        <v>5.3320752340220899E-2</v>
      </c>
      <c r="AO852" s="17">
        <v>0.11913426347144999</v>
      </c>
      <c r="AP852" s="17"/>
      <c r="AQ852" s="17">
        <v>6.3844691720694902E-2</v>
      </c>
      <c r="AR852" s="17">
        <v>5.2520131338062E-2</v>
      </c>
      <c r="AS852" s="17"/>
      <c r="AT852" s="17">
        <v>5.4891736359388897E-2</v>
      </c>
      <c r="AU852" s="17">
        <v>5.0761141178143301E-2</v>
      </c>
      <c r="AV852" s="17"/>
      <c r="AW852" s="17">
        <v>6.7859533622177406E-2</v>
      </c>
      <c r="AX852" s="17" t="s">
        <v>87</v>
      </c>
      <c r="AY852" s="17">
        <v>3.5028873510214498E-2</v>
      </c>
      <c r="AZ852" s="17"/>
      <c r="BA852" s="17">
        <v>6.7380719605481199E-2</v>
      </c>
      <c r="BB852" s="17">
        <v>4.6816210983452802E-2</v>
      </c>
      <c r="BC852" s="17"/>
      <c r="BD852" s="17">
        <v>6.8226367608679603E-2</v>
      </c>
      <c r="BE852" s="17">
        <v>5.21501462944381E-2</v>
      </c>
      <c r="BF852" s="17"/>
      <c r="BG852" s="17">
        <v>7.8439295641752602E-2</v>
      </c>
      <c r="BH852" s="17">
        <v>5.9403806349757997E-2</v>
      </c>
      <c r="BI852" s="17">
        <v>6.5858104521835603E-2</v>
      </c>
      <c r="BJ852" s="17">
        <v>4.5138399648176501E-2</v>
      </c>
    </row>
    <row r="853" spans="2:62">
      <c r="B853" t="s">
        <v>289</v>
      </c>
      <c r="C853" s="17">
        <v>1.87569188563129E-2</v>
      </c>
      <c r="D853" s="17">
        <v>2.2902277939906401E-2</v>
      </c>
      <c r="E853" s="17">
        <v>1.48488651291324E-2</v>
      </c>
      <c r="F853" s="17"/>
      <c r="G853" s="17">
        <v>1.5017598594843499E-2</v>
      </c>
      <c r="H853" s="17">
        <v>5.8052569697347603E-3</v>
      </c>
      <c r="I853" s="17">
        <v>1.16247385419684E-2</v>
      </c>
      <c r="J853" s="17">
        <v>1.44992525326979E-2</v>
      </c>
      <c r="K853" s="17">
        <v>1.9249572573853499E-2</v>
      </c>
      <c r="L853" s="17">
        <v>4.1026129733230103E-2</v>
      </c>
      <c r="M853" s="17"/>
      <c r="N853" s="17">
        <v>1.38347344659E-2</v>
      </c>
      <c r="O853" s="17">
        <v>1.3535233211453199E-2</v>
      </c>
      <c r="P853" s="17">
        <v>1.8327370118293398E-2</v>
      </c>
      <c r="Q853" s="17">
        <v>2.9999803047481701E-2</v>
      </c>
      <c r="R853" s="17"/>
      <c r="S853" s="17">
        <v>1.6114827642741799E-2</v>
      </c>
      <c r="T853" s="17">
        <v>1.79118406851475E-2</v>
      </c>
      <c r="U853" s="17">
        <v>5.0484912476522299E-3</v>
      </c>
      <c r="V853" s="17">
        <v>7.77741347206291E-3</v>
      </c>
      <c r="W853" s="17">
        <v>2.2474445522472498E-2</v>
      </c>
      <c r="X853" s="17">
        <v>1.9161130600761699E-2</v>
      </c>
      <c r="Y853" s="17">
        <v>3.4152776515901803E-2</v>
      </c>
      <c r="Z853" s="17">
        <v>2.69173606405195E-2</v>
      </c>
      <c r="AA853" s="17">
        <v>2.5655445623088E-2</v>
      </c>
      <c r="AB853" s="17"/>
      <c r="AC853" s="17">
        <v>7.4336202211250898E-3</v>
      </c>
      <c r="AD853" s="17">
        <v>3.07329815150044E-2</v>
      </c>
      <c r="AE853" s="17">
        <v>1.8009368887489899E-2</v>
      </c>
      <c r="AF853" s="17">
        <v>2.29222241188663E-2</v>
      </c>
      <c r="AG853" s="17">
        <v>1.28772817185441E-2</v>
      </c>
      <c r="AH853" s="17">
        <v>0</v>
      </c>
      <c r="AI853" s="17"/>
      <c r="AJ853" s="17">
        <v>2.93403244241922E-2</v>
      </c>
      <c r="AK853" s="17">
        <v>1.40485529409197E-2</v>
      </c>
      <c r="AL853" s="17">
        <v>1.9302442072243398E-2</v>
      </c>
      <c r="AM853" s="17">
        <v>1.0568464455981801E-2</v>
      </c>
      <c r="AN853" s="17">
        <v>7.4240087884010798E-3</v>
      </c>
      <c r="AO853" s="17">
        <v>2.4951728392275E-2</v>
      </c>
      <c r="AP853" s="17"/>
      <c r="AQ853" s="17">
        <v>2.0554691865838502E-2</v>
      </c>
      <c r="AR853" s="17">
        <v>1.76520536974011E-2</v>
      </c>
      <c r="AS853" s="17"/>
      <c r="AT853" s="17">
        <v>2.02815224401439E-2</v>
      </c>
      <c r="AU853" s="17">
        <v>1.35755659839052E-2</v>
      </c>
      <c r="AV853" s="17"/>
      <c r="AW853" s="17">
        <v>1.1555837760477399E-2</v>
      </c>
      <c r="AX853" s="17" t="s">
        <v>87</v>
      </c>
      <c r="AY853" s="17">
        <v>2.93403244241922E-2</v>
      </c>
      <c r="AZ853" s="17"/>
      <c r="BA853" s="17">
        <v>6.4230675610755898E-3</v>
      </c>
      <c r="BB853" s="17">
        <v>2.5599472247283799E-2</v>
      </c>
      <c r="BC853" s="17"/>
      <c r="BD853" s="17">
        <v>6.1492042505952001E-3</v>
      </c>
      <c r="BE853" s="17">
        <v>2.1429448895570601E-2</v>
      </c>
      <c r="BF853" s="17"/>
      <c r="BG853" s="17">
        <v>3.70368604055319E-3</v>
      </c>
      <c r="BH853" s="17">
        <v>2.2849474799759E-2</v>
      </c>
      <c r="BI853" s="17">
        <v>1.2178000699736E-2</v>
      </c>
      <c r="BJ853" s="17">
        <v>2.1902469618076601E-2</v>
      </c>
    </row>
    <row r="854" spans="2:62">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c r="AD854" s="17"/>
      <c r="AE854" s="17"/>
      <c r="AF854" s="17"/>
      <c r="AG854" s="17"/>
      <c r="AH854" s="17"/>
      <c r="AI854" s="17"/>
      <c r="AJ854" s="17"/>
      <c r="AK854" s="17"/>
      <c r="AL854" s="17"/>
      <c r="AM854" s="17"/>
      <c r="AN854" s="17"/>
      <c r="AO854" s="17"/>
      <c r="AP854" s="17"/>
      <c r="AQ854" s="17"/>
      <c r="AR854" s="17"/>
      <c r="AS854" s="17"/>
      <c r="AT854" s="17"/>
      <c r="AU854" s="17"/>
      <c r="AV854" s="17"/>
      <c r="AW854" s="17"/>
      <c r="AX854" s="17"/>
      <c r="AY854" s="17"/>
      <c r="AZ854" s="17"/>
      <c r="BA854" s="17"/>
      <c r="BB854" s="17"/>
      <c r="BC854" s="17"/>
      <c r="BD854" s="17"/>
      <c r="BE854" s="17"/>
      <c r="BF854" s="17"/>
      <c r="BG854" s="17"/>
      <c r="BH854" s="17"/>
      <c r="BI854" s="17"/>
      <c r="BJ854" s="17"/>
    </row>
    <row r="855" spans="2:62">
      <c r="B855" s="6" t="s">
        <v>378</v>
      </c>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c r="AD855" s="17"/>
      <c r="AE855" s="17"/>
      <c r="AF855" s="17"/>
      <c r="AG855" s="17"/>
      <c r="AH855" s="17"/>
      <c r="AI855" s="17"/>
      <c r="AJ855" s="17"/>
      <c r="AK855" s="17"/>
      <c r="AL855" s="17"/>
      <c r="AM855" s="17"/>
      <c r="AN855" s="17"/>
      <c r="AO855" s="17"/>
      <c r="AP855" s="17"/>
      <c r="AQ855" s="17"/>
      <c r="AR855" s="17"/>
      <c r="AS855" s="17"/>
      <c r="AT855" s="17"/>
      <c r="AU855" s="17"/>
      <c r="AV855" s="17"/>
      <c r="AW855" s="17"/>
      <c r="AX855" s="17"/>
      <c r="AY855" s="17"/>
      <c r="AZ855" s="17"/>
      <c r="BA855" s="17"/>
      <c r="BB855" s="17"/>
      <c r="BC855" s="17"/>
      <c r="BD855" s="17"/>
      <c r="BE855" s="17"/>
      <c r="BF855" s="17"/>
      <c r="BG855" s="17"/>
      <c r="BH855" s="17"/>
      <c r="BI855" s="17"/>
      <c r="BJ855" s="17"/>
    </row>
    <row r="856" spans="2:62">
      <c r="B856" s="24" t="s">
        <v>15</v>
      </c>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c r="AC856" s="17"/>
      <c r="AD856" s="17"/>
      <c r="AE856" s="17"/>
      <c r="AF856" s="17"/>
      <c r="AG856" s="17"/>
      <c r="AH856" s="17"/>
      <c r="AI856" s="17"/>
      <c r="AJ856" s="17"/>
      <c r="AK856" s="17"/>
      <c r="AL856" s="17"/>
      <c r="AM856" s="17"/>
      <c r="AN856" s="17"/>
      <c r="AO856" s="17"/>
      <c r="AP856" s="17"/>
      <c r="AQ856" s="17"/>
      <c r="AR856" s="17"/>
      <c r="AS856" s="17"/>
      <c r="AT856" s="17"/>
      <c r="AU856" s="17"/>
      <c r="AV856" s="17"/>
      <c r="AW856" s="17"/>
      <c r="AX856" s="17"/>
      <c r="AY856" s="17"/>
      <c r="AZ856" s="17"/>
      <c r="BA856" s="17"/>
      <c r="BB856" s="17"/>
      <c r="BC856" s="17"/>
      <c r="BD856" s="17"/>
      <c r="BE856" s="17"/>
      <c r="BF856" s="17"/>
      <c r="BG856" s="17"/>
      <c r="BH856" s="17"/>
      <c r="BI856" s="17"/>
      <c r="BJ856" s="17"/>
    </row>
    <row r="857" spans="2:62">
      <c r="B857" t="s">
        <v>379</v>
      </c>
      <c r="C857" s="17">
        <v>0.272965274697896</v>
      </c>
      <c r="D857" s="17">
        <v>0.28104959220524101</v>
      </c>
      <c r="E857" s="17">
        <v>0.26633130806000099</v>
      </c>
      <c r="F857" s="17"/>
      <c r="G857" s="17">
        <v>0.24770800680761901</v>
      </c>
      <c r="H857" s="17">
        <v>0.23999338244952101</v>
      </c>
      <c r="I857" s="17">
        <v>0.26006014941167899</v>
      </c>
      <c r="J857" s="17">
        <v>0.221573537820142</v>
      </c>
      <c r="K857" s="17">
        <v>0.30131702504454799</v>
      </c>
      <c r="L857" s="17">
        <v>0.35268394295726102</v>
      </c>
      <c r="M857" s="17"/>
      <c r="N857" s="17">
        <v>0.32529369196476499</v>
      </c>
      <c r="O857" s="17">
        <v>0.276624892621883</v>
      </c>
      <c r="P857" s="17">
        <v>0.254285027273774</v>
      </c>
      <c r="Q857" s="17">
        <v>0.22840248708256</v>
      </c>
      <c r="R857" s="17"/>
      <c r="S857" s="17">
        <v>0.26356485789918499</v>
      </c>
      <c r="T857" s="17">
        <v>0.24238603206123799</v>
      </c>
      <c r="U857" s="17">
        <v>0.33734668771922699</v>
      </c>
      <c r="V857" s="17">
        <v>0.331580142856922</v>
      </c>
      <c r="W857" s="17">
        <v>0.20071196429945401</v>
      </c>
      <c r="X857" s="17">
        <v>0.23152229603989599</v>
      </c>
      <c r="Y857" s="17">
        <v>0.32774407020332202</v>
      </c>
      <c r="Z857" s="17">
        <v>0.29460002964992499</v>
      </c>
      <c r="AA857" s="17">
        <v>0.254823846737183</v>
      </c>
      <c r="AB857" s="17"/>
      <c r="AC857" s="17">
        <v>0.294046679010454</v>
      </c>
      <c r="AD857" s="17">
        <v>0.24059974467853301</v>
      </c>
      <c r="AE857" s="17">
        <v>0.26091950002922798</v>
      </c>
      <c r="AF857" s="17">
        <v>0.29686753454061898</v>
      </c>
      <c r="AG857" s="17">
        <v>0.29195635007026899</v>
      </c>
      <c r="AH857" s="17">
        <v>0.26539966675022703</v>
      </c>
      <c r="AI857" s="17"/>
      <c r="AJ857" s="17">
        <v>0.33907794772295302</v>
      </c>
      <c r="AK857" s="17">
        <v>0.22206252731649001</v>
      </c>
      <c r="AL857" s="17">
        <v>0.19536931636298799</v>
      </c>
      <c r="AM857" s="17">
        <v>0.25682915806448903</v>
      </c>
      <c r="AN857" s="17">
        <v>0.25805797842066203</v>
      </c>
      <c r="AO857" s="17">
        <v>0.232078675211915</v>
      </c>
      <c r="AP857" s="17"/>
      <c r="AQ857" s="17">
        <v>0.28181747038154198</v>
      </c>
      <c r="AR857" s="17">
        <v>0.269253463967145</v>
      </c>
      <c r="AS857" s="17"/>
      <c r="AT857" s="17">
        <v>0.27342755146933101</v>
      </c>
      <c r="AU857" s="17">
        <v>0.263718031599318</v>
      </c>
      <c r="AV857" s="17"/>
      <c r="AW857" s="17">
        <v>0.229047777277992</v>
      </c>
      <c r="AX857" s="17" t="s">
        <v>87</v>
      </c>
      <c r="AY857" s="17">
        <v>0.33907794772295302</v>
      </c>
      <c r="AZ857" s="17"/>
      <c r="BA857" s="17">
        <v>0.29335689137908999</v>
      </c>
      <c r="BB857" s="17">
        <v>0.261652447704177</v>
      </c>
      <c r="BC857" s="17"/>
      <c r="BD857" s="17">
        <v>0.27915721166052299</v>
      </c>
      <c r="BE857" s="17">
        <v>0.27586331004140402</v>
      </c>
      <c r="BF857" s="17"/>
      <c r="BG857" s="17">
        <v>0.26984117982512401</v>
      </c>
      <c r="BH857" s="17">
        <v>0.223731171269727</v>
      </c>
      <c r="BI857" s="17">
        <v>0.26541598664400501</v>
      </c>
      <c r="BJ857" s="17">
        <v>0.32556609537866998</v>
      </c>
    </row>
    <row r="858" spans="2:62">
      <c r="B858" t="s">
        <v>380</v>
      </c>
      <c r="C858" s="17">
        <v>0.26765277154450401</v>
      </c>
      <c r="D858" s="17">
        <v>0.27077755354605398</v>
      </c>
      <c r="E858" s="17">
        <v>0.26499433481193502</v>
      </c>
      <c r="F858" s="17"/>
      <c r="G858" s="17">
        <v>0.25353512813768803</v>
      </c>
      <c r="H858" s="17">
        <v>0.23216068118244201</v>
      </c>
      <c r="I858" s="17">
        <v>0.291106955563396</v>
      </c>
      <c r="J858" s="17">
        <v>0.27291247004975</v>
      </c>
      <c r="K858" s="17">
        <v>0.30062764602898201</v>
      </c>
      <c r="L858" s="17">
        <v>0.26127330621476402</v>
      </c>
      <c r="M858" s="17"/>
      <c r="N858" s="17">
        <v>0.31408195246097098</v>
      </c>
      <c r="O858" s="17">
        <v>0.270385468556258</v>
      </c>
      <c r="P858" s="17">
        <v>0.26870589605914302</v>
      </c>
      <c r="Q858" s="17">
        <v>0.21526658704936</v>
      </c>
      <c r="R858" s="17"/>
      <c r="S858" s="17">
        <v>0.26742644896635998</v>
      </c>
      <c r="T858" s="17">
        <v>0.26172866200605099</v>
      </c>
      <c r="U858" s="17">
        <v>0.29521226499187597</v>
      </c>
      <c r="V858" s="17">
        <v>0.22505515964714401</v>
      </c>
      <c r="W858" s="17">
        <v>0.227060566902726</v>
      </c>
      <c r="X858" s="17">
        <v>0.30209604113970101</v>
      </c>
      <c r="Y858" s="17">
        <v>0.32907674621980698</v>
      </c>
      <c r="Z858" s="17">
        <v>0.20218521968570199</v>
      </c>
      <c r="AA858" s="17">
        <v>0.26719968586409898</v>
      </c>
      <c r="AB858" s="17"/>
      <c r="AC858" s="17">
        <v>0.27371046041971497</v>
      </c>
      <c r="AD858" s="17">
        <v>0.29667931217814197</v>
      </c>
      <c r="AE858" s="17">
        <v>0.25578841258969998</v>
      </c>
      <c r="AF858" s="17">
        <v>0.225175619896823</v>
      </c>
      <c r="AG858" s="17">
        <v>0.25964858228641902</v>
      </c>
      <c r="AH858" s="17">
        <v>0.26792993895774703</v>
      </c>
      <c r="AI858" s="17"/>
      <c r="AJ858" s="17">
        <v>0.27863522436682597</v>
      </c>
      <c r="AK858" s="17">
        <v>0.27539434547802299</v>
      </c>
      <c r="AL858" s="17">
        <v>0.191687868316302</v>
      </c>
      <c r="AM858" s="17">
        <v>0.235829093069261</v>
      </c>
      <c r="AN858" s="17">
        <v>0.279106442289901</v>
      </c>
      <c r="AO858" s="17">
        <v>0.27669060380667798</v>
      </c>
      <c r="AP858" s="17"/>
      <c r="AQ858" s="17">
        <v>0.26638447214278499</v>
      </c>
      <c r="AR858" s="17">
        <v>0.27611025849047599</v>
      </c>
      <c r="AS858" s="17"/>
      <c r="AT858" s="17">
        <v>0.27556217596489901</v>
      </c>
      <c r="AU858" s="17">
        <v>0.238761539565049</v>
      </c>
      <c r="AV858" s="17"/>
      <c r="AW858" s="17">
        <v>0.24654625273500899</v>
      </c>
      <c r="AX858" s="17" t="s">
        <v>87</v>
      </c>
      <c r="AY858" s="17">
        <v>0.27863522436682597</v>
      </c>
      <c r="AZ858" s="17"/>
      <c r="BA858" s="17">
        <v>0.26758380443332203</v>
      </c>
      <c r="BB858" s="17">
        <v>0.267691033003085</v>
      </c>
      <c r="BC858" s="17"/>
      <c r="BD858" s="17">
        <v>0.23581405666296201</v>
      </c>
      <c r="BE858" s="17">
        <v>0.27762956224938701</v>
      </c>
      <c r="BF858" s="17"/>
      <c r="BG858" s="17">
        <v>0.26435424486706499</v>
      </c>
      <c r="BH858" s="17">
        <v>0.25794525873683399</v>
      </c>
      <c r="BI858" s="17">
        <v>0.27398605556468802</v>
      </c>
      <c r="BJ858" s="17">
        <v>0.27244752524202998</v>
      </c>
    </row>
    <row r="859" spans="2:62">
      <c r="B859" t="s">
        <v>381</v>
      </c>
      <c r="C859" s="17">
        <v>0.196371018658619</v>
      </c>
      <c r="D859" s="17">
        <v>0.20189438647315799</v>
      </c>
      <c r="E859" s="17">
        <v>0.19251408541214701</v>
      </c>
      <c r="F859" s="17"/>
      <c r="G859" s="17">
        <v>0.19717097414495999</v>
      </c>
      <c r="H859" s="17">
        <v>0.17791359325891301</v>
      </c>
      <c r="I859" s="17">
        <v>0.20938674672941199</v>
      </c>
      <c r="J859" s="17">
        <v>0.20080461914001499</v>
      </c>
      <c r="K859" s="17">
        <v>0.17539797075740099</v>
      </c>
      <c r="L859" s="17">
        <v>0.21448804318884901</v>
      </c>
      <c r="M859" s="17"/>
      <c r="N859" s="17">
        <v>0.22524253613702699</v>
      </c>
      <c r="O859" s="17">
        <v>0.20194233849458401</v>
      </c>
      <c r="P859" s="17">
        <v>0.195936139942536</v>
      </c>
      <c r="Q859" s="17">
        <v>0.158663603367693</v>
      </c>
      <c r="R859" s="17"/>
      <c r="S859" s="17">
        <v>0.20742315724407601</v>
      </c>
      <c r="T859" s="17">
        <v>0.191694771512436</v>
      </c>
      <c r="U859" s="17">
        <v>0.21229674930863901</v>
      </c>
      <c r="V859" s="17">
        <v>0.25058879094954301</v>
      </c>
      <c r="W859" s="17">
        <v>0.203623399562813</v>
      </c>
      <c r="X859" s="17">
        <v>0.17391246925581599</v>
      </c>
      <c r="Y859" s="17">
        <v>0.16680441163320001</v>
      </c>
      <c r="Z859" s="17">
        <v>0.124455817494056</v>
      </c>
      <c r="AA859" s="17">
        <v>0.19253627183298899</v>
      </c>
      <c r="AB859" s="17"/>
      <c r="AC859" s="17">
        <v>0.23434484688057</v>
      </c>
      <c r="AD859" s="17">
        <v>0.181209381451989</v>
      </c>
      <c r="AE859" s="17">
        <v>0.161112357519545</v>
      </c>
      <c r="AF859" s="17">
        <v>0.19339528083017499</v>
      </c>
      <c r="AG859" s="17">
        <v>0.19095953852550501</v>
      </c>
      <c r="AH859" s="17">
        <v>0.219566516701581</v>
      </c>
      <c r="AI859" s="17"/>
      <c r="AJ859" s="17">
        <v>0.19796037847432399</v>
      </c>
      <c r="AK859" s="17">
        <v>0.22236854123255401</v>
      </c>
      <c r="AL859" s="17">
        <v>0.18122092266496501</v>
      </c>
      <c r="AM859" s="17">
        <v>0.14658991276109701</v>
      </c>
      <c r="AN859" s="17">
        <v>0.20862464889697399</v>
      </c>
      <c r="AO859" s="17">
        <v>0.11157445540326499</v>
      </c>
      <c r="AP859" s="17"/>
      <c r="AQ859" s="17">
        <v>0.21651551410358799</v>
      </c>
      <c r="AR859" s="17">
        <v>0.188782113807892</v>
      </c>
      <c r="AS859" s="17"/>
      <c r="AT859" s="17">
        <v>0.19980356045298001</v>
      </c>
      <c r="AU859" s="17">
        <v>0.18051173557437</v>
      </c>
      <c r="AV859" s="17"/>
      <c r="AW859" s="17">
        <v>0.190965511182381</v>
      </c>
      <c r="AX859" s="17" t="s">
        <v>87</v>
      </c>
      <c r="AY859" s="17">
        <v>0.19796037847432399</v>
      </c>
      <c r="AZ859" s="17"/>
      <c r="BA859" s="17">
        <v>0.211614635481746</v>
      </c>
      <c r="BB859" s="17">
        <v>0.187914190415195</v>
      </c>
      <c r="BC859" s="17"/>
      <c r="BD859" s="17">
        <v>0.232783523179867</v>
      </c>
      <c r="BE859" s="17">
        <v>0.192893616207817</v>
      </c>
      <c r="BF859" s="17"/>
      <c r="BG859" s="17">
        <v>0.22239655717773099</v>
      </c>
      <c r="BH859" s="17">
        <v>0.15130614766703801</v>
      </c>
      <c r="BI859" s="17">
        <v>0.21186969188337501</v>
      </c>
      <c r="BJ859" s="17">
        <v>0.22285270152970801</v>
      </c>
    </row>
    <row r="860" spans="2:62">
      <c r="B860" t="s">
        <v>314</v>
      </c>
      <c r="C860" s="17">
        <v>0.18987069993637101</v>
      </c>
      <c r="D860" s="17">
        <v>0.19274990411965501</v>
      </c>
      <c r="E860" s="17">
        <v>0.18664688029772</v>
      </c>
      <c r="F860" s="17"/>
      <c r="G860" s="17">
        <v>0.15825561651928999</v>
      </c>
      <c r="H860" s="17">
        <v>0.21124311660300399</v>
      </c>
      <c r="I860" s="17">
        <v>0.177945552302959</v>
      </c>
      <c r="J860" s="17">
        <v>0.175569763235215</v>
      </c>
      <c r="K860" s="17">
        <v>0.206822016790008</v>
      </c>
      <c r="L860" s="17">
        <v>0.20231909114567401</v>
      </c>
      <c r="M860" s="17"/>
      <c r="N860" s="17">
        <v>0.197442591539814</v>
      </c>
      <c r="O860" s="17">
        <v>0.18732960184217601</v>
      </c>
      <c r="P860" s="17">
        <v>0.197329207880342</v>
      </c>
      <c r="Q860" s="17">
        <v>0.17888735669903599</v>
      </c>
      <c r="R860" s="17"/>
      <c r="S860" s="17">
        <v>0.18152786359823</v>
      </c>
      <c r="T860" s="17">
        <v>0.185358742830912</v>
      </c>
      <c r="U860" s="17">
        <v>0.234028026620997</v>
      </c>
      <c r="V860" s="17">
        <v>0.22051128190443101</v>
      </c>
      <c r="W860" s="17">
        <v>0.24322678041298501</v>
      </c>
      <c r="X860" s="17">
        <v>0.13895802952587499</v>
      </c>
      <c r="Y860" s="17">
        <v>0.16609059575749599</v>
      </c>
      <c r="Z860" s="17">
        <v>0.16651907629108301</v>
      </c>
      <c r="AA860" s="17">
        <v>0.17730301369778101</v>
      </c>
      <c r="AB860" s="17"/>
      <c r="AC860" s="17">
        <v>0.191946176979579</v>
      </c>
      <c r="AD860" s="17">
        <v>0.19514166178479</v>
      </c>
      <c r="AE860" s="17">
        <v>0.17931788146001901</v>
      </c>
      <c r="AF860" s="17">
        <v>0.18053699193526801</v>
      </c>
      <c r="AG860" s="17">
        <v>0.18638497600405601</v>
      </c>
      <c r="AH860" s="17">
        <v>0.224292963749575</v>
      </c>
      <c r="AI860" s="17"/>
      <c r="AJ860" s="17">
        <v>0.20548423653926801</v>
      </c>
      <c r="AK860" s="17">
        <v>0.185567421730882</v>
      </c>
      <c r="AL860" s="17">
        <v>0.123775279760953</v>
      </c>
      <c r="AM860" s="17">
        <v>0.18197949795535201</v>
      </c>
      <c r="AN860" s="17">
        <v>0.19529130853040599</v>
      </c>
      <c r="AO860" s="17">
        <v>0.18225821771213099</v>
      </c>
      <c r="AP860" s="17"/>
      <c r="AQ860" s="17">
        <v>0.18609590036346901</v>
      </c>
      <c r="AR860" s="17">
        <v>0.19554477864254299</v>
      </c>
      <c r="AS860" s="17"/>
      <c r="AT860" s="17">
        <v>0.194677727170292</v>
      </c>
      <c r="AU860" s="17">
        <v>0.172937009421126</v>
      </c>
      <c r="AV860" s="17"/>
      <c r="AW860" s="17">
        <v>0.183253597958665</v>
      </c>
      <c r="AX860" s="17" t="s">
        <v>87</v>
      </c>
      <c r="AY860" s="17">
        <v>0.20548423653926801</v>
      </c>
      <c r="AZ860" s="17"/>
      <c r="BA860" s="17">
        <v>0.22445305108955399</v>
      </c>
      <c r="BB860" s="17">
        <v>0.170685161008855</v>
      </c>
      <c r="BC860" s="17"/>
      <c r="BD860" s="17">
        <v>0.20176143819898801</v>
      </c>
      <c r="BE860" s="17">
        <v>0.19206769617448899</v>
      </c>
      <c r="BF860" s="17"/>
      <c r="BG860" s="17">
        <v>0.20343221247580101</v>
      </c>
      <c r="BH860" s="17">
        <v>0.160167376206301</v>
      </c>
      <c r="BI860" s="17">
        <v>0.199508123477208</v>
      </c>
      <c r="BJ860" s="17">
        <v>0.20056394841202499</v>
      </c>
    </row>
    <row r="861" spans="2:62">
      <c r="B861" t="s">
        <v>297</v>
      </c>
      <c r="C861" s="17">
        <v>0.18512770284360799</v>
      </c>
      <c r="D861" s="17">
        <v>0.17816938595815099</v>
      </c>
      <c r="E861" s="17">
        <v>0.19251945646999899</v>
      </c>
      <c r="F861" s="17"/>
      <c r="G861" s="17">
        <v>0.17999941220247201</v>
      </c>
      <c r="H861" s="17">
        <v>0.18540824644123499</v>
      </c>
      <c r="I861" s="17">
        <v>0.18899439889873601</v>
      </c>
      <c r="J861" s="17">
        <v>0.17169342594097101</v>
      </c>
      <c r="K861" s="17">
        <v>0.181464317804791</v>
      </c>
      <c r="L861" s="17">
        <v>0.19992954995595699</v>
      </c>
      <c r="M861" s="17"/>
      <c r="N861" s="17">
        <v>0.199566288184684</v>
      </c>
      <c r="O861" s="17">
        <v>0.177960357273731</v>
      </c>
      <c r="P861" s="17">
        <v>0.20711868124995</v>
      </c>
      <c r="Q861" s="17">
        <v>0.15870088571044899</v>
      </c>
      <c r="R861" s="17"/>
      <c r="S861" s="17">
        <v>0.19484737954401701</v>
      </c>
      <c r="T861" s="17">
        <v>0.19960199033607101</v>
      </c>
      <c r="U861" s="17">
        <v>0.20178505430638399</v>
      </c>
      <c r="V861" s="17">
        <v>0.18746575511377001</v>
      </c>
      <c r="W861" s="17">
        <v>0.132534924175993</v>
      </c>
      <c r="X861" s="17">
        <v>0.13354072982053999</v>
      </c>
      <c r="Y861" s="17">
        <v>0.20886502939443699</v>
      </c>
      <c r="Z861" s="17">
        <v>0.209744172256495</v>
      </c>
      <c r="AA861" s="17">
        <v>0.18989423432007199</v>
      </c>
      <c r="AB861" s="17"/>
      <c r="AC861" s="17">
        <v>0.197023908541898</v>
      </c>
      <c r="AD861" s="17">
        <v>0.17863131629562901</v>
      </c>
      <c r="AE861" s="17">
        <v>0.159969137902297</v>
      </c>
      <c r="AF861" s="17">
        <v>0.188697090778459</v>
      </c>
      <c r="AG861" s="17">
        <v>0.20247532805330201</v>
      </c>
      <c r="AH861" s="17">
        <v>0.18367246834251499</v>
      </c>
      <c r="AI861" s="17"/>
      <c r="AJ861" s="17">
        <v>0.171822052893572</v>
      </c>
      <c r="AK861" s="17">
        <v>0.18785825104777601</v>
      </c>
      <c r="AL861" s="17">
        <v>0.17583216161190601</v>
      </c>
      <c r="AM861" s="17">
        <v>0.220196862322736</v>
      </c>
      <c r="AN861" s="17">
        <v>0.20722652692140101</v>
      </c>
      <c r="AO861" s="17">
        <v>0.109022555281549</v>
      </c>
      <c r="AP861" s="17"/>
      <c r="AQ861" s="17">
        <v>0.19287618326011</v>
      </c>
      <c r="AR861" s="17">
        <v>0.18438099803424299</v>
      </c>
      <c r="AS861" s="17"/>
      <c r="AT861" s="17">
        <v>0.186315121430433</v>
      </c>
      <c r="AU861" s="17">
        <v>0.18629259556962099</v>
      </c>
      <c r="AV861" s="17"/>
      <c r="AW861" s="17">
        <v>0.184944264451987</v>
      </c>
      <c r="AX861" s="17" t="s">
        <v>87</v>
      </c>
      <c r="AY861" s="17">
        <v>0.171822052893572</v>
      </c>
      <c r="AZ861" s="17"/>
      <c r="BA861" s="17">
        <v>0.17902294887956799</v>
      </c>
      <c r="BB861" s="17">
        <v>0.188514488036471</v>
      </c>
      <c r="BC861" s="17"/>
      <c r="BD861" s="17">
        <v>0.18378955079861201</v>
      </c>
      <c r="BE861" s="17">
        <v>0.188992799463989</v>
      </c>
      <c r="BF861" s="17"/>
      <c r="BG861" s="17">
        <v>0.21823337337822499</v>
      </c>
      <c r="BH861" s="17">
        <v>0.18512578873406299</v>
      </c>
      <c r="BI861" s="17">
        <v>0.20500291682657901</v>
      </c>
      <c r="BJ861" s="17">
        <v>0.172216199423083</v>
      </c>
    </row>
    <row r="862" spans="2:62">
      <c r="B862" t="s">
        <v>316</v>
      </c>
      <c r="C862" s="17">
        <v>0.18392321532695899</v>
      </c>
      <c r="D862" s="17">
        <v>0.166596970493604</v>
      </c>
      <c r="E862" s="17">
        <v>0.20148930967151801</v>
      </c>
      <c r="F862" s="17"/>
      <c r="G862" s="17">
        <v>0.24201723122268401</v>
      </c>
      <c r="H862" s="17">
        <v>0.223370810076082</v>
      </c>
      <c r="I862" s="17">
        <v>0.17564185374074001</v>
      </c>
      <c r="J862" s="17">
        <v>0.132957152774722</v>
      </c>
      <c r="K862" s="17">
        <v>0.17430968013954301</v>
      </c>
      <c r="L862" s="17">
        <v>0.169593224438565</v>
      </c>
      <c r="M862" s="17"/>
      <c r="N862" s="17">
        <v>0.230003803087762</v>
      </c>
      <c r="O862" s="17">
        <v>0.18424003108822901</v>
      </c>
      <c r="P862" s="17">
        <v>0.17285150903284399</v>
      </c>
      <c r="Q862" s="17">
        <v>0.14236121276866701</v>
      </c>
      <c r="R862" s="17"/>
      <c r="S862" s="17">
        <v>0.19944824193828301</v>
      </c>
      <c r="T862" s="17">
        <v>0.15402546675345799</v>
      </c>
      <c r="U862" s="17">
        <v>0.14751851300632901</v>
      </c>
      <c r="V862" s="17">
        <v>0.21532695585467199</v>
      </c>
      <c r="W862" s="17">
        <v>0.21816047934622801</v>
      </c>
      <c r="X862" s="17">
        <v>0.20282554468612499</v>
      </c>
      <c r="Y862" s="17">
        <v>0.196648306486605</v>
      </c>
      <c r="Z862" s="17">
        <v>0.235986978886911</v>
      </c>
      <c r="AA862" s="17">
        <v>0.13780392298345001</v>
      </c>
      <c r="AB862" s="17"/>
      <c r="AC862" s="17">
        <v>0.19264193302594501</v>
      </c>
      <c r="AD862" s="17">
        <v>0.19046150835195599</v>
      </c>
      <c r="AE862" s="17">
        <v>0.200880615205142</v>
      </c>
      <c r="AF862" s="17">
        <v>0.151849966978546</v>
      </c>
      <c r="AG862" s="17">
        <v>0.164936282750828</v>
      </c>
      <c r="AH862" s="17">
        <v>0.21693816142794001</v>
      </c>
      <c r="AI862" s="17"/>
      <c r="AJ862" s="17">
        <v>0.187737231300005</v>
      </c>
      <c r="AK862" s="17">
        <v>0.181812279548492</v>
      </c>
      <c r="AL862" s="17">
        <v>0.13041713866278301</v>
      </c>
      <c r="AM862" s="17">
        <v>0.13548658409515099</v>
      </c>
      <c r="AN862" s="17">
        <v>0.21302639060772199</v>
      </c>
      <c r="AO862" s="17">
        <v>0.19136825331184501</v>
      </c>
      <c r="AP862" s="17"/>
      <c r="AQ862" s="17">
        <v>0.18863244582180999</v>
      </c>
      <c r="AR862" s="17">
        <v>0.18828525458016601</v>
      </c>
      <c r="AS862" s="17"/>
      <c r="AT862" s="17">
        <v>0.18139496864992799</v>
      </c>
      <c r="AU862" s="17">
        <v>0.19682159534543101</v>
      </c>
      <c r="AV862" s="17"/>
      <c r="AW862" s="17">
        <v>0.17617227540838901</v>
      </c>
      <c r="AX862" s="17" t="s">
        <v>87</v>
      </c>
      <c r="AY862" s="17">
        <v>0.187737231300005</v>
      </c>
      <c r="AZ862" s="17"/>
      <c r="BA862" s="17">
        <v>0.22730391873736799</v>
      </c>
      <c r="BB862" s="17">
        <v>0.159856541251018</v>
      </c>
      <c r="BC862" s="17"/>
      <c r="BD862" s="17">
        <v>0.20191473456223</v>
      </c>
      <c r="BE862" s="17">
        <v>0.18166337082307099</v>
      </c>
      <c r="BF862" s="17"/>
      <c r="BG862" s="17">
        <v>0.22776517240654801</v>
      </c>
      <c r="BH862" s="17">
        <v>0.13315851799839301</v>
      </c>
      <c r="BI862" s="17">
        <v>0.20158740101428599</v>
      </c>
      <c r="BJ862" s="17">
        <v>0.18273229535496099</v>
      </c>
    </row>
    <row r="863" spans="2:62">
      <c r="B863" t="s">
        <v>298</v>
      </c>
      <c r="C863" s="17">
        <v>0.171401533545498</v>
      </c>
      <c r="D863" s="17">
        <v>0.18553355661454901</v>
      </c>
      <c r="E863" s="17">
        <v>0.158050279694009</v>
      </c>
      <c r="F863" s="17"/>
      <c r="G863" s="17">
        <v>0.203351601383576</v>
      </c>
      <c r="H863" s="17">
        <v>0.18749102078740901</v>
      </c>
      <c r="I863" s="17">
        <v>0.19370753530978099</v>
      </c>
      <c r="J863" s="17">
        <v>0.13710304076052199</v>
      </c>
      <c r="K863" s="17">
        <v>0.165699224534818</v>
      </c>
      <c r="L863" s="17">
        <v>0.151955349223101</v>
      </c>
      <c r="M863" s="17"/>
      <c r="N863" s="17">
        <v>0.203820012941622</v>
      </c>
      <c r="O863" s="17">
        <v>0.174198888266618</v>
      </c>
      <c r="P863" s="17">
        <v>0.15659847502281701</v>
      </c>
      <c r="Q863" s="17">
        <v>0.14749157373545199</v>
      </c>
      <c r="R863" s="17"/>
      <c r="S863" s="17">
        <v>0.20235365599298799</v>
      </c>
      <c r="T863" s="17">
        <v>0.18130333080188399</v>
      </c>
      <c r="U863" s="17">
        <v>0.142340814185758</v>
      </c>
      <c r="V863" s="17">
        <v>0.16663532107543599</v>
      </c>
      <c r="W863" s="17">
        <v>0.18016778571706399</v>
      </c>
      <c r="X863" s="17">
        <v>0.15219403988173499</v>
      </c>
      <c r="Y863" s="17">
        <v>0.13388740214554001</v>
      </c>
      <c r="Z863" s="17">
        <v>0.19752815781834901</v>
      </c>
      <c r="AA863" s="17">
        <v>0.17667199259386099</v>
      </c>
      <c r="AB863" s="17"/>
      <c r="AC863" s="17">
        <v>0.218531460505309</v>
      </c>
      <c r="AD863" s="17">
        <v>0.177826901267301</v>
      </c>
      <c r="AE863" s="17">
        <v>0.123501257611965</v>
      </c>
      <c r="AF863" s="17">
        <v>0.13274609749607399</v>
      </c>
      <c r="AG863" s="17">
        <v>0.172888651469049</v>
      </c>
      <c r="AH863" s="17">
        <v>0.16452701103751699</v>
      </c>
      <c r="AI863" s="17"/>
      <c r="AJ863" s="17">
        <v>0.14514947880012899</v>
      </c>
      <c r="AK863" s="17">
        <v>0.14355207698823799</v>
      </c>
      <c r="AL863" s="17">
        <v>0.19247722746009199</v>
      </c>
      <c r="AM863" s="17">
        <v>0.21119453078418299</v>
      </c>
      <c r="AN863" s="17">
        <v>0.214297515674299</v>
      </c>
      <c r="AO863" s="17">
        <v>0.25178957854483602</v>
      </c>
      <c r="AP863" s="17"/>
      <c r="AQ863" s="17">
        <v>0.20902228698261899</v>
      </c>
      <c r="AR863" s="17">
        <v>0.152848371540862</v>
      </c>
      <c r="AS863" s="17"/>
      <c r="AT863" s="17">
        <v>0.16271316334994601</v>
      </c>
      <c r="AU863" s="17">
        <v>0.20727730763305099</v>
      </c>
      <c r="AV863" s="17"/>
      <c r="AW863" s="17">
        <v>0.193001942287397</v>
      </c>
      <c r="AX863" s="17" t="s">
        <v>87</v>
      </c>
      <c r="AY863" s="17">
        <v>0.14514947880012899</v>
      </c>
      <c r="AZ863" s="17"/>
      <c r="BA863" s="17">
        <v>0.177662120594827</v>
      </c>
      <c r="BB863" s="17">
        <v>0.16792829553423699</v>
      </c>
      <c r="BC863" s="17"/>
      <c r="BD863" s="17">
        <v>0.19958848020164399</v>
      </c>
      <c r="BE863" s="17">
        <v>0.16132554682113501</v>
      </c>
      <c r="BF863" s="17"/>
      <c r="BG863" s="17">
        <v>0.28353552083539801</v>
      </c>
      <c r="BH863" s="17">
        <v>0.14181626833994901</v>
      </c>
      <c r="BI863" s="17">
        <v>0.16442571668624101</v>
      </c>
      <c r="BJ863" s="17">
        <v>0.13494766606303901</v>
      </c>
    </row>
    <row r="864" spans="2:62">
      <c r="B864" t="s">
        <v>382</v>
      </c>
      <c r="C864" s="17">
        <v>0.162150375037244</v>
      </c>
      <c r="D864" s="17">
        <v>0.16035114963840399</v>
      </c>
      <c r="E864" s="17">
        <v>0.16338504185671801</v>
      </c>
      <c r="F864" s="17"/>
      <c r="G864" s="17">
        <v>0.23213731442514299</v>
      </c>
      <c r="H864" s="17">
        <v>0.16343417073566699</v>
      </c>
      <c r="I864" s="17">
        <v>0.164324494129339</v>
      </c>
      <c r="J864" s="17">
        <v>0.107631140156058</v>
      </c>
      <c r="K864" s="17">
        <v>0.14695442878835999</v>
      </c>
      <c r="L864" s="17">
        <v>0.16636483129347801</v>
      </c>
      <c r="M864" s="17"/>
      <c r="N864" s="17">
        <v>0.201796794540853</v>
      </c>
      <c r="O864" s="17">
        <v>0.169643839398531</v>
      </c>
      <c r="P864" s="17">
        <v>0.12796961836142101</v>
      </c>
      <c r="Q864" s="17">
        <v>0.14255155249566201</v>
      </c>
      <c r="R864" s="17"/>
      <c r="S864" s="17">
        <v>0.18880946878039601</v>
      </c>
      <c r="T864" s="17">
        <v>0.19742230357729401</v>
      </c>
      <c r="U864" s="17">
        <v>0.148807215750866</v>
      </c>
      <c r="V864" s="17">
        <v>0.15166953484120599</v>
      </c>
      <c r="W864" s="17">
        <v>0.16489434836031999</v>
      </c>
      <c r="X864" s="17">
        <v>0.17589041564562499</v>
      </c>
      <c r="Y864" s="17">
        <v>0.159790899958969</v>
      </c>
      <c r="Z864" s="17">
        <v>0.139804775713568</v>
      </c>
      <c r="AA864" s="17">
        <v>0.102407380179674</v>
      </c>
      <c r="AB864" s="17"/>
      <c r="AC864" s="17">
        <v>0.163238953047708</v>
      </c>
      <c r="AD864" s="17">
        <v>0.16371549786303399</v>
      </c>
      <c r="AE864" s="17">
        <v>0.18834820973406199</v>
      </c>
      <c r="AF864" s="17">
        <v>0.17092905551724699</v>
      </c>
      <c r="AG864" s="17">
        <v>0.12165790825973399</v>
      </c>
      <c r="AH864" s="17">
        <v>0.121371909883066</v>
      </c>
      <c r="AI864" s="17"/>
      <c r="AJ864" s="17">
        <v>0.16357378749528501</v>
      </c>
      <c r="AK864" s="17">
        <v>0.154802677114107</v>
      </c>
      <c r="AL864" s="17">
        <v>0.114825159728104</v>
      </c>
      <c r="AM864" s="17">
        <v>0.13312560007615001</v>
      </c>
      <c r="AN864" s="17">
        <v>0.18436571554937101</v>
      </c>
      <c r="AO864" s="17">
        <v>0.27084609297110301</v>
      </c>
      <c r="AP864" s="17"/>
      <c r="AQ864" s="17">
        <v>0.15770210660079101</v>
      </c>
      <c r="AR864" s="17">
        <v>0.16302687206151201</v>
      </c>
      <c r="AS864" s="17"/>
      <c r="AT864" s="17">
        <v>0.16190459187600001</v>
      </c>
      <c r="AU864" s="17">
        <v>0.16112124792629401</v>
      </c>
      <c r="AV864" s="17"/>
      <c r="AW864" s="17">
        <v>0.1553404163273</v>
      </c>
      <c r="AX864" s="17" t="s">
        <v>87</v>
      </c>
      <c r="AY864" s="17">
        <v>0.16357378749528501</v>
      </c>
      <c r="AZ864" s="17"/>
      <c r="BA864" s="17">
        <v>0.18627764689002299</v>
      </c>
      <c r="BB864" s="17">
        <v>0.14876508751599199</v>
      </c>
      <c r="BC864" s="17"/>
      <c r="BD864" s="17">
        <v>0.165202545507041</v>
      </c>
      <c r="BE864" s="17">
        <v>0.16459740062867201</v>
      </c>
      <c r="BF864" s="17"/>
      <c r="BG864" s="17">
        <v>0.189600281938411</v>
      </c>
      <c r="BH864" s="17">
        <v>0.15692811745891899</v>
      </c>
      <c r="BI864" s="17">
        <v>0.18677658391242699</v>
      </c>
      <c r="BJ864" s="17">
        <v>0.15482774397521301</v>
      </c>
    </row>
    <row r="865" spans="2:62">
      <c r="B865" t="s">
        <v>101</v>
      </c>
      <c r="C865" s="17">
        <v>0.14841117533741799</v>
      </c>
      <c r="D865" s="17">
        <v>0.128036231945173</v>
      </c>
      <c r="E865" s="17">
        <v>0.168482165648525</v>
      </c>
      <c r="F865" s="17"/>
      <c r="G865" s="17">
        <v>9.8969652126162502E-2</v>
      </c>
      <c r="H865" s="17">
        <v>0.113605565112976</v>
      </c>
      <c r="I865" s="17">
        <v>0.12515591013445301</v>
      </c>
      <c r="J865" s="17">
        <v>0.18199955269825999</v>
      </c>
      <c r="K865" s="17">
        <v>0.19036132752856399</v>
      </c>
      <c r="L865" s="17">
        <v>0.17306815787410601</v>
      </c>
      <c r="M865" s="17"/>
      <c r="N865" s="17">
        <v>8.9448617078312295E-2</v>
      </c>
      <c r="O865" s="17">
        <v>0.14407315196373899</v>
      </c>
      <c r="P865" s="17">
        <v>0.170664330475016</v>
      </c>
      <c r="Q865" s="17">
        <v>0.19425648776985699</v>
      </c>
      <c r="R865" s="17"/>
      <c r="S865" s="17">
        <v>0.127592673796628</v>
      </c>
      <c r="T865" s="17">
        <v>0.164314289914961</v>
      </c>
      <c r="U865" s="17">
        <v>0.159349690204518</v>
      </c>
      <c r="V865" s="17">
        <v>0.12457956344003</v>
      </c>
      <c r="W865" s="17">
        <v>0.13819424975265701</v>
      </c>
      <c r="X865" s="17">
        <v>0.148976181805337</v>
      </c>
      <c r="Y865" s="17">
        <v>0.136518584420254</v>
      </c>
      <c r="Z865" s="17">
        <v>0.19621054150557801</v>
      </c>
      <c r="AA865" s="17">
        <v>0.16278767821520099</v>
      </c>
      <c r="AB865" s="17"/>
      <c r="AC865" s="17">
        <v>9.6789546592169207E-2</v>
      </c>
      <c r="AD865" s="17">
        <v>0.16096687463012499</v>
      </c>
      <c r="AE865" s="17">
        <v>0.15587890057235901</v>
      </c>
      <c r="AF865" s="17">
        <v>0.157530161574165</v>
      </c>
      <c r="AG865" s="17">
        <v>0.21715290595314499</v>
      </c>
      <c r="AH865" s="17">
        <v>0.13120137793240899</v>
      </c>
      <c r="AI865" s="17"/>
      <c r="AJ865" s="17">
        <v>0.15112797161391101</v>
      </c>
      <c r="AK865" s="17">
        <v>0.15661064293369001</v>
      </c>
      <c r="AL865" s="17">
        <v>0.184179030524973</v>
      </c>
      <c r="AM865" s="17">
        <v>0.120695481284911</v>
      </c>
      <c r="AN865" s="17">
        <v>0.13030684428570499</v>
      </c>
      <c r="AO865" s="17">
        <v>0.119191237157396</v>
      </c>
      <c r="AP865" s="17"/>
      <c r="AQ865" s="17">
        <v>0.12977062969922101</v>
      </c>
      <c r="AR865" s="17">
        <v>0.14045471686081601</v>
      </c>
      <c r="AS865" s="17"/>
      <c r="AT865" s="17">
        <v>0.15200261589598699</v>
      </c>
      <c r="AU865" s="17">
        <v>0.132041679747779</v>
      </c>
      <c r="AV865" s="17"/>
      <c r="AW865" s="17">
        <v>0.15133601692983401</v>
      </c>
      <c r="AX865" s="17" t="s">
        <v>87</v>
      </c>
      <c r="AY865" s="17">
        <v>0.15112797161391101</v>
      </c>
      <c r="AZ865" s="17"/>
      <c r="BA865" s="17">
        <v>0.103100282544984</v>
      </c>
      <c r="BB865" s="17">
        <v>0.17354867665012799</v>
      </c>
      <c r="BC865" s="17"/>
      <c r="BD865" s="17">
        <v>0.11196246296029599</v>
      </c>
      <c r="BE865" s="17">
        <v>0.15229879185835399</v>
      </c>
      <c r="BF865" s="17"/>
      <c r="BG865" s="17">
        <v>6.54891714662479E-2</v>
      </c>
      <c r="BH865" s="17">
        <v>0.18846643339289501</v>
      </c>
      <c r="BI865" s="17">
        <v>9.2319266733266001E-2</v>
      </c>
      <c r="BJ865" s="17">
        <v>0.14327296497605299</v>
      </c>
    </row>
    <row r="866" spans="2:62">
      <c r="B866" t="s">
        <v>317</v>
      </c>
      <c r="C866" s="17">
        <v>0.14556550370951901</v>
      </c>
      <c r="D866" s="17">
        <v>0.13312691090456</v>
      </c>
      <c r="E866" s="17">
        <v>0.157914139329146</v>
      </c>
      <c r="F866" s="17"/>
      <c r="G866" s="17">
        <v>0.20824307894138</v>
      </c>
      <c r="H866" s="17">
        <v>0.150121953665035</v>
      </c>
      <c r="I866" s="17">
        <v>0.15225380233212399</v>
      </c>
      <c r="J866" s="17">
        <v>0.106305216552864</v>
      </c>
      <c r="K866" s="17">
        <v>0.12224858223655199</v>
      </c>
      <c r="L866" s="17">
        <v>0.14304106196809499</v>
      </c>
      <c r="M866" s="17"/>
      <c r="N866" s="17">
        <v>0.16669460712373699</v>
      </c>
      <c r="O866" s="17">
        <v>0.108474169377346</v>
      </c>
      <c r="P866" s="17">
        <v>0.150545661164565</v>
      </c>
      <c r="Q866" s="17">
        <v>0.1555184538504</v>
      </c>
      <c r="R866" s="17"/>
      <c r="S866" s="17">
        <v>0.127467056266995</v>
      </c>
      <c r="T866" s="17">
        <v>0.13932173448289301</v>
      </c>
      <c r="U866" s="17">
        <v>9.7167951180876996E-2</v>
      </c>
      <c r="V866" s="17">
        <v>0.177329838551299</v>
      </c>
      <c r="W866" s="17">
        <v>0.13243048821624101</v>
      </c>
      <c r="X866" s="17">
        <v>0.19932090042196701</v>
      </c>
      <c r="Y866" s="17">
        <v>0.16298291024595901</v>
      </c>
      <c r="Z866" s="17">
        <v>0.15181364297630401</v>
      </c>
      <c r="AA866" s="17">
        <v>0.13591907369969899</v>
      </c>
      <c r="AB866" s="17"/>
      <c r="AC866" s="17">
        <v>0.14294111530367801</v>
      </c>
      <c r="AD866" s="17">
        <v>0.14937830310453301</v>
      </c>
      <c r="AE866" s="17">
        <v>0.15051974733530299</v>
      </c>
      <c r="AF866" s="17">
        <v>0.149616049361009</v>
      </c>
      <c r="AG866" s="17">
        <v>0.115437994664498</v>
      </c>
      <c r="AH866" s="17">
        <v>0.17631342731022401</v>
      </c>
      <c r="AI866" s="17"/>
      <c r="AJ866" s="17">
        <v>0.13426072037829401</v>
      </c>
      <c r="AK866" s="17">
        <v>0.13345844958084099</v>
      </c>
      <c r="AL866" s="17">
        <v>0.170720031452638</v>
      </c>
      <c r="AM866" s="17">
        <v>0.186239642578507</v>
      </c>
      <c r="AN866" s="17">
        <v>0.14287941404099899</v>
      </c>
      <c r="AO866" s="17">
        <v>0.21864738141443299</v>
      </c>
      <c r="AP866" s="17"/>
      <c r="AQ866" s="17">
        <v>0.15504944778431901</v>
      </c>
      <c r="AR866" s="17">
        <v>0.13808845691730601</v>
      </c>
      <c r="AS866" s="17"/>
      <c r="AT866" s="17">
        <v>0.14537876707977601</v>
      </c>
      <c r="AU866" s="17">
        <v>0.15070950453309201</v>
      </c>
      <c r="AV866" s="17"/>
      <c r="AW866" s="17">
        <v>0.15162164703939701</v>
      </c>
      <c r="AX866" s="17" t="s">
        <v>87</v>
      </c>
      <c r="AY866" s="17">
        <v>0.13426072037829401</v>
      </c>
      <c r="AZ866" s="17"/>
      <c r="BA866" s="17">
        <v>0.16568580539383501</v>
      </c>
      <c r="BB866" s="17">
        <v>0.134403196395944</v>
      </c>
      <c r="BC866" s="17"/>
      <c r="BD866" s="17">
        <v>0.18510535272008699</v>
      </c>
      <c r="BE866" s="17">
        <v>0.137795845255542</v>
      </c>
      <c r="BF866" s="17"/>
      <c r="BG866" s="17">
        <v>0.19747917512719501</v>
      </c>
      <c r="BH866" s="17">
        <v>0.131928858399079</v>
      </c>
      <c r="BI866" s="17">
        <v>0.14780303876596201</v>
      </c>
      <c r="BJ866" s="17">
        <v>0.14555642219051901</v>
      </c>
    </row>
    <row r="867" spans="2:62">
      <c r="B867" t="s">
        <v>315</v>
      </c>
      <c r="C867" s="17">
        <v>0.132698551870717</v>
      </c>
      <c r="D867" s="17">
        <v>0.12563647654632601</v>
      </c>
      <c r="E867" s="17">
        <v>0.13959421925264201</v>
      </c>
      <c r="F867" s="17"/>
      <c r="G867" s="17">
        <v>0.16057589845332099</v>
      </c>
      <c r="H867" s="17">
        <v>0.173485223424685</v>
      </c>
      <c r="I867" s="17">
        <v>0.18088439541462201</v>
      </c>
      <c r="J867" s="17">
        <v>0.117866691507459</v>
      </c>
      <c r="K867" s="17">
        <v>7.7758114751242599E-2</v>
      </c>
      <c r="L867" s="17">
        <v>9.0956763626804701E-2</v>
      </c>
      <c r="M867" s="17"/>
      <c r="N867" s="17">
        <v>0.150965672610263</v>
      </c>
      <c r="O867" s="17">
        <v>0.13315390822466899</v>
      </c>
      <c r="P867" s="17">
        <v>0.12659255487641699</v>
      </c>
      <c r="Q867" s="17">
        <v>0.118638089184149</v>
      </c>
      <c r="R867" s="17"/>
      <c r="S867" s="17">
        <v>0.15657606143468999</v>
      </c>
      <c r="T867" s="17">
        <v>0.12944429381411399</v>
      </c>
      <c r="U867" s="17">
        <v>7.9488593254329096E-2</v>
      </c>
      <c r="V867" s="17">
        <v>0.144128597670313</v>
      </c>
      <c r="W867" s="17">
        <v>0.191675408677246</v>
      </c>
      <c r="X867" s="17">
        <v>0.11639971769214599</v>
      </c>
      <c r="Y867" s="17">
        <v>0.126841661836541</v>
      </c>
      <c r="Z867" s="17">
        <v>0.15111742873303899</v>
      </c>
      <c r="AA867" s="17">
        <v>0.111584949453268</v>
      </c>
      <c r="AB867" s="17"/>
      <c r="AC867" s="17">
        <v>0.17373624571819801</v>
      </c>
      <c r="AD867" s="17">
        <v>0.11255274464631999</v>
      </c>
      <c r="AE867" s="17">
        <v>0.145437505615228</v>
      </c>
      <c r="AF867" s="17">
        <v>0.12014238603555</v>
      </c>
      <c r="AG867" s="17">
        <v>0.10956845458794</v>
      </c>
      <c r="AH867" s="17">
        <v>0.100872330973427</v>
      </c>
      <c r="AI867" s="17"/>
      <c r="AJ867" s="17">
        <v>0.118271156754492</v>
      </c>
      <c r="AK867" s="17">
        <v>0.13495008324928501</v>
      </c>
      <c r="AL867" s="17">
        <v>0.11657488287493201</v>
      </c>
      <c r="AM867" s="17">
        <v>0.14170065700116</v>
      </c>
      <c r="AN867" s="17">
        <v>0.166661635507516</v>
      </c>
      <c r="AO867" s="17">
        <v>7.9968202485434695E-2</v>
      </c>
      <c r="AP867" s="17"/>
      <c r="AQ867" s="17">
        <v>0.16786525612391001</v>
      </c>
      <c r="AR867" s="17">
        <v>0.12895060114777801</v>
      </c>
      <c r="AS867" s="17"/>
      <c r="AT867" s="17">
        <v>0.130482012249025</v>
      </c>
      <c r="AU867" s="17">
        <v>0.145109998559067</v>
      </c>
      <c r="AV867" s="17"/>
      <c r="AW867" s="17">
        <v>0.13632109135929699</v>
      </c>
      <c r="AX867" s="17" t="s">
        <v>87</v>
      </c>
      <c r="AY867" s="17">
        <v>0.118271156754492</v>
      </c>
      <c r="AZ867" s="17"/>
      <c r="BA867" s="17">
        <v>0.14318881600713701</v>
      </c>
      <c r="BB867" s="17">
        <v>0.12687878067998101</v>
      </c>
      <c r="BC867" s="17"/>
      <c r="BD867" s="17">
        <v>0.14538068642632801</v>
      </c>
      <c r="BE867" s="17">
        <v>0.12667704388635001</v>
      </c>
      <c r="BF867" s="17"/>
      <c r="BG867" s="17">
        <v>0.181793514877544</v>
      </c>
      <c r="BH867" s="17">
        <v>0.118831199834198</v>
      </c>
      <c r="BI867" s="17">
        <v>0.129328006863067</v>
      </c>
      <c r="BJ867" s="17">
        <v>0.14114075468972001</v>
      </c>
    </row>
    <row r="868" spans="2:62">
      <c r="B868" t="s">
        <v>313</v>
      </c>
      <c r="C868" s="17">
        <v>0.122666960527634</v>
      </c>
      <c r="D868" s="17">
        <v>0.13211309090892701</v>
      </c>
      <c r="E868" s="17">
        <v>0.114391290015161</v>
      </c>
      <c r="F868" s="17"/>
      <c r="G868" s="17">
        <v>0.14454872389408099</v>
      </c>
      <c r="H868" s="17">
        <v>0.149149703741532</v>
      </c>
      <c r="I868" s="17">
        <v>0.16180188641631901</v>
      </c>
      <c r="J868" s="17">
        <v>8.9701568182919994E-2</v>
      </c>
      <c r="K868" s="17">
        <v>9.9619654087056003E-2</v>
      </c>
      <c r="L868" s="17">
        <v>9.9514376069454694E-2</v>
      </c>
      <c r="M868" s="17"/>
      <c r="N868" s="17">
        <v>0.15093891190721601</v>
      </c>
      <c r="O868" s="17">
        <v>0.13377856396802601</v>
      </c>
      <c r="P868" s="17">
        <v>9.1828129451088106E-2</v>
      </c>
      <c r="Q868" s="17">
        <v>0.108428974242695</v>
      </c>
      <c r="R868" s="17"/>
      <c r="S868" s="17">
        <v>0.126000362090915</v>
      </c>
      <c r="T868" s="17">
        <v>0.101857739861709</v>
      </c>
      <c r="U868" s="17">
        <v>0.109295410671141</v>
      </c>
      <c r="V868" s="17">
        <v>0.12532258793988699</v>
      </c>
      <c r="W868" s="17">
        <v>0.17488635081689599</v>
      </c>
      <c r="X868" s="17">
        <v>0.153390917299628</v>
      </c>
      <c r="Y868" s="17">
        <v>9.5689143916510705E-2</v>
      </c>
      <c r="Z868" s="17">
        <v>0.130281750771223</v>
      </c>
      <c r="AA868" s="17">
        <v>0.110952764485701</v>
      </c>
      <c r="AB868" s="17"/>
      <c r="AC868" s="17">
        <v>0.14501242886794199</v>
      </c>
      <c r="AD868" s="17">
        <v>0.13025908026376401</v>
      </c>
      <c r="AE868" s="17">
        <v>0.12256811648134899</v>
      </c>
      <c r="AF868" s="17">
        <v>0.104378536308241</v>
      </c>
      <c r="AG868" s="17">
        <v>9.7355605300092504E-2</v>
      </c>
      <c r="AH868" s="17">
        <v>7.7282676304509995E-2</v>
      </c>
      <c r="AI868" s="17"/>
      <c r="AJ868" s="17">
        <v>0.116823756113439</v>
      </c>
      <c r="AK868" s="17">
        <v>0.104440294620411</v>
      </c>
      <c r="AL868" s="17">
        <v>0.119124703344223</v>
      </c>
      <c r="AM868" s="17">
        <v>0.15224232907897101</v>
      </c>
      <c r="AN868" s="17">
        <v>0.13999388794998099</v>
      </c>
      <c r="AO868" s="17">
        <v>0.16991243518136301</v>
      </c>
      <c r="AP868" s="17"/>
      <c r="AQ868" s="17">
        <v>0.136984499794186</v>
      </c>
      <c r="AR868" s="17">
        <v>0.12516122562142401</v>
      </c>
      <c r="AS868" s="17"/>
      <c r="AT868" s="17">
        <v>0.118348842294381</v>
      </c>
      <c r="AU868" s="17">
        <v>0.13815901185224899</v>
      </c>
      <c r="AV868" s="17"/>
      <c r="AW868" s="17">
        <v>0.12688640783739999</v>
      </c>
      <c r="AX868" s="17" t="s">
        <v>87</v>
      </c>
      <c r="AY868" s="17">
        <v>0.116823756113439</v>
      </c>
      <c r="AZ868" s="17"/>
      <c r="BA868" s="17">
        <v>0.13704850669885599</v>
      </c>
      <c r="BB868" s="17">
        <v>0.11468839039850499</v>
      </c>
      <c r="BC868" s="17"/>
      <c r="BD868" s="17">
        <v>0.14652433002965301</v>
      </c>
      <c r="BE868" s="17">
        <v>0.114186236570248</v>
      </c>
      <c r="BF868" s="17"/>
      <c r="BG868" s="17">
        <v>0.17026034465126499</v>
      </c>
      <c r="BH868" s="17">
        <v>0.108398003395002</v>
      </c>
      <c r="BI868" s="17">
        <v>0.12861363899860601</v>
      </c>
      <c r="BJ868" s="17">
        <v>0.122349346232679</v>
      </c>
    </row>
    <row r="869" spans="2:62">
      <c r="B869" t="s">
        <v>303</v>
      </c>
      <c r="C869" s="17">
        <v>0.107079918793655</v>
      </c>
      <c r="D869" s="17">
        <v>0.122414948960933</v>
      </c>
      <c r="E869" s="17">
        <v>9.0879397320908106E-2</v>
      </c>
      <c r="F869" s="17"/>
      <c r="G869" s="17">
        <v>6.5492037666589994E-2</v>
      </c>
      <c r="H869" s="17">
        <v>8.98233632774431E-2</v>
      </c>
      <c r="I869" s="17">
        <v>6.8224754155341599E-2</v>
      </c>
      <c r="J869" s="17">
        <v>0.12900445265149799</v>
      </c>
      <c r="K869" s="17">
        <v>0.134193677812637</v>
      </c>
      <c r="L869" s="17">
        <v>0.141205702749162</v>
      </c>
      <c r="M869" s="17"/>
      <c r="N869" s="17">
        <v>9.3311406619808607E-2</v>
      </c>
      <c r="O869" s="17">
        <v>9.8981019267271805E-2</v>
      </c>
      <c r="P869" s="17">
        <v>0.10163772167718101</v>
      </c>
      <c r="Q869" s="17">
        <v>0.13582331472576201</v>
      </c>
      <c r="R869" s="17"/>
      <c r="S869" s="17">
        <v>9.2218027881397699E-2</v>
      </c>
      <c r="T869" s="17">
        <v>0.130194116850677</v>
      </c>
      <c r="U869" s="17">
        <v>9.9094783977640905E-2</v>
      </c>
      <c r="V869" s="17">
        <v>9.1125771348848597E-2</v>
      </c>
      <c r="W869" s="17">
        <v>9.4103769682862895E-2</v>
      </c>
      <c r="X869" s="17">
        <v>0.12033767643462499</v>
      </c>
      <c r="Y869" s="17">
        <v>0.112739188176244</v>
      </c>
      <c r="Z869" s="17">
        <v>7.6050077890714898E-2</v>
      </c>
      <c r="AA869" s="17">
        <v>0.120873239269018</v>
      </c>
      <c r="AB869" s="17"/>
      <c r="AC869" s="17">
        <v>0.106298659068124</v>
      </c>
      <c r="AD869" s="17">
        <v>9.8561519284060206E-2</v>
      </c>
      <c r="AE869" s="17">
        <v>9.1058093082194799E-2</v>
      </c>
      <c r="AF869" s="17">
        <v>0.10964306514257199</v>
      </c>
      <c r="AG869" s="17">
        <v>0.120182269184158</v>
      </c>
      <c r="AH869" s="17">
        <v>0.18219959769003499</v>
      </c>
      <c r="AI869" s="17"/>
      <c r="AJ869" s="17">
        <v>0.119661312748572</v>
      </c>
      <c r="AK869" s="17">
        <v>9.2293357771513596E-2</v>
      </c>
      <c r="AL869" s="17">
        <v>0.117658193539601</v>
      </c>
      <c r="AM869" s="17">
        <v>8.6231748678499406E-2</v>
      </c>
      <c r="AN869" s="17">
        <v>0.101615867587353</v>
      </c>
      <c r="AO869" s="17">
        <v>0.14099167354974201</v>
      </c>
      <c r="AP869" s="17"/>
      <c r="AQ869" s="17">
        <v>9.3558300161403596E-2</v>
      </c>
      <c r="AR869" s="17">
        <v>0.110339368358037</v>
      </c>
      <c r="AS869" s="17"/>
      <c r="AT869" s="17">
        <v>9.7096562280421503E-2</v>
      </c>
      <c r="AU869" s="17">
        <v>0.14544778853507601</v>
      </c>
      <c r="AV869" s="17"/>
      <c r="AW869" s="17">
        <v>0.104083376308703</v>
      </c>
      <c r="AX869" s="17" t="s">
        <v>87</v>
      </c>
      <c r="AY869" s="17">
        <v>0.119661312748572</v>
      </c>
      <c r="AZ869" s="17"/>
      <c r="BA869" s="17">
        <v>8.2750486302213003E-2</v>
      </c>
      <c r="BB869" s="17">
        <v>0.120577360655873</v>
      </c>
      <c r="BC869" s="17"/>
      <c r="BD869" s="17">
        <v>7.8036047398936395E-2</v>
      </c>
      <c r="BE869" s="17">
        <v>0.115664615066862</v>
      </c>
      <c r="BF869" s="17"/>
      <c r="BG869" s="17">
        <v>6.7219996235391696E-2</v>
      </c>
      <c r="BH869" s="17">
        <v>0.15726884711490599</v>
      </c>
      <c r="BI869" s="17">
        <v>0.105846063187555</v>
      </c>
      <c r="BJ869" s="17">
        <v>0.114124720250056</v>
      </c>
    </row>
    <row r="870" spans="2:62">
      <c r="B870" t="s">
        <v>301</v>
      </c>
      <c r="C870" s="17">
        <v>0.10416769003159999</v>
      </c>
      <c r="D870" s="17">
        <v>0.113761587746255</v>
      </c>
      <c r="E870" s="17">
        <v>9.5601693144785796E-2</v>
      </c>
      <c r="F870" s="17"/>
      <c r="G870" s="17">
        <v>0.119999142801133</v>
      </c>
      <c r="H870" s="17">
        <v>0.17232600259297501</v>
      </c>
      <c r="I870" s="17">
        <v>0.112919106418698</v>
      </c>
      <c r="J870" s="17">
        <v>8.4749597842302002E-2</v>
      </c>
      <c r="K870" s="17">
        <v>5.2950690352808E-2</v>
      </c>
      <c r="L870" s="17">
        <v>8.3420233512304598E-2</v>
      </c>
      <c r="M870" s="17"/>
      <c r="N870" s="17">
        <v>0.132555622959903</v>
      </c>
      <c r="O870" s="17">
        <v>9.6868323358975703E-2</v>
      </c>
      <c r="P870" s="17">
        <v>0.118354911211146</v>
      </c>
      <c r="Q870" s="17">
        <v>6.9181800060112694E-2</v>
      </c>
      <c r="R870" s="17"/>
      <c r="S870" s="17">
        <v>0.151647170332224</v>
      </c>
      <c r="T870" s="17">
        <v>6.6329450075761104E-2</v>
      </c>
      <c r="U870" s="17">
        <v>9.6897662807987797E-2</v>
      </c>
      <c r="V870" s="17">
        <v>8.7392284108616505E-2</v>
      </c>
      <c r="W870" s="17">
        <v>0.104097966312753</v>
      </c>
      <c r="X870" s="17">
        <v>0.140265074563755</v>
      </c>
      <c r="Y870" s="17">
        <v>7.82156249429794E-2</v>
      </c>
      <c r="Z870" s="17">
        <v>8.6070770154190596E-2</v>
      </c>
      <c r="AA870" s="17">
        <v>0.111419741471442</v>
      </c>
      <c r="AB870" s="17"/>
      <c r="AC870" s="17">
        <v>0.118096157263977</v>
      </c>
      <c r="AD870" s="17">
        <v>0.119554363990249</v>
      </c>
      <c r="AE870" s="17">
        <v>0.119282994378496</v>
      </c>
      <c r="AF870" s="17">
        <v>0.100256381354467</v>
      </c>
      <c r="AG870" s="17">
        <v>3.6164455354873497E-2</v>
      </c>
      <c r="AH870" s="17">
        <v>4.82072289595235E-2</v>
      </c>
      <c r="AI870" s="17"/>
      <c r="AJ870" s="17">
        <v>8.6493536079135097E-2</v>
      </c>
      <c r="AK870" s="17">
        <v>0.10939125075463001</v>
      </c>
      <c r="AL870" s="17">
        <v>0.107079411768552</v>
      </c>
      <c r="AM870" s="17">
        <v>0.12984998286063401</v>
      </c>
      <c r="AN870" s="17">
        <v>0.12983106050040699</v>
      </c>
      <c r="AO870" s="17">
        <v>5.2775240011921097E-2</v>
      </c>
      <c r="AP870" s="17"/>
      <c r="AQ870" s="17">
        <v>0.12816877395954501</v>
      </c>
      <c r="AR870" s="17">
        <v>9.8272056559052398E-2</v>
      </c>
      <c r="AS870" s="17"/>
      <c r="AT870" s="17">
        <v>0.104911338863852</v>
      </c>
      <c r="AU870" s="17">
        <v>0.104538193412286</v>
      </c>
      <c r="AV870" s="17"/>
      <c r="AW870" s="17">
        <v>0.106698777131069</v>
      </c>
      <c r="AX870" s="17" t="s">
        <v>87</v>
      </c>
      <c r="AY870" s="17">
        <v>8.6493536079135097E-2</v>
      </c>
      <c r="AZ870" s="17"/>
      <c r="BA870" s="17">
        <v>0.1115575028906</v>
      </c>
      <c r="BB870" s="17">
        <v>0.100067982014485</v>
      </c>
      <c r="BC870" s="17"/>
      <c r="BD870" s="17">
        <v>0.134528819380062</v>
      </c>
      <c r="BE870" s="17">
        <v>9.7558510624373193E-2</v>
      </c>
      <c r="BF870" s="17"/>
      <c r="BG870" s="17">
        <v>0.159676522362866</v>
      </c>
      <c r="BH870" s="17">
        <v>8.5541118492637402E-2</v>
      </c>
      <c r="BI870" s="17">
        <v>0.11873098315925699</v>
      </c>
      <c r="BJ870" s="17">
        <v>9.89738629661812E-2</v>
      </c>
    </row>
    <row r="871" spans="2:62">
      <c r="B871" t="s">
        <v>304</v>
      </c>
      <c r="C871" s="17">
        <v>9.4672983794494098E-2</v>
      </c>
      <c r="D871" s="17">
        <v>0.110026637901969</v>
      </c>
      <c r="E871" s="17">
        <v>7.9337430163276504E-2</v>
      </c>
      <c r="F871" s="17"/>
      <c r="G871" s="17">
        <v>0.13267086499306199</v>
      </c>
      <c r="H871" s="17">
        <v>0.13005722254070201</v>
      </c>
      <c r="I871" s="17">
        <v>0.101640581951614</v>
      </c>
      <c r="J871" s="17">
        <v>6.6002277300461404E-2</v>
      </c>
      <c r="K871" s="17">
        <v>5.8910250472488303E-2</v>
      </c>
      <c r="L871" s="17">
        <v>8.1753767668746896E-2</v>
      </c>
      <c r="M871" s="17"/>
      <c r="N871" s="17">
        <v>0.11305833049764499</v>
      </c>
      <c r="O871" s="17">
        <v>9.22452068337547E-2</v>
      </c>
      <c r="P871" s="17">
        <v>0.10072781230881001</v>
      </c>
      <c r="Q871" s="17">
        <v>7.2545406584741207E-2</v>
      </c>
      <c r="R871" s="17"/>
      <c r="S871" s="17">
        <v>0.108776512673377</v>
      </c>
      <c r="T871" s="17">
        <v>7.7792945568083902E-2</v>
      </c>
      <c r="U871" s="17">
        <v>0.12999618427700699</v>
      </c>
      <c r="V871" s="17">
        <v>7.8845369452489794E-2</v>
      </c>
      <c r="W871" s="17">
        <v>0.113534383693188</v>
      </c>
      <c r="X871" s="17">
        <v>7.6932984430309895E-2</v>
      </c>
      <c r="Y871" s="17">
        <v>9.7034355055068605E-2</v>
      </c>
      <c r="Z871" s="17">
        <v>0.13419989629017801</v>
      </c>
      <c r="AA871" s="17">
        <v>7.0207444811846903E-2</v>
      </c>
      <c r="AB871" s="17"/>
      <c r="AC871" s="17">
        <v>0.13616351194197299</v>
      </c>
      <c r="AD871" s="17">
        <v>8.1283734215756798E-2</v>
      </c>
      <c r="AE871" s="17">
        <v>9.8192169707483096E-2</v>
      </c>
      <c r="AF871" s="17">
        <v>9.3453904035067495E-2</v>
      </c>
      <c r="AG871" s="17">
        <v>3.1915338458565597E-2</v>
      </c>
      <c r="AH871" s="17">
        <v>9.2838481205539794E-2</v>
      </c>
      <c r="AI871" s="17"/>
      <c r="AJ871" s="17">
        <v>8.5597249997140606E-2</v>
      </c>
      <c r="AK871" s="17">
        <v>9.6688057454521997E-2</v>
      </c>
      <c r="AL871" s="17">
        <v>7.5709953442154698E-2</v>
      </c>
      <c r="AM871" s="17">
        <v>7.6236982410684398E-2</v>
      </c>
      <c r="AN871" s="17">
        <v>0.13029556236491999</v>
      </c>
      <c r="AO871" s="17">
        <v>6.6981472033659506E-2</v>
      </c>
      <c r="AP871" s="17"/>
      <c r="AQ871" s="17">
        <v>0.12662933767128301</v>
      </c>
      <c r="AR871" s="17">
        <v>8.1623673722446902E-2</v>
      </c>
      <c r="AS871" s="17"/>
      <c r="AT871" s="17">
        <v>9.4951305521043305E-2</v>
      </c>
      <c r="AU871" s="17">
        <v>9.4371239619935404E-2</v>
      </c>
      <c r="AV871" s="17"/>
      <c r="AW871" s="17">
        <v>9.2860315887124706E-2</v>
      </c>
      <c r="AX871" s="17" t="s">
        <v>87</v>
      </c>
      <c r="AY871" s="17">
        <v>8.5597249997140606E-2</v>
      </c>
      <c r="AZ871" s="17"/>
      <c r="BA871" s="17">
        <v>0.10240767920676599</v>
      </c>
      <c r="BB871" s="17">
        <v>9.03819424113535E-2</v>
      </c>
      <c r="BC871" s="17"/>
      <c r="BD871" s="17">
        <v>0.124448202309472</v>
      </c>
      <c r="BE871" s="17">
        <v>8.7187231767589898E-2</v>
      </c>
      <c r="BF871" s="17"/>
      <c r="BG871" s="17">
        <v>0.14239105577803901</v>
      </c>
      <c r="BH871" s="17">
        <v>6.0391512918224297E-2</v>
      </c>
      <c r="BI871" s="17">
        <v>0.10903648777449799</v>
      </c>
      <c r="BJ871" s="17">
        <v>9.0356602656822105E-2</v>
      </c>
    </row>
    <row r="872" spans="2:62">
      <c r="B872" t="s">
        <v>293</v>
      </c>
      <c r="C872" s="17">
        <v>9.3160918560533004E-2</v>
      </c>
      <c r="D872" s="17">
        <v>0.101078984521685</v>
      </c>
      <c r="E872" s="17">
        <v>8.5088457496274597E-2</v>
      </c>
      <c r="F872" s="17"/>
      <c r="G872" s="17">
        <v>0.108598421513335</v>
      </c>
      <c r="H872" s="17">
        <v>0.12187599401822601</v>
      </c>
      <c r="I872" s="17">
        <v>7.9950835188556293E-2</v>
      </c>
      <c r="J872" s="17">
        <v>8.40184808761444E-2</v>
      </c>
      <c r="K872" s="17">
        <v>6.7552764798387094E-2</v>
      </c>
      <c r="L872" s="17">
        <v>9.4230585940002595E-2</v>
      </c>
      <c r="M872" s="17"/>
      <c r="N872" s="17">
        <v>9.8115162207479401E-2</v>
      </c>
      <c r="O872" s="17">
        <v>7.5955124535782403E-2</v>
      </c>
      <c r="P872" s="17">
        <v>0.112679846471491</v>
      </c>
      <c r="Q872" s="17">
        <v>8.9057776258610596E-2</v>
      </c>
      <c r="R872" s="17"/>
      <c r="S872" s="17">
        <v>0.13557598027780901</v>
      </c>
      <c r="T872" s="17">
        <v>4.8426048735181297E-2</v>
      </c>
      <c r="U872" s="17">
        <v>5.0810498654116E-2</v>
      </c>
      <c r="V872" s="17">
        <v>9.8238737099013998E-2</v>
      </c>
      <c r="W872" s="17">
        <v>0.12780392583868999</v>
      </c>
      <c r="X872" s="17">
        <v>8.4232610591878199E-2</v>
      </c>
      <c r="Y872" s="17">
        <v>7.3222547746838701E-2</v>
      </c>
      <c r="Z872" s="17">
        <v>0.142957366721019</v>
      </c>
      <c r="AA872" s="17">
        <v>0.107722363686304</v>
      </c>
      <c r="AB872" s="17"/>
      <c r="AC872" s="17">
        <v>0.119197907654022</v>
      </c>
      <c r="AD872" s="17">
        <v>9.2022363948719793E-2</v>
      </c>
      <c r="AE872" s="17">
        <v>8.0138528525002306E-2</v>
      </c>
      <c r="AF872" s="17">
        <v>8.4650349445311301E-2</v>
      </c>
      <c r="AG872" s="17">
        <v>7.9844961627181896E-2</v>
      </c>
      <c r="AH872" s="17">
        <v>5.7895368543509601E-2</v>
      </c>
      <c r="AI872" s="17"/>
      <c r="AJ872" s="17">
        <v>9.0923652373435498E-2</v>
      </c>
      <c r="AK872" s="17">
        <v>8.6691587760629907E-2</v>
      </c>
      <c r="AL872" s="17">
        <v>0.102008637047855</v>
      </c>
      <c r="AM872" s="17">
        <v>9.3799795070068706E-2</v>
      </c>
      <c r="AN872" s="17">
        <v>0.11015648060102801</v>
      </c>
      <c r="AO872" s="17">
        <v>3.2472454950356999E-2</v>
      </c>
      <c r="AP872" s="17"/>
      <c r="AQ872" s="17">
        <v>0.110938820857231</v>
      </c>
      <c r="AR872" s="17">
        <v>8.96494921382881E-2</v>
      </c>
      <c r="AS872" s="17"/>
      <c r="AT872" s="17">
        <v>9.8572306240406707E-2</v>
      </c>
      <c r="AU872" s="17">
        <v>7.3360178271146395E-2</v>
      </c>
      <c r="AV872" s="17"/>
      <c r="AW872" s="17">
        <v>8.8287464825797995E-2</v>
      </c>
      <c r="AX872" s="17" t="s">
        <v>87</v>
      </c>
      <c r="AY872" s="17">
        <v>9.0923652373435498E-2</v>
      </c>
      <c r="AZ872" s="17"/>
      <c r="BA872" s="17">
        <v>0.10178481885130899</v>
      </c>
      <c r="BB872" s="17">
        <v>8.8376565582252001E-2</v>
      </c>
      <c r="BC872" s="17"/>
      <c r="BD872" s="17">
        <v>0.10109230903295</v>
      </c>
      <c r="BE872" s="17">
        <v>9.0075319832305295E-2</v>
      </c>
      <c r="BF872" s="17"/>
      <c r="BG872" s="17">
        <v>0.11587161361484299</v>
      </c>
      <c r="BH872" s="17">
        <v>8.9747465554773906E-2</v>
      </c>
      <c r="BI872" s="17">
        <v>9.7738460752025302E-2</v>
      </c>
      <c r="BJ872" s="17">
        <v>8.41565064110123E-2</v>
      </c>
    </row>
    <row r="873" spans="2:62">
      <c r="B873" t="s">
        <v>295</v>
      </c>
      <c r="C873" s="17">
        <v>8.5729345023557502E-2</v>
      </c>
      <c r="D873" s="17">
        <v>8.4332739743748997E-2</v>
      </c>
      <c r="E873" s="17">
        <v>8.7771224772405995E-2</v>
      </c>
      <c r="F873" s="17"/>
      <c r="G873" s="17">
        <v>0.115991345972543</v>
      </c>
      <c r="H873" s="17">
        <v>0.108283250296457</v>
      </c>
      <c r="I873" s="17">
        <v>9.15590677301404E-2</v>
      </c>
      <c r="J873" s="17">
        <v>7.1226383822756797E-2</v>
      </c>
      <c r="K873" s="17">
        <v>6.8696763131751798E-2</v>
      </c>
      <c r="L873" s="17">
        <v>6.7548427797234703E-2</v>
      </c>
      <c r="M873" s="17"/>
      <c r="N873" s="17">
        <v>9.9625518016858997E-2</v>
      </c>
      <c r="O873" s="17">
        <v>7.8801917567307395E-2</v>
      </c>
      <c r="P873" s="17">
        <v>9.7147572261273796E-2</v>
      </c>
      <c r="Q873" s="17">
        <v>6.8358450033547902E-2</v>
      </c>
      <c r="R873" s="17"/>
      <c r="S873" s="17">
        <v>8.9480491104357102E-2</v>
      </c>
      <c r="T873" s="17">
        <v>5.6229764136449902E-2</v>
      </c>
      <c r="U873" s="17">
        <v>6.3018909013284705E-2</v>
      </c>
      <c r="V873" s="17">
        <v>0.107678905087915</v>
      </c>
      <c r="W873" s="17">
        <v>0.103991430996734</v>
      </c>
      <c r="X873" s="17">
        <v>8.6610413676664305E-2</v>
      </c>
      <c r="Y873" s="17">
        <v>9.9538749211688607E-2</v>
      </c>
      <c r="Z873" s="17">
        <v>0.11226966553633499</v>
      </c>
      <c r="AA873" s="17">
        <v>8.4293389870409893E-2</v>
      </c>
      <c r="AB873" s="17"/>
      <c r="AC873" s="17">
        <v>0.105201453273374</v>
      </c>
      <c r="AD873" s="17">
        <v>9.7581235452231893E-2</v>
      </c>
      <c r="AE873" s="17">
        <v>9.1087699451484705E-2</v>
      </c>
      <c r="AF873" s="17">
        <v>8.0957594392808599E-2</v>
      </c>
      <c r="AG873" s="17">
        <v>3.1000811993237499E-2</v>
      </c>
      <c r="AH873" s="17">
        <v>2.4120711207058401E-2</v>
      </c>
      <c r="AI873" s="17"/>
      <c r="AJ873" s="17">
        <v>6.5739924971572994E-2</v>
      </c>
      <c r="AK873" s="17">
        <v>8.8115468400463595E-2</v>
      </c>
      <c r="AL873" s="17">
        <v>0.10362455470185</v>
      </c>
      <c r="AM873" s="17">
        <v>0.107541512104617</v>
      </c>
      <c r="AN873" s="17">
        <v>0.105393793389292</v>
      </c>
      <c r="AO873" s="17">
        <v>9.7128847013471103E-2</v>
      </c>
      <c r="AP873" s="17"/>
      <c r="AQ873" s="17">
        <v>8.8946672189186102E-2</v>
      </c>
      <c r="AR873" s="17">
        <v>8.85624744224323E-2</v>
      </c>
      <c r="AS873" s="17"/>
      <c r="AT873" s="17">
        <v>8.5077104035097703E-2</v>
      </c>
      <c r="AU873" s="17">
        <v>8.8584225707216496E-2</v>
      </c>
      <c r="AV873" s="17"/>
      <c r="AW873" s="17">
        <v>9.7689372590614304E-2</v>
      </c>
      <c r="AX873" s="17" t="s">
        <v>87</v>
      </c>
      <c r="AY873" s="17">
        <v>6.5739924971572994E-2</v>
      </c>
      <c r="AZ873" s="17"/>
      <c r="BA873" s="17">
        <v>9.1941230776787994E-2</v>
      </c>
      <c r="BB873" s="17">
        <v>8.2283125435884702E-2</v>
      </c>
      <c r="BC873" s="17"/>
      <c r="BD873" s="17">
        <v>0.110216608104897</v>
      </c>
      <c r="BE873" s="17">
        <v>7.6061056276354302E-2</v>
      </c>
      <c r="BF873" s="17"/>
      <c r="BG873" s="17">
        <v>0.123798399354071</v>
      </c>
      <c r="BH873" s="17">
        <v>8.7225754293681998E-2</v>
      </c>
      <c r="BI873" s="17">
        <v>9.8233473168065799E-2</v>
      </c>
      <c r="BJ873" s="17">
        <v>7.5665887787016703E-2</v>
      </c>
    </row>
    <row r="874" spans="2:62">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c r="AC874" s="17"/>
      <c r="AD874" s="17"/>
      <c r="AE874" s="17"/>
      <c r="AF874" s="17"/>
      <c r="AG874" s="17"/>
      <c r="AH874" s="17"/>
      <c r="AI874" s="17"/>
      <c r="AJ874" s="17"/>
      <c r="AK874" s="17"/>
      <c r="AL874" s="17"/>
      <c r="AM874" s="17"/>
      <c r="AN874" s="17"/>
      <c r="AO874" s="17"/>
      <c r="AP874" s="17"/>
      <c r="AQ874" s="17"/>
      <c r="AR874" s="17"/>
      <c r="AS874" s="17"/>
      <c r="AT874" s="17"/>
      <c r="AU874" s="17"/>
      <c r="AV874" s="17"/>
      <c r="AW874" s="17"/>
      <c r="AX874" s="17"/>
      <c r="AY874" s="17"/>
      <c r="AZ874" s="17"/>
      <c r="BA874" s="17"/>
      <c r="BB874" s="17"/>
      <c r="BC874" s="17"/>
      <c r="BD874" s="17"/>
      <c r="BE874" s="17"/>
      <c r="BF874" s="17"/>
      <c r="BG874" s="17"/>
      <c r="BH874" s="17"/>
      <c r="BI874" s="17"/>
      <c r="BJ874" s="17"/>
    </row>
    <row r="875" spans="2:62">
      <c r="B875" s="6" t="s">
        <v>383</v>
      </c>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c r="AC875" s="17"/>
      <c r="AD875" s="17"/>
      <c r="AE875" s="17"/>
      <c r="AF875" s="17"/>
      <c r="AG875" s="17"/>
      <c r="AH875" s="17"/>
      <c r="AI875" s="17"/>
      <c r="AJ875" s="17"/>
      <c r="AK875" s="17"/>
      <c r="AL875" s="17"/>
      <c r="AM875" s="17"/>
      <c r="AN875" s="17"/>
      <c r="AO875" s="17"/>
      <c r="AP875" s="17"/>
      <c r="AQ875" s="17"/>
      <c r="AR875" s="17"/>
      <c r="AS875" s="17"/>
      <c r="AT875" s="17"/>
      <c r="AU875" s="17"/>
      <c r="AV875" s="17"/>
      <c r="AW875" s="17"/>
      <c r="AX875" s="17"/>
      <c r="AY875" s="17"/>
      <c r="AZ875" s="17"/>
      <c r="BA875" s="17"/>
      <c r="BB875" s="17"/>
      <c r="BC875" s="17"/>
      <c r="BD875" s="17"/>
      <c r="BE875" s="17"/>
      <c r="BF875" s="17"/>
      <c r="BG875" s="17"/>
      <c r="BH875" s="17"/>
      <c r="BI875" s="17"/>
      <c r="BJ875" s="17"/>
    </row>
    <row r="876" spans="2:62">
      <c r="B876" s="24" t="s">
        <v>15</v>
      </c>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c r="AC876" s="17"/>
      <c r="AD876" s="17"/>
      <c r="AE876" s="17"/>
      <c r="AF876" s="17"/>
      <c r="AG876" s="17"/>
      <c r="AH876" s="17"/>
      <c r="AI876" s="17"/>
      <c r="AJ876" s="17"/>
      <c r="AK876" s="17"/>
      <c r="AL876" s="17"/>
      <c r="AM876" s="17"/>
      <c r="AN876" s="17"/>
      <c r="AO876" s="17"/>
      <c r="AP876" s="17"/>
      <c r="AQ876" s="17"/>
      <c r="AR876" s="17"/>
      <c r="AS876" s="17"/>
      <c r="AT876" s="17"/>
      <c r="AU876" s="17"/>
      <c r="AV876" s="17"/>
      <c r="AW876" s="17"/>
      <c r="AX876" s="17"/>
      <c r="AY876" s="17"/>
      <c r="AZ876" s="17"/>
      <c r="BA876" s="17"/>
      <c r="BB876" s="17"/>
      <c r="BC876" s="17"/>
      <c r="BD876" s="17"/>
      <c r="BE876" s="17"/>
      <c r="BF876" s="17"/>
      <c r="BG876" s="17"/>
      <c r="BH876" s="17"/>
      <c r="BI876" s="17"/>
      <c r="BJ876" s="17"/>
    </row>
    <row r="877" spans="2:62">
      <c r="B877" t="s">
        <v>384</v>
      </c>
      <c r="C877" s="17">
        <v>0.10073794794351799</v>
      </c>
      <c r="D877" s="17">
        <v>0.123061533240708</v>
      </c>
      <c r="E877" s="17">
        <v>7.9690157876530401E-2</v>
      </c>
      <c r="F877" s="17"/>
      <c r="G877" s="17">
        <v>0.114553038396149</v>
      </c>
      <c r="H877" s="17">
        <v>0.18344942507018699</v>
      </c>
      <c r="I877" s="17">
        <v>0.14382656045002101</v>
      </c>
      <c r="J877" s="17">
        <v>8.1144863667253805E-2</v>
      </c>
      <c r="K877" s="17">
        <v>4.1973594333694103E-2</v>
      </c>
      <c r="L877" s="17">
        <v>4.6753176586915003E-2</v>
      </c>
      <c r="M877" s="17"/>
      <c r="N877" s="17">
        <v>0.143943067340699</v>
      </c>
      <c r="O877" s="17">
        <v>7.3408756201076494E-2</v>
      </c>
      <c r="P877" s="17">
        <v>0.100639837140791</v>
      </c>
      <c r="Q877" s="17">
        <v>8.3114208895147298E-2</v>
      </c>
      <c r="R877" s="17"/>
      <c r="S877" s="17">
        <v>0.17434772425880901</v>
      </c>
      <c r="T877" s="17">
        <v>4.9091884231236699E-2</v>
      </c>
      <c r="U877" s="17">
        <v>6.6267219791593501E-2</v>
      </c>
      <c r="V877" s="17">
        <v>7.3819873744775305E-2</v>
      </c>
      <c r="W877" s="17">
        <v>0.16224125070645101</v>
      </c>
      <c r="X877" s="17">
        <v>8.2582049163107699E-2</v>
      </c>
      <c r="Y877" s="17">
        <v>0.10189111176718101</v>
      </c>
      <c r="Z877" s="17">
        <v>0.11968689962202</v>
      </c>
      <c r="AA877" s="17">
        <v>9.2705350414514803E-2</v>
      </c>
      <c r="AB877" s="17"/>
      <c r="AC877" s="17">
        <v>0.188851572765764</v>
      </c>
      <c r="AD877" s="17">
        <v>8.0986259241931896E-2</v>
      </c>
      <c r="AE877" s="17">
        <v>6.7592212268444904E-2</v>
      </c>
      <c r="AF877" s="17">
        <v>7.5572298393179693E-2</v>
      </c>
      <c r="AG877" s="17">
        <v>4.9113141683136401E-2</v>
      </c>
      <c r="AH877" s="17">
        <v>6.0814903736851403E-2</v>
      </c>
      <c r="AI877" s="17"/>
      <c r="AJ877" s="17">
        <v>7.8708601241293696E-2</v>
      </c>
      <c r="AK877" s="17">
        <v>8.3475297395139397E-2</v>
      </c>
      <c r="AL877" s="17">
        <v>9.6821901826275494E-2</v>
      </c>
      <c r="AM877" s="17">
        <v>0.122207243294905</v>
      </c>
      <c r="AN877" s="17">
        <v>0.15676559156689199</v>
      </c>
      <c r="AO877" s="17">
        <v>0.102462292066113</v>
      </c>
      <c r="AP877" s="17"/>
      <c r="AQ877" s="17">
        <v>0.15552035322034999</v>
      </c>
      <c r="AR877" s="17">
        <v>8.7560739623811404E-2</v>
      </c>
      <c r="AS877" s="17"/>
      <c r="AT877" s="17">
        <v>9.0605504123362698E-2</v>
      </c>
      <c r="AU877" s="17">
        <v>0.14204686898508501</v>
      </c>
      <c r="AV877" s="17"/>
      <c r="AW877" s="17">
        <v>9.5940100045072502E-2</v>
      </c>
      <c r="AX877" s="17" t="s">
        <v>87</v>
      </c>
      <c r="AY877" s="17">
        <v>7.8708601241293696E-2</v>
      </c>
      <c r="AZ877" s="17"/>
      <c r="BA877" s="17">
        <v>0.10142596743750699</v>
      </c>
      <c r="BB877" s="17">
        <v>0.100356249639481</v>
      </c>
      <c r="BC877" s="17"/>
      <c r="BD877" s="17">
        <v>0.18211949670796099</v>
      </c>
      <c r="BE877" s="17">
        <v>7.5880291001987593E-2</v>
      </c>
      <c r="BF877" s="17"/>
      <c r="BG877" s="17">
        <v>0.189870309029843</v>
      </c>
      <c r="BH877" s="17">
        <v>7.1142775317270895E-2</v>
      </c>
      <c r="BI877" s="17">
        <v>0.113948948897445</v>
      </c>
      <c r="BJ877" s="17">
        <v>9.1467466246826098E-2</v>
      </c>
    </row>
    <row r="878" spans="2:62">
      <c r="B878" t="s">
        <v>385</v>
      </c>
      <c r="C878" s="17">
        <v>0.285568019894824</v>
      </c>
      <c r="D878" s="17">
        <v>0.283706672655123</v>
      </c>
      <c r="E878" s="17">
        <v>0.28486838459045899</v>
      </c>
      <c r="F878" s="17"/>
      <c r="G878" s="17">
        <v>0.383987529000415</v>
      </c>
      <c r="H878" s="17">
        <v>0.339819278228633</v>
      </c>
      <c r="I878" s="17">
        <v>0.32930789740335198</v>
      </c>
      <c r="J878" s="17">
        <v>0.21076429735320201</v>
      </c>
      <c r="K878" s="17">
        <v>0.20965712639077999</v>
      </c>
      <c r="L878" s="17">
        <v>0.246693004786356</v>
      </c>
      <c r="M878" s="17"/>
      <c r="N878" s="17">
        <v>0.34049170183874899</v>
      </c>
      <c r="O878" s="17">
        <v>0.32055344778139999</v>
      </c>
      <c r="P878" s="17">
        <v>0.22300913950461601</v>
      </c>
      <c r="Q878" s="17">
        <v>0.24479112876502199</v>
      </c>
      <c r="R878" s="17"/>
      <c r="S878" s="17">
        <v>0.31967285145465202</v>
      </c>
      <c r="T878" s="17">
        <v>0.25046750191342998</v>
      </c>
      <c r="U878" s="17">
        <v>0.26101989996548702</v>
      </c>
      <c r="V878" s="17">
        <v>0.30495839688610399</v>
      </c>
      <c r="W878" s="17">
        <v>0.261039622567944</v>
      </c>
      <c r="X878" s="17">
        <v>0.28525016183629898</v>
      </c>
      <c r="Y878" s="17">
        <v>0.301236667419362</v>
      </c>
      <c r="Z878" s="17">
        <v>0.25699808118791201</v>
      </c>
      <c r="AA878" s="17">
        <v>0.30648623848707501</v>
      </c>
      <c r="AB878" s="17"/>
      <c r="AC878" s="17">
        <v>0.342904423180736</v>
      </c>
      <c r="AD878" s="17">
        <v>0.26930212767672101</v>
      </c>
      <c r="AE878" s="17">
        <v>0.28950707641676998</v>
      </c>
      <c r="AF878" s="17">
        <v>0.25914993128658298</v>
      </c>
      <c r="AG878" s="17">
        <v>0.247351535376263</v>
      </c>
      <c r="AH878" s="17">
        <v>0.25542255349639598</v>
      </c>
      <c r="AI878" s="17"/>
      <c r="AJ878" s="17">
        <v>0.245988921699235</v>
      </c>
      <c r="AK878" s="17">
        <v>0.291454480761493</v>
      </c>
      <c r="AL878" s="17">
        <v>0.29968435443696401</v>
      </c>
      <c r="AM878" s="17">
        <v>0.27100670634754498</v>
      </c>
      <c r="AN878" s="17">
        <v>0.33391673868355998</v>
      </c>
      <c r="AO878" s="17">
        <v>0.37133945947269897</v>
      </c>
      <c r="AP878" s="17"/>
      <c r="AQ878" s="17">
        <v>0.32540981471103803</v>
      </c>
      <c r="AR878" s="17">
        <v>0.27695804155068598</v>
      </c>
      <c r="AS878" s="17"/>
      <c r="AT878" s="17">
        <v>0.270989779305982</v>
      </c>
      <c r="AU878" s="17">
        <v>0.339895488967491</v>
      </c>
      <c r="AV878" s="17"/>
      <c r="AW878" s="17">
        <v>0.30834194891413202</v>
      </c>
      <c r="AX878" s="17" t="s">
        <v>87</v>
      </c>
      <c r="AY878" s="17">
        <v>0.245988921699235</v>
      </c>
      <c r="AZ878" s="17"/>
      <c r="BA878" s="17">
        <v>0.28461165299967001</v>
      </c>
      <c r="BB878" s="17">
        <v>0.28609859152122002</v>
      </c>
      <c r="BC878" s="17"/>
      <c r="BD878" s="17">
        <v>0.33129932162477599</v>
      </c>
      <c r="BE878" s="17">
        <v>0.27001666959883602</v>
      </c>
      <c r="BF878" s="17"/>
      <c r="BG878" s="17">
        <v>0.37182270413783203</v>
      </c>
      <c r="BH878" s="17">
        <v>0.23778579330192601</v>
      </c>
      <c r="BI878" s="17">
        <v>0.30750232881128298</v>
      </c>
      <c r="BJ878" s="17">
        <v>0.25717070360849598</v>
      </c>
    </row>
    <row r="879" spans="2:62">
      <c r="B879" t="s">
        <v>386</v>
      </c>
      <c r="C879" s="17">
        <v>0.33045978797650399</v>
      </c>
      <c r="D879" s="17">
        <v>0.33526154423084298</v>
      </c>
      <c r="E879" s="17">
        <v>0.32836532787678302</v>
      </c>
      <c r="F879" s="17"/>
      <c r="G879" s="17">
        <v>0.31946856775160498</v>
      </c>
      <c r="H879" s="17">
        <v>0.27715186135101799</v>
      </c>
      <c r="I879" s="17">
        <v>0.29741572153072399</v>
      </c>
      <c r="J879" s="17">
        <v>0.38641721019571401</v>
      </c>
      <c r="K879" s="17">
        <v>0.36459473978843598</v>
      </c>
      <c r="L879" s="17">
        <v>0.34573657163585197</v>
      </c>
      <c r="M879" s="17"/>
      <c r="N879" s="17">
        <v>0.32295375514095898</v>
      </c>
      <c r="O879" s="17">
        <v>0.32645703603559301</v>
      </c>
      <c r="P879" s="17">
        <v>0.32203071040417097</v>
      </c>
      <c r="Q879" s="17">
        <v>0.349890192390091</v>
      </c>
      <c r="R879" s="17"/>
      <c r="S879" s="17">
        <v>0.30148820249418901</v>
      </c>
      <c r="T879" s="17">
        <v>0.40691384727488</v>
      </c>
      <c r="U879" s="17">
        <v>0.33796502690137897</v>
      </c>
      <c r="V879" s="17">
        <v>0.34887758982679901</v>
      </c>
      <c r="W879" s="17">
        <v>0.31059194785412603</v>
      </c>
      <c r="X879" s="17">
        <v>0.330704110270784</v>
      </c>
      <c r="Y879" s="17">
        <v>0.27227103775320399</v>
      </c>
      <c r="Z879" s="17">
        <v>0.302662731816986</v>
      </c>
      <c r="AA879" s="17">
        <v>0.31494032331829602</v>
      </c>
      <c r="AB879" s="17"/>
      <c r="AC879" s="17">
        <v>0.28914220861393503</v>
      </c>
      <c r="AD879" s="17">
        <v>0.31535283398173802</v>
      </c>
      <c r="AE879" s="17">
        <v>0.38961419933876701</v>
      </c>
      <c r="AF879" s="17">
        <v>0.35916572839115901</v>
      </c>
      <c r="AG879" s="17">
        <v>0.33446053403383003</v>
      </c>
      <c r="AH879" s="17">
        <v>0.35727072290664402</v>
      </c>
      <c r="AI879" s="17"/>
      <c r="AJ879" s="17">
        <v>0.34203783736198101</v>
      </c>
      <c r="AK879" s="17">
        <v>0.329912533783079</v>
      </c>
      <c r="AL879" s="17">
        <v>0.32348301155936499</v>
      </c>
      <c r="AM879" s="17">
        <v>0.356997539859015</v>
      </c>
      <c r="AN879" s="17">
        <v>0.30734228780485701</v>
      </c>
      <c r="AO879" s="17">
        <v>0.32218327435057798</v>
      </c>
      <c r="AP879" s="17"/>
      <c r="AQ879" s="17">
        <v>0.28491354642988298</v>
      </c>
      <c r="AR879" s="17">
        <v>0.34356427881413498</v>
      </c>
      <c r="AS879" s="17"/>
      <c r="AT879" s="17">
        <v>0.34315902065522302</v>
      </c>
      <c r="AU879" s="17">
        <v>0.28049289471705502</v>
      </c>
      <c r="AV879" s="17"/>
      <c r="AW879" s="17">
        <v>0.33271759525306099</v>
      </c>
      <c r="AX879" s="17" t="s">
        <v>87</v>
      </c>
      <c r="AY879" s="17">
        <v>0.34203783736198101</v>
      </c>
      <c r="AZ879" s="17"/>
      <c r="BA879" s="17">
        <v>0.35233284358926198</v>
      </c>
      <c r="BB879" s="17">
        <v>0.31832509077030702</v>
      </c>
      <c r="BC879" s="17"/>
      <c r="BD879" s="17">
        <v>0.28659802983209698</v>
      </c>
      <c r="BE879" s="17">
        <v>0.34709008651664103</v>
      </c>
      <c r="BF879" s="17"/>
      <c r="BG879" s="17">
        <v>0.30178404097225697</v>
      </c>
      <c r="BH879" s="17">
        <v>0.36309846868338602</v>
      </c>
      <c r="BI879" s="17">
        <v>0.30378805709086998</v>
      </c>
      <c r="BJ879" s="17">
        <v>0.34932440875822002</v>
      </c>
    </row>
    <row r="880" spans="2:62">
      <c r="B880" t="s">
        <v>387</v>
      </c>
      <c r="C880" s="17">
        <v>0.23237092596273101</v>
      </c>
      <c r="D880" s="17">
        <v>0.223085717385687</v>
      </c>
      <c r="E880" s="17">
        <v>0.24124606384057401</v>
      </c>
      <c r="F880" s="17"/>
      <c r="G880" s="17">
        <v>0.116473655590824</v>
      </c>
      <c r="H880" s="17">
        <v>0.145920697413843</v>
      </c>
      <c r="I880" s="17">
        <v>0.18410445059570801</v>
      </c>
      <c r="J880" s="17">
        <v>0.27522665756060299</v>
      </c>
      <c r="K880" s="17">
        <v>0.32767036076657302</v>
      </c>
      <c r="L880" s="17">
        <v>0.31896175936672</v>
      </c>
      <c r="M880" s="17"/>
      <c r="N880" s="17">
        <v>0.16855763287139999</v>
      </c>
      <c r="O880" s="17">
        <v>0.22870348562411</v>
      </c>
      <c r="P880" s="17">
        <v>0.30270687058811901</v>
      </c>
      <c r="Q880" s="17">
        <v>0.24271820833322599</v>
      </c>
      <c r="R880" s="17"/>
      <c r="S880" s="17">
        <v>0.16934118391314501</v>
      </c>
      <c r="T880" s="17">
        <v>0.2418929259582</v>
      </c>
      <c r="U880" s="17">
        <v>0.27178798629268602</v>
      </c>
      <c r="V880" s="17">
        <v>0.21596021630517201</v>
      </c>
      <c r="W880" s="17">
        <v>0.24641629722711</v>
      </c>
      <c r="X880" s="17">
        <v>0.219205424468256</v>
      </c>
      <c r="Y880" s="17">
        <v>0.28393184746572703</v>
      </c>
      <c r="Z880" s="17">
        <v>0.23702279935398499</v>
      </c>
      <c r="AA880" s="17">
        <v>0.240348381185231</v>
      </c>
      <c r="AB880" s="17"/>
      <c r="AC880" s="17">
        <v>0.134346683976101</v>
      </c>
      <c r="AD880" s="17">
        <v>0.27467748252847901</v>
      </c>
      <c r="AE880" s="17">
        <v>0.201807230108209</v>
      </c>
      <c r="AF880" s="17">
        <v>0.25730447483800001</v>
      </c>
      <c r="AG880" s="17">
        <v>0.32080676861033097</v>
      </c>
      <c r="AH880" s="17">
        <v>0.28870132943215399</v>
      </c>
      <c r="AI880" s="17"/>
      <c r="AJ880" s="17">
        <v>0.28789440735469002</v>
      </c>
      <c r="AK880" s="17">
        <v>0.244154219938193</v>
      </c>
      <c r="AL880" s="17">
        <v>0.21789532962812</v>
      </c>
      <c r="AM880" s="17">
        <v>0.17137974844426501</v>
      </c>
      <c r="AN880" s="17">
        <v>0.160373305608973</v>
      </c>
      <c r="AO880" s="17">
        <v>0.14655933103382199</v>
      </c>
      <c r="AP880" s="17"/>
      <c r="AQ880" s="17">
        <v>0.18623221721340699</v>
      </c>
      <c r="AR880" s="17">
        <v>0.25266478876665099</v>
      </c>
      <c r="AS880" s="17"/>
      <c r="AT880" s="17">
        <v>0.24565155455291399</v>
      </c>
      <c r="AU880" s="17">
        <v>0.18293262093710999</v>
      </c>
      <c r="AV880" s="17"/>
      <c r="AW880" s="17">
        <v>0.214895772878757</v>
      </c>
      <c r="AX880" s="17" t="s">
        <v>87</v>
      </c>
      <c r="AY880" s="17">
        <v>0.28789440735469002</v>
      </c>
      <c r="AZ880" s="17"/>
      <c r="BA880" s="17">
        <v>0.24035457508167399</v>
      </c>
      <c r="BB880" s="17">
        <v>0.22794177045862299</v>
      </c>
      <c r="BC880" s="17"/>
      <c r="BD880" s="17">
        <v>0.15674927245553499</v>
      </c>
      <c r="BE880" s="17">
        <v>0.262210226123753</v>
      </c>
      <c r="BF880" s="17"/>
      <c r="BG880" s="17">
        <v>0.108543823001954</v>
      </c>
      <c r="BH880" s="17">
        <v>0.25901273685392201</v>
      </c>
      <c r="BI880" s="17">
        <v>0.24580407083856401</v>
      </c>
      <c r="BJ880" s="17">
        <v>0.26174683082570299</v>
      </c>
    </row>
    <row r="881" spans="2:62">
      <c r="B881" t="s">
        <v>101</v>
      </c>
      <c r="C881" s="17">
        <v>5.0863318222422398E-2</v>
      </c>
      <c r="D881" s="17">
        <v>3.4884532487638203E-2</v>
      </c>
      <c r="E881" s="17">
        <v>6.5830065815654107E-2</v>
      </c>
      <c r="F881" s="17"/>
      <c r="G881" s="17">
        <v>6.55172092610075E-2</v>
      </c>
      <c r="H881" s="17">
        <v>5.3658737936318902E-2</v>
      </c>
      <c r="I881" s="17">
        <v>4.5345370020194897E-2</v>
      </c>
      <c r="J881" s="17">
        <v>4.6446971223226899E-2</v>
      </c>
      <c r="K881" s="17">
        <v>5.6104178720516797E-2</v>
      </c>
      <c r="L881" s="17">
        <v>4.1855487624157202E-2</v>
      </c>
      <c r="M881" s="17"/>
      <c r="N881" s="17">
        <v>2.4053842808192501E-2</v>
      </c>
      <c r="O881" s="17">
        <v>5.0877274357820398E-2</v>
      </c>
      <c r="P881" s="17">
        <v>5.16134423623026E-2</v>
      </c>
      <c r="Q881" s="17">
        <v>7.9486261616514398E-2</v>
      </c>
      <c r="R881" s="17"/>
      <c r="S881" s="17">
        <v>3.51500378792041E-2</v>
      </c>
      <c r="T881" s="17">
        <v>5.1633840622253402E-2</v>
      </c>
      <c r="U881" s="17">
        <v>6.2959867048854895E-2</v>
      </c>
      <c r="V881" s="17">
        <v>5.6383923237149698E-2</v>
      </c>
      <c r="W881" s="17">
        <v>1.97108816443698E-2</v>
      </c>
      <c r="X881" s="17">
        <v>8.2258254261552699E-2</v>
      </c>
      <c r="Y881" s="17">
        <v>4.06693355945257E-2</v>
      </c>
      <c r="Z881" s="17">
        <v>8.3629488019096504E-2</v>
      </c>
      <c r="AA881" s="17">
        <v>4.55197065948846E-2</v>
      </c>
      <c r="AB881" s="17"/>
      <c r="AC881" s="17">
        <v>4.4755111463465003E-2</v>
      </c>
      <c r="AD881" s="17">
        <v>5.9681296571130499E-2</v>
      </c>
      <c r="AE881" s="17">
        <v>5.1479281867809298E-2</v>
      </c>
      <c r="AF881" s="17">
        <v>4.8807567091078301E-2</v>
      </c>
      <c r="AG881" s="17">
        <v>4.82680202964395E-2</v>
      </c>
      <c r="AH881" s="17">
        <v>3.7790490427953898E-2</v>
      </c>
      <c r="AI881" s="17"/>
      <c r="AJ881" s="17">
        <v>4.5370232342800999E-2</v>
      </c>
      <c r="AK881" s="17">
        <v>5.1003468122095198E-2</v>
      </c>
      <c r="AL881" s="17">
        <v>6.2115402549275903E-2</v>
      </c>
      <c r="AM881" s="17">
        <v>7.8408762054268999E-2</v>
      </c>
      <c r="AN881" s="17">
        <v>4.1602076335717303E-2</v>
      </c>
      <c r="AO881" s="17">
        <v>5.7455643076788597E-2</v>
      </c>
      <c r="AP881" s="17"/>
      <c r="AQ881" s="17">
        <v>4.7924068425322E-2</v>
      </c>
      <c r="AR881" s="17">
        <v>3.9252151244716697E-2</v>
      </c>
      <c r="AS881" s="17"/>
      <c r="AT881" s="17">
        <v>4.95941413625181E-2</v>
      </c>
      <c r="AU881" s="17">
        <v>5.4632126393259602E-2</v>
      </c>
      <c r="AV881" s="17"/>
      <c r="AW881" s="17">
        <v>4.8104582908977601E-2</v>
      </c>
      <c r="AX881" s="17" t="s">
        <v>87</v>
      </c>
      <c r="AY881" s="17">
        <v>4.5370232342800999E-2</v>
      </c>
      <c r="AZ881" s="17"/>
      <c r="BA881" s="17">
        <v>2.1274960891887299E-2</v>
      </c>
      <c r="BB881" s="17">
        <v>6.7278297610368298E-2</v>
      </c>
      <c r="BC881" s="17"/>
      <c r="BD881" s="17">
        <v>4.3233879379631003E-2</v>
      </c>
      <c r="BE881" s="17">
        <v>4.4802726758781997E-2</v>
      </c>
      <c r="BF881" s="17"/>
      <c r="BG881" s="17">
        <v>2.79791228581142E-2</v>
      </c>
      <c r="BH881" s="17">
        <v>6.8960225843494996E-2</v>
      </c>
      <c r="BI881" s="17">
        <v>2.89565943618382E-2</v>
      </c>
      <c r="BJ881" s="17">
        <v>4.0290590560754402E-2</v>
      </c>
    </row>
    <row r="882" spans="2:62">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c r="AC882" s="17"/>
      <c r="AD882" s="17"/>
      <c r="AE882" s="17"/>
      <c r="AF882" s="17"/>
      <c r="AG882" s="17"/>
      <c r="AH882" s="17"/>
      <c r="AI882" s="17"/>
      <c r="AJ882" s="17"/>
      <c r="AK882" s="17"/>
      <c r="AL882" s="17"/>
      <c r="AM882" s="17"/>
      <c r="AN882" s="17"/>
      <c r="AO882" s="17"/>
      <c r="AP882" s="17"/>
      <c r="AQ882" s="17"/>
      <c r="AR882" s="17"/>
      <c r="AS882" s="17"/>
      <c r="AT882" s="17"/>
      <c r="AU882" s="17"/>
      <c r="AV882" s="17"/>
      <c r="AW882" s="17"/>
      <c r="AX882" s="17"/>
      <c r="AY882" s="17"/>
      <c r="AZ882" s="17"/>
      <c r="BA882" s="17"/>
      <c r="BB882" s="17"/>
      <c r="BC882" s="17"/>
      <c r="BD882" s="17"/>
      <c r="BE882" s="17"/>
      <c r="BF882" s="17"/>
      <c r="BG882" s="17"/>
      <c r="BH882" s="17"/>
      <c r="BI882" s="17"/>
      <c r="BJ882" s="17"/>
    </row>
    <row r="883" spans="2:62">
      <c r="B883" s="6" t="s">
        <v>388</v>
      </c>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c r="AC883" s="17"/>
      <c r="AD883" s="17"/>
      <c r="AE883" s="17"/>
      <c r="AF883" s="17"/>
      <c r="AG883" s="17"/>
      <c r="AH883" s="17"/>
      <c r="AI883" s="17"/>
      <c r="AJ883" s="17"/>
      <c r="AK883" s="17"/>
      <c r="AL883" s="17"/>
      <c r="AM883" s="17"/>
      <c r="AN883" s="17"/>
      <c r="AO883" s="17"/>
      <c r="AP883" s="17"/>
      <c r="AQ883" s="17"/>
      <c r="AR883" s="17"/>
      <c r="AS883" s="17"/>
      <c r="AT883" s="17"/>
      <c r="AU883" s="17"/>
      <c r="AV883" s="17"/>
      <c r="AW883" s="17"/>
      <c r="AX883" s="17"/>
      <c r="AY883" s="17"/>
      <c r="AZ883" s="17"/>
      <c r="BA883" s="17"/>
      <c r="BB883" s="17"/>
      <c r="BC883" s="17"/>
      <c r="BD883" s="17"/>
      <c r="BE883" s="17"/>
      <c r="BF883" s="17"/>
      <c r="BG883" s="17"/>
      <c r="BH883" s="17"/>
      <c r="BI883" s="17"/>
      <c r="BJ883" s="17"/>
    </row>
    <row r="884" spans="2:62">
      <c r="B884" s="24" t="s">
        <v>15</v>
      </c>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c r="AC884" s="17"/>
      <c r="AD884" s="17"/>
      <c r="AE884" s="17"/>
      <c r="AF884" s="17"/>
      <c r="AG884" s="17"/>
      <c r="AH884" s="17"/>
      <c r="AI884" s="17"/>
      <c r="AJ884" s="17"/>
      <c r="AK884" s="17"/>
      <c r="AL884" s="17"/>
      <c r="AM884" s="17"/>
      <c r="AN884" s="17"/>
      <c r="AO884" s="17"/>
      <c r="AP884" s="17"/>
      <c r="AQ884" s="17"/>
      <c r="AR884" s="17"/>
      <c r="AS884" s="17"/>
      <c r="AT884" s="17"/>
      <c r="AU884" s="17"/>
      <c r="AV884" s="17"/>
      <c r="AW884" s="17"/>
      <c r="AX884" s="17"/>
      <c r="AY884" s="17"/>
      <c r="AZ884" s="17"/>
      <c r="BA884" s="17"/>
      <c r="BB884" s="17"/>
      <c r="BC884" s="17"/>
      <c r="BD884" s="17"/>
      <c r="BE884" s="17"/>
      <c r="BF884" s="17"/>
      <c r="BG884" s="17"/>
      <c r="BH884" s="17"/>
      <c r="BI884" s="17"/>
      <c r="BJ884" s="17"/>
    </row>
    <row r="885" spans="2:62">
      <c r="B885" t="s">
        <v>384</v>
      </c>
      <c r="C885" s="17">
        <v>0.183191193994827</v>
      </c>
      <c r="D885" s="17">
        <v>0.19465694723346799</v>
      </c>
      <c r="E885" s="17">
        <v>0.170501190286036</v>
      </c>
      <c r="F885" s="17"/>
      <c r="G885" s="17">
        <v>0.221593110801315</v>
      </c>
      <c r="H885" s="17">
        <v>0.24433817964947799</v>
      </c>
      <c r="I885" s="17">
        <v>0.18254666610451301</v>
      </c>
      <c r="J885" s="17">
        <v>0.115161408665195</v>
      </c>
      <c r="K885" s="17">
        <v>0.164306687438388</v>
      </c>
      <c r="L885" s="17">
        <v>0.173100578727028</v>
      </c>
      <c r="M885" s="17"/>
      <c r="N885" s="17">
        <v>0.20195481695614201</v>
      </c>
      <c r="O885" s="17">
        <v>0.14522789858118401</v>
      </c>
      <c r="P885" s="17">
        <v>0.217116278825215</v>
      </c>
      <c r="Q885" s="17">
        <v>0.16986483623851401</v>
      </c>
      <c r="R885" s="17"/>
      <c r="S885" s="17">
        <v>0.18614483520511399</v>
      </c>
      <c r="T885" s="17">
        <v>0.17137494286628199</v>
      </c>
      <c r="U885" s="17">
        <v>0.174589361597143</v>
      </c>
      <c r="V885" s="17">
        <v>0.18247272569956499</v>
      </c>
      <c r="W885" s="17">
        <v>0.19431727704465801</v>
      </c>
      <c r="X885" s="17">
        <v>0.16947036361845899</v>
      </c>
      <c r="Y885" s="17">
        <v>0.18783712665635199</v>
      </c>
      <c r="Z885" s="17">
        <v>0.20472253937448701</v>
      </c>
      <c r="AA885" s="17">
        <v>0.194016499061577</v>
      </c>
      <c r="AB885" s="17"/>
      <c r="AC885" s="17">
        <v>0.23724986635908099</v>
      </c>
      <c r="AD885" s="17">
        <v>0.13840547039807499</v>
      </c>
      <c r="AE885" s="17">
        <v>0.19429531118069801</v>
      </c>
      <c r="AF885" s="17">
        <v>0.16786125834060101</v>
      </c>
      <c r="AG885" s="17">
        <v>0.20580343871957199</v>
      </c>
      <c r="AH885" s="17">
        <v>0.15172292708094601</v>
      </c>
      <c r="AI885" s="17"/>
      <c r="AJ885" s="17">
        <v>0.189615605847584</v>
      </c>
      <c r="AK885" s="17">
        <v>0.14655341485885701</v>
      </c>
      <c r="AL885" s="17">
        <v>0.164253241427046</v>
      </c>
      <c r="AM885" s="17">
        <v>0.16400657103754199</v>
      </c>
      <c r="AN885" s="17">
        <v>0.227971987459299</v>
      </c>
      <c r="AO885" s="17">
        <v>0.14742669775646999</v>
      </c>
      <c r="AP885" s="17"/>
      <c r="AQ885" s="17">
        <v>0.19303846923145401</v>
      </c>
      <c r="AR885" s="17">
        <v>0.189442717407283</v>
      </c>
      <c r="AS885" s="17"/>
      <c r="AT885" s="17">
        <v>0.17542990618475701</v>
      </c>
      <c r="AU885" s="17">
        <v>0.21099185014517199</v>
      </c>
      <c r="AV885" s="17"/>
      <c r="AW885" s="17">
        <v>0.16314052129065801</v>
      </c>
      <c r="AX885" s="17" t="s">
        <v>87</v>
      </c>
      <c r="AY885" s="17">
        <v>0.189615605847584</v>
      </c>
      <c r="AZ885" s="17"/>
      <c r="BA885" s="17">
        <v>0.19507685001977701</v>
      </c>
      <c r="BB885" s="17">
        <v>0.17659728962621801</v>
      </c>
      <c r="BC885" s="17"/>
      <c r="BD885" s="17">
        <v>0.20623131862056099</v>
      </c>
      <c r="BE885" s="17">
        <v>0.17511928684740599</v>
      </c>
      <c r="BF885" s="17"/>
      <c r="BG885" s="17">
        <v>0.22427129235016199</v>
      </c>
      <c r="BH885" s="17">
        <v>0.166895096865877</v>
      </c>
      <c r="BI885" s="17">
        <v>0.19532164039938901</v>
      </c>
      <c r="BJ885" s="17">
        <v>0.19053059392622701</v>
      </c>
    </row>
    <row r="886" spans="2:62">
      <c r="B886" t="s">
        <v>385</v>
      </c>
      <c r="C886" s="17">
        <v>0.41761865462596898</v>
      </c>
      <c r="D886" s="17">
        <v>0.40867481023039598</v>
      </c>
      <c r="E886" s="17">
        <v>0.42682318701421301</v>
      </c>
      <c r="F886" s="17"/>
      <c r="G886" s="17">
        <v>0.41189002358721399</v>
      </c>
      <c r="H886" s="17">
        <v>0.45115083643987097</v>
      </c>
      <c r="I886" s="17">
        <v>0.41631580715580502</v>
      </c>
      <c r="J886" s="17">
        <v>0.43204536812363398</v>
      </c>
      <c r="K886" s="17">
        <v>0.396512954378273</v>
      </c>
      <c r="L886" s="17">
        <v>0.39878215055120803</v>
      </c>
      <c r="M886" s="17"/>
      <c r="N886" s="17">
        <v>0.44755669754196298</v>
      </c>
      <c r="O886" s="17">
        <v>0.46735570689864497</v>
      </c>
      <c r="P886" s="17">
        <v>0.39084809128481701</v>
      </c>
      <c r="Q886" s="17">
        <v>0.3595936881033</v>
      </c>
      <c r="R886" s="17"/>
      <c r="S886" s="17">
        <v>0.44971783011935801</v>
      </c>
      <c r="T886" s="17">
        <v>0.40417162961319197</v>
      </c>
      <c r="U886" s="17">
        <v>0.44355902580340001</v>
      </c>
      <c r="V886" s="17">
        <v>0.40309494284173403</v>
      </c>
      <c r="W886" s="17">
        <v>0.45787092788162898</v>
      </c>
      <c r="X886" s="17">
        <v>0.36989588299361997</v>
      </c>
      <c r="Y886" s="17">
        <v>0.46862819581381499</v>
      </c>
      <c r="Z886" s="17">
        <v>0.30447693132975701</v>
      </c>
      <c r="AA886" s="17">
        <v>0.403334203116196</v>
      </c>
      <c r="AB886" s="17"/>
      <c r="AC886" s="17">
        <v>0.43078406504952699</v>
      </c>
      <c r="AD886" s="17">
        <v>0.41908215680163702</v>
      </c>
      <c r="AE886" s="17">
        <v>0.36594465672440402</v>
      </c>
      <c r="AF886" s="17">
        <v>0.42822241324089699</v>
      </c>
      <c r="AG886" s="17">
        <v>0.39573937738766901</v>
      </c>
      <c r="AH886" s="17">
        <v>0.50805637986331997</v>
      </c>
      <c r="AI886" s="17"/>
      <c r="AJ886" s="17">
        <v>0.39543756465660901</v>
      </c>
      <c r="AK886" s="17">
        <v>0.42688033495405198</v>
      </c>
      <c r="AL886" s="17">
        <v>0.38646719179337302</v>
      </c>
      <c r="AM886" s="17">
        <v>0.41964390534465501</v>
      </c>
      <c r="AN886" s="17">
        <v>0.45020411601121602</v>
      </c>
      <c r="AO886" s="17">
        <v>0.517123653659741</v>
      </c>
      <c r="AP886" s="17"/>
      <c r="AQ886" s="17">
        <v>0.44385234812645802</v>
      </c>
      <c r="AR886" s="17">
        <v>0.404730801403483</v>
      </c>
      <c r="AS886" s="17"/>
      <c r="AT886" s="17">
        <v>0.41350960978326501</v>
      </c>
      <c r="AU886" s="17">
        <v>0.43179145742285302</v>
      </c>
      <c r="AV886" s="17"/>
      <c r="AW886" s="17">
        <v>0.43284578964412002</v>
      </c>
      <c r="AX886" s="17" t="s">
        <v>87</v>
      </c>
      <c r="AY886" s="17">
        <v>0.39543756465660901</v>
      </c>
      <c r="AZ886" s="17"/>
      <c r="BA886" s="17">
        <v>0.44181484904518398</v>
      </c>
      <c r="BB886" s="17">
        <v>0.404195130358596</v>
      </c>
      <c r="BC886" s="17"/>
      <c r="BD886" s="17">
        <v>0.46798485116685401</v>
      </c>
      <c r="BE886" s="17">
        <v>0.408315134291792</v>
      </c>
      <c r="BF886" s="17"/>
      <c r="BG886" s="17">
        <v>0.48144225274019498</v>
      </c>
      <c r="BH886" s="17">
        <v>0.39238578761134901</v>
      </c>
      <c r="BI886" s="17">
        <v>0.42600622591752502</v>
      </c>
      <c r="BJ886" s="17">
        <v>0.408603588152957</v>
      </c>
    </row>
    <row r="887" spans="2:62">
      <c r="B887" t="s">
        <v>386</v>
      </c>
      <c r="C887" s="17">
        <v>0.26226115448536202</v>
      </c>
      <c r="D887" s="17">
        <v>0.28247129696430501</v>
      </c>
      <c r="E887" s="17">
        <v>0.24349437324164799</v>
      </c>
      <c r="F887" s="17"/>
      <c r="G887" s="17">
        <v>0.23741203895562199</v>
      </c>
      <c r="H887" s="17">
        <v>0.187722959667661</v>
      </c>
      <c r="I887" s="17">
        <v>0.28386272140371999</v>
      </c>
      <c r="J887" s="17">
        <v>0.30275820660879299</v>
      </c>
      <c r="K887" s="17">
        <v>0.271469780738888</v>
      </c>
      <c r="L887" s="17">
        <v>0.28500538576019402</v>
      </c>
      <c r="M887" s="17"/>
      <c r="N887" s="17">
        <v>0.25327494411831702</v>
      </c>
      <c r="O887" s="17">
        <v>0.252339958591905</v>
      </c>
      <c r="P887" s="17">
        <v>0.27563653534261101</v>
      </c>
      <c r="Q887" s="17">
        <v>0.269835876552106</v>
      </c>
      <c r="R887" s="17"/>
      <c r="S887" s="17">
        <v>0.26656135849370699</v>
      </c>
      <c r="T887" s="17">
        <v>0.248861316837135</v>
      </c>
      <c r="U887" s="17">
        <v>0.24496673255448401</v>
      </c>
      <c r="V887" s="17">
        <v>0.27214326556004498</v>
      </c>
      <c r="W887" s="17">
        <v>0.25082224293000399</v>
      </c>
      <c r="X887" s="17">
        <v>0.30309611426009098</v>
      </c>
      <c r="Y887" s="17">
        <v>0.213551274671932</v>
      </c>
      <c r="Z887" s="17">
        <v>0.33175801843644298</v>
      </c>
      <c r="AA887" s="17">
        <v>0.26446556091544199</v>
      </c>
      <c r="AB887" s="17"/>
      <c r="AC887" s="17">
        <v>0.214173630764807</v>
      </c>
      <c r="AD887" s="17">
        <v>0.304437449709896</v>
      </c>
      <c r="AE887" s="17">
        <v>0.27641304585125498</v>
      </c>
      <c r="AF887" s="17">
        <v>0.26042463647421099</v>
      </c>
      <c r="AG887" s="17">
        <v>0.24494767037050499</v>
      </c>
      <c r="AH887" s="17">
        <v>0.254403415610789</v>
      </c>
      <c r="AI887" s="17"/>
      <c r="AJ887" s="17">
        <v>0.27763622116400999</v>
      </c>
      <c r="AK887" s="17">
        <v>0.26948817851895801</v>
      </c>
      <c r="AL887" s="17">
        <v>0.29506118377870699</v>
      </c>
      <c r="AM887" s="17">
        <v>0.29693806262835498</v>
      </c>
      <c r="AN887" s="17">
        <v>0.206676418775567</v>
      </c>
      <c r="AO887" s="17">
        <v>0.19426013282962301</v>
      </c>
      <c r="AP887" s="17"/>
      <c r="AQ887" s="17">
        <v>0.23741681496391001</v>
      </c>
      <c r="AR887" s="17">
        <v>0.28042938819072499</v>
      </c>
      <c r="AS887" s="17"/>
      <c r="AT887" s="17">
        <v>0.27668803891308202</v>
      </c>
      <c r="AU887" s="17">
        <v>0.20903598509673199</v>
      </c>
      <c r="AV887" s="17"/>
      <c r="AW887" s="17">
        <v>0.26717287766194298</v>
      </c>
      <c r="AX887" s="17" t="s">
        <v>87</v>
      </c>
      <c r="AY887" s="17">
        <v>0.27763622116400999</v>
      </c>
      <c r="AZ887" s="17"/>
      <c r="BA887" s="17">
        <v>0.26167325923631601</v>
      </c>
      <c r="BB887" s="17">
        <v>0.26258730602826602</v>
      </c>
      <c r="BC887" s="17"/>
      <c r="BD887" s="17">
        <v>0.20350548300388799</v>
      </c>
      <c r="BE887" s="17">
        <v>0.28068584405512098</v>
      </c>
      <c r="BF887" s="17"/>
      <c r="BG887" s="17">
        <v>0.23230487565692201</v>
      </c>
      <c r="BH887" s="17">
        <v>0.25552868569419501</v>
      </c>
      <c r="BI887" s="17">
        <v>0.25083801780797299</v>
      </c>
      <c r="BJ887" s="17">
        <v>0.26798003360936901</v>
      </c>
    </row>
    <row r="888" spans="2:62">
      <c r="B888" t="s">
        <v>387</v>
      </c>
      <c r="C888" s="17">
        <v>5.9596784460051899E-2</v>
      </c>
      <c r="D888" s="17">
        <v>5.27625107161835E-2</v>
      </c>
      <c r="E888" s="17">
        <v>6.5685317653711495E-2</v>
      </c>
      <c r="F888" s="17"/>
      <c r="G888" s="17">
        <v>6.5889514034525101E-2</v>
      </c>
      <c r="H888" s="17">
        <v>5.69470716701624E-2</v>
      </c>
      <c r="I888" s="17">
        <v>4.0043422531416101E-2</v>
      </c>
      <c r="J888" s="17">
        <v>6.2063986610814997E-2</v>
      </c>
      <c r="K888" s="17">
        <v>8.0839374096105004E-2</v>
      </c>
      <c r="L888" s="17">
        <v>5.5753521353365497E-2</v>
      </c>
      <c r="M888" s="17"/>
      <c r="N888" s="17">
        <v>5.5982657665453697E-2</v>
      </c>
      <c r="O888" s="17">
        <v>5.6089185631950797E-2</v>
      </c>
      <c r="P888" s="17">
        <v>5.3831173645219603E-2</v>
      </c>
      <c r="Q888" s="17">
        <v>7.2585880101620495E-2</v>
      </c>
      <c r="R888" s="17"/>
      <c r="S888" s="17">
        <v>3.29108584409867E-2</v>
      </c>
      <c r="T888" s="17">
        <v>5.8026420405513798E-2</v>
      </c>
      <c r="U888" s="17">
        <v>5.8519411426016202E-2</v>
      </c>
      <c r="V888" s="17">
        <v>6.4732672243395406E-2</v>
      </c>
      <c r="W888" s="17">
        <v>6.0617333774413501E-2</v>
      </c>
      <c r="X888" s="17">
        <v>5.6185431865100097E-2</v>
      </c>
      <c r="Y888" s="17">
        <v>8.9467814235594301E-2</v>
      </c>
      <c r="Z888" s="17">
        <v>5.61438856250231E-2</v>
      </c>
      <c r="AA888" s="17">
        <v>7.1077087097542499E-2</v>
      </c>
      <c r="AB888" s="17"/>
      <c r="AC888" s="17">
        <v>5.1395701830258302E-2</v>
      </c>
      <c r="AD888" s="17">
        <v>5.7078095675577201E-2</v>
      </c>
      <c r="AE888" s="17">
        <v>6.86581715287609E-2</v>
      </c>
      <c r="AF888" s="17">
        <v>6.4823394334346807E-2</v>
      </c>
      <c r="AG888" s="17">
        <v>6.9448552120565901E-2</v>
      </c>
      <c r="AH888" s="17">
        <v>4.9369763456618698E-2</v>
      </c>
      <c r="AI888" s="17"/>
      <c r="AJ888" s="17">
        <v>5.9848216983132599E-2</v>
      </c>
      <c r="AK888" s="17">
        <v>7.8113226234607494E-2</v>
      </c>
      <c r="AL888" s="17">
        <v>3.74776096836478E-2</v>
      </c>
      <c r="AM888" s="17">
        <v>2.8933162119506899E-2</v>
      </c>
      <c r="AN888" s="17">
        <v>5.9158442507679002E-2</v>
      </c>
      <c r="AO888" s="17">
        <v>7.5669651916881603E-2</v>
      </c>
      <c r="AP888" s="17"/>
      <c r="AQ888" s="17">
        <v>5.0283239250382299E-2</v>
      </c>
      <c r="AR888" s="17">
        <v>5.9490802550289899E-2</v>
      </c>
      <c r="AS888" s="17"/>
      <c r="AT888" s="17">
        <v>5.9494840646011397E-2</v>
      </c>
      <c r="AU888" s="17">
        <v>6.1799013411494803E-2</v>
      </c>
      <c r="AV888" s="17"/>
      <c r="AW888" s="17">
        <v>6.3536660783836796E-2</v>
      </c>
      <c r="AX888" s="17" t="s">
        <v>87</v>
      </c>
      <c r="AY888" s="17">
        <v>5.9848216983132599E-2</v>
      </c>
      <c r="AZ888" s="17"/>
      <c r="BA888" s="17">
        <v>6.0798709974597298E-2</v>
      </c>
      <c r="BB888" s="17">
        <v>5.8929982233530499E-2</v>
      </c>
      <c r="BC888" s="17"/>
      <c r="BD888" s="17">
        <v>5.3278292685411802E-2</v>
      </c>
      <c r="BE888" s="17">
        <v>6.23573742121597E-2</v>
      </c>
      <c r="BF888" s="17"/>
      <c r="BG888" s="17">
        <v>3.6668323890348603E-2</v>
      </c>
      <c r="BH888" s="17">
        <v>6.6894241850024405E-2</v>
      </c>
      <c r="BI888" s="17">
        <v>8.8058623817420995E-2</v>
      </c>
      <c r="BJ888" s="17">
        <v>5.4478647613248797E-2</v>
      </c>
    </row>
    <row r="889" spans="2:62">
      <c r="B889" t="s">
        <v>101</v>
      </c>
      <c r="C889" s="17">
        <v>7.7332212433791001E-2</v>
      </c>
      <c r="D889" s="17">
        <v>6.1434434855646897E-2</v>
      </c>
      <c r="E889" s="17">
        <v>9.3495931804392099E-2</v>
      </c>
      <c r="F889" s="17"/>
      <c r="G889" s="17">
        <v>6.3215312621323197E-2</v>
      </c>
      <c r="H889" s="17">
        <v>5.9840952572828003E-2</v>
      </c>
      <c r="I889" s="17">
        <v>7.7231382804545695E-2</v>
      </c>
      <c r="J889" s="17">
        <v>8.7971029991562297E-2</v>
      </c>
      <c r="K889" s="17">
        <v>8.6871203348345097E-2</v>
      </c>
      <c r="L889" s="17">
        <v>8.73583636082048E-2</v>
      </c>
      <c r="M889" s="17"/>
      <c r="N889" s="17">
        <v>4.1230883718124202E-2</v>
      </c>
      <c r="O889" s="17">
        <v>7.8987250296315606E-2</v>
      </c>
      <c r="P889" s="17">
        <v>6.2567920902137003E-2</v>
      </c>
      <c r="Q889" s="17">
        <v>0.12811971900446001</v>
      </c>
      <c r="R889" s="17"/>
      <c r="S889" s="17">
        <v>6.4665117740833999E-2</v>
      </c>
      <c r="T889" s="17">
        <v>0.117565690277876</v>
      </c>
      <c r="U889" s="17">
        <v>7.8365468618956505E-2</v>
      </c>
      <c r="V889" s="17">
        <v>7.7556393655261097E-2</v>
      </c>
      <c r="W889" s="17">
        <v>3.6372218369296001E-2</v>
      </c>
      <c r="X889" s="17">
        <v>0.101352207262729</v>
      </c>
      <c r="Y889" s="17">
        <v>4.0515588622306302E-2</v>
      </c>
      <c r="Z889" s="17">
        <v>0.102898625234289</v>
      </c>
      <c r="AA889" s="17">
        <v>6.7106649809242996E-2</v>
      </c>
      <c r="AB889" s="17"/>
      <c r="AC889" s="17">
        <v>6.6396735996327005E-2</v>
      </c>
      <c r="AD889" s="17">
        <v>8.0996827414815994E-2</v>
      </c>
      <c r="AE889" s="17">
        <v>9.4688814714881803E-2</v>
      </c>
      <c r="AF889" s="17">
        <v>7.8668297609943094E-2</v>
      </c>
      <c r="AG889" s="17">
        <v>8.4060961401688297E-2</v>
      </c>
      <c r="AH889" s="17">
        <v>3.6447513988326602E-2</v>
      </c>
      <c r="AI889" s="17"/>
      <c r="AJ889" s="17">
        <v>7.7462391348665199E-2</v>
      </c>
      <c r="AK889" s="17">
        <v>7.8964845433524805E-2</v>
      </c>
      <c r="AL889" s="17">
        <v>0.116740773317226</v>
      </c>
      <c r="AM889" s="17">
        <v>9.0478298869940604E-2</v>
      </c>
      <c r="AN889" s="17">
        <v>5.5989035246238897E-2</v>
      </c>
      <c r="AO889" s="17">
        <v>6.5519863837284795E-2</v>
      </c>
      <c r="AP889" s="17"/>
      <c r="AQ889" s="17">
        <v>7.5409128427795305E-2</v>
      </c>
      <c r="AR889" s="17">
        <v>6.5906290448220106E-2</v>
      </c>
      <c r="AS889" s="17"/>
      <c r="AT889" s="17">
        <v>7.4877604472885301E-2</v>
      </c>
      <c r="AU889" s="17">
        <v>8.6381693923747893E-2</v>
      </c>
      <c r="AV889" s="17"/>
      <c r="AW889" s="17">
        <v>7.3304150619441594E-2</v>
      </c>
      <c r="AX889" s="17" t="s">
        <v>87</v>
      </c>
      <c r="AY889" s="17">
        <v>7.7462391348665199E-2</v>
      </c>
      <c r="AZ889" s="17"/>
      <c r="BA889" s="17">
        <v>4.0636331724126798E-2</v>
      </c>
      <c r="BB889" s="17">
        <v>9.7690291753389502E-2</v>
      </c>
      <c r="BC889" s="17"/>
      <c r="BD889" s="17">
        <v>6.9000054523284907E-2</v>
      </c>
      <c r="BE889" s="17">
        <v>7.3522360593521296E-2</v>
      </c>
      <c r="BF889" s="17"/>
      <c r="BG889" s="17">
        <v>2.5313255362372E-2</v>
      </c>
      <c r="BH889" s="17">
        <v>0.118296187978555</v>
      </c>
      <c r="BI889" s="17">
        <v>3.97754920576927E-2</v>
      </c>
      <c r="BJ889" s="17">
        <v>7.8407136698197405E-2</v>
      </c>
    </row>
    <row r="890" spans="2:62">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c r="AC890" s="17"/>
      <c r="AD890" s="17"/>
      <c r="AE890" s="17"/>
      <c r="AF890" s="17"/>
      <c r="AG890" s="17"/>
      <c r="AH890" s="17"/>
      <c r="AI890" s="17"/>
      <c r="AJ890" s="17"/>
      <c r="AK890" s="17"/>
      <c r="AL890" s="17"/>
      <c r="AM890" s="17"/>
      <c r="AN890" s="17"/>
      <c r="AO890" s="17"/>
      <c r="AP890" s="17"/>
      <c r="AQ890" s="17"/>
      <c r="AR890" s="17"/>
      <c r="AS890" s="17"/>
      <c r="AT890" s="17"/>
      <c r="AU890" s="17"/>
      <c r="AV890" s="17"/>
      <c r="AW890" s="17"/>
      <c r="AX890" s="17"/>
      <c r="AY890" s="17"/>
      <c r="AZ890" s="17"/>
      <c r="BA890" s="17"/>
      <c r="BB890" s="17"/>
      <c r="BC890" s="17"/>
      <c r="BD890" s="17"/>
      <c r="BE890" s="17"/>
      <c r="BF890" s="17"/>
      <c r="BG890" s="17"/>
      <c r="BH890" s="17"/>
      <c r="BI890" s="17"/>
      <c r="BJ890" s="17"/>
    </row>
    <row r="891" spans="2:62">
      <c r="B891" s="6" t="s">
        <v>389</v>
      </c>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c r="AD891" s="17"/>
      <c r="AE891" s="17"/>
      <c r="AF891" s="17"/>
      <c r="AG891" s="17"/>
      <c r="AH891" s="17"/>
      <c r="AI891" s="17"/>
      <c r="AJ891" s="17"/>
      <c r="AK891" s="17"/>
      <c r="AL891" s="17"/>
      <c r="AM891" s="17"/>
      <c r="AN891" s="17"/>
      <c r="AO891" s="17"/>
      <c r="AP891" s="17"/>
      <c r="AQ891" s="17"/>
      <c r="AR891" s="17"/>
      <c r="AS891" s="17"/>
      <c r="AT891" s="17"/>
      <c r="AU891" s="17"/>
      <c r="AV891" s="17"/>
      <c r="AW891" s="17"/>
      <c r="AX891" s="17"/>
      <c r="AY891" s="17"/>
      <c r="AZ891" s="17"/>
      <c r="BA891" s="17"/>
      <c r="BB891" s="17"/>
      <c r="BC891" s="17"/>
      <c r="BD891" s="17"/>
      <c r="BE891" s="17"/>
      <c r="BF891" s="17"/>
      <c r="BG891" s="17"/>
      <c r="BH891" s="17"/>
      <c r="BI891" s="17"/>
      <c r="BJ891" s="17"/>
    </row>
    <row r="892" spans="2:62">
      <c r="B892" s="24" t="s">
        <v>15</v>
      </c>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c r="AC892" s="17"/>
      <c r="AD892" s="17"/>
      <c r="AE892" s="17"/>
      <c r="AF892" s="17"/>
      <c r="AG892" s="17"/>
      <c r="AH892" s="17"/>
      <c r="AI892" s="17"/>
      <c r="AJ892" s="17"/>
      <c r="AK892" s="17"/>
      <c r="AL892" s="17"/>
      <c r="AM892" s="17"/>
      <c r="AN892" s="17"/>
      <c r="AO892" s="17"/>
      <c r="AP892" s="17"/>
      <c r="AQ892" s="17"/>
      <c r="AR892" s="17"/>
      <c r="AS892" s="17"/>
      <c r="AT892" s="17"/>
      <c r="AU892" s="17"/>
      <c r="AV892" s="17"/>
      <c r="AW892" s="17"/>
      <c r="AX892" s="17"/>
      <c r="AY892" s="17"/>
      <c r="AZ892" s="17"/>
      <c r="BA892" s="17"/>
      <c r="BB892" s="17"/>
      <c r="BC892" s="17"/>
      <c r="BD892" s="17"/>
      <c r="BE892" s="17"/>
      <c r="BF892" s="17"/>
      <c r="BG892" s="17"/>
      <c r="BH892" s="17"/>
      <c r="BI892" s="17"/>
      <c r="BJ892" s="17"/>
    </row>
    <row r="893" spans="2:62">
      <c r="B893" t="s">
        <v>384</v>
      </c>
      <c r="C893" s="17">
        <v>9.1313045015393293E-2</v>
      </c>
      <c r="D893" s="17">
        <v>0.101509057148813</v>
      </c>
      <c r="E893" s="17">
        <v>8.0997274526808799E-2</v>
      </c>
      <c r="F893" s="17"/>
      <c r="G893" s="17">
        <v>0.15323679877919499</v>
      </c>
      <c r="H893" s="17">
        <v>0.17101612596542601</v>
      </c>
      <c r="I893" s="17">
        <v>0.12534826450164999</v>
      </c>
      <c r="J893" s="17">
        <v>6.0095463707576603E-2</v>
      </c>
      <c r="K893" s="17">
        <v>3.6494806284725803E-2</v>
      </c>
      <c r="L893" s="17">
        <v>1.9415922010740501E-2</v>
      </c>
      <c r="M893" s="17"/>
      <c r="N893" s="17">
        <v>0.130658942737021</v>
      </c>
      <c r="O893" s="17">
        <v>7.3891578872484501E-2</v>
      </c>
      <c r="P893" s="17">
        <v>7.8804771192748396E-2</v>
      </c>
      <c r="Q893" s="17">
        <v>7.84350387940288E-2</v>
      </c>
      <c r="R893" s="17"/>
      <c r="S893" s="17">
        <v>0.153782647048685</v>
      </c>
      <c r="T893" s="17">
        <v>7.3854542991033806E-2</v>
      </c>
      <c r="U893" s="17">
        <v>4.3518129161917003E-2</v>
      </c>
      <c r="V893" s="17">
        <v>9.5276869768983197E-2</v>
      </c>
      <c r="W893" s="17">
        <v>9.7039118877663894E-2</v>
      </c>
      <c r="X893" s="17">
        <v>9.5107985110198995E-2</v>
      </c>
      <c r="Y893" s="17">
        <v>6.4204802442294803E-2</v>
      </c>
      <c r="Z893" s="17">
        <v>7.0514643259955906E-2</v>
      </c>
      <c r="AA893" s="17">
        <v>9.3132804161467603E-2</v>
      </c>
      <c r="AB893" s="17"/>
      <c r="AC893" s="17">
        <v>0.16228167613003699</v>
      </c>
      <c r="AD893" s="17">
        <v>7.6600812927127296E-2</v>
      </c>
      <c r="AE893" s="17">
        <v>8.8596219030294798E-2</v>
      </c>
      <c r="AF893" s="17">
        <v>4.9199571971734503E-2</v>
      </c>
      <c r="AG893" s="17">
        <v>4.1695104883725097E-2</v>
      </c>
      <c r="AH893" s="17">
        <v>8.74704690149056E-2</v>
      </c>
      <c r="AI893" s="17"/>
      <c r="AJ893" s="17">
        <v>5.3577268778615898E-2</v>
      </c>
      <c r="AK893" s="17">
        <v>7.9456861908280205E-2</v>
      </c>
      <c r="AL893" s="17">
        <v>9.6431832179785196E-2</v>
      </c>
      <c r="AM893" s="17">
        <v>0.13590456188092101</v>
      </c>
      <c r="AN893" s="17">
        <v>0.158830885833395</v>
      </c>
      <c r="AO893" s="17">
        <v>7.8046885158072205E-2</v>
      </c>
      <c r="AP893" s="17"/>
      <c r="AQ893" s="17">
        <v>0.150804651448771</v>
      </c>
      <c r="AR893" s="17">
        <v>7.0967118379307095E-2</v>
      </c>
      <c r="AS893" s="17"/>
      <c r="AT893" s="17">
        <v>7.9636322321199701E-2</v>
      </c>
      <c r="AU893" s="17">
        <v>0.13816216609856399</v>
      </c>
      <c r="AV893" s="17"/>
      <c r="AW893" s="17">
        <v>0.106605551041991</v>
      </c>
      <c r="AX893" s="17" t="s">
        <v>87</v>
      </c>
      <c r="AY893" s="17">
        <v>5.3577268778615898E-2</v>
      </c>
      <c r="AZ893" s="17"/>
      <c r="BA893" s="17">
        <v>0.10204012480065799</v>
      </c>
      <c r="BB893" s="17">
        <v>8.5361893635108405E-2</v>
      </c>
      <c r="BC893" s="17"/>
      <c r="BD893" s="17">
        <v>0.18169827263083099</v>
      </c>
      <c r="BE893" s="17">
        <v>6.3493245253458896E-2</v>
      </c>
      <c r="BF893" s="17"/>
      <c r="BG893" s="17">
        <v>0.17493604988004199</v>
      </c>
      <c r="BH893" s="17">
        <v>0.100738287936222</v>
      </c>
      <c r="BI893" s="17">
        <v>9.1652170749795106E-2</v>
      </c>
      <c r="BJ893" s="17">
        <v>7.7535044334870198E-2</v>
      </c>
    </row>
    <row r="894" spans="2:62">
      <c r="B894" t="s">
        <v>385</v>
      </c>
      <c r="C894" s="17">
        <v>0.23344047892092601</v>
      </c>
      <c r="D894" s="17">
        <v>0.23709719397715201</v>
      </c>
      <c r="E894" s="17">
        <v>0.23086690316943001</v>
      </c>
      <c r="F894" s="17"/>
      <c r="G894" s="17">
        <v>0.294116277698933</v>
      </c>
      <c r="H894" s="17">
        <v>0.32456768088658799</v>
      </c>
      <c r="I894" s="17">
        <v>0.33559680417334498</v>
      </c>
      <c r="J894" s="17">
        <v>0.181200319372533</v>
      </c>
      <c r="K894" s="17">
        <v>0.15461996745224399</v>
      </c>
      <c r="L894" s="17">
        <v>0.13419722949540999</v>
      </c>
      <c r="M894" s="17"/>
      <c r="N894" s="17">
        <v>0.24752254280427399</v>
      </c>
      <c r="O894" s="17">
        <v>0.25117470850887502</v>
      </c>
      <c r="P894" s="17">
        <v>0.20962887478191</v>
      </c>
      <c r="Q894" s="17">
        <v>0.22213474779430301</v>
      </c>
      <c r="R894" s="17"/>
      <c r="S894" s="17">
        <v>0.289895885412849</v>
      </c>
      <c r="T894" s="17">
        <v>0.17971299204207</v>
      </c>
      <c r="U894" s="17">
        <v>0.25577889689432098</v>
      </c>
      <c r="V894" s="17">
        <v>0.17665861609182801</v>
      </c>
      <c r="W894" s="17">
        <v>0.24570042956514801</v>
      </c>
      <c r="X894" s="17">
        <v>0.23825663897155799</v>
      </c>
      <c r="Y894" s="17">
        <v>0.192128154552789</v>
      </c>
      <c r="Z894" s="17">
        <v>0.29854301840574898</v>
      </c>
      <c r="AA894" s="17">
        <v>0.25850484864897999</v>
      </c>
      <c r="AB894" s="17"/>
      <c r="AC894" s="17">
        <v>0.326409127088855</v>
      </c>
      <c r="AD894" s="17">
        <v>0.20251790940035</v>
      </c>
      <c r="AE894" s="17">
        <v>0.23089147586626699</v>
      </c>
      <c r="AF894" s="17">
        <v>0.18787792267332801</v>
      </c>
      <c r="AG894" s="17">
        <v>0.180297400371044</v>
      </c>
      <c r="AH894" s="17">
        <v>0.23681277563962499</v>
      </c>
      <c r="AI894" s="17"/>
      <c r="AJ894" s="17">
        <v>0.17946516918099401</v>
      </c>
      <c r="AK894" s="17">
        <v>0.236602030344359</v>
      </c>
      <c r="AL894" s="17">
        <v>0.32480999843969899</v>
      </c>
      <c r="AM894" s="17">
        <v>0.28353143976621298</v>
      </c>
      <c r="AN894" s="17">
        <v>0.280747062054992</v>
      </c>
      <c r="AO894" s="17">
        <v>0.23370410328115199</v>
      </c>
      <c r="AP894" s="17"/>
      <c r="AQ894" s="17">
        <v>0.28567433427130301</v>
      </c>
      <c r="AR894" s="17">
        <v>0.21829650743840001</v>
      </c>
      <c r="AS894" s="17"/>
      <c r="AT894" s="17">
        <v>0.21854737472392199</v>
      </c>
      <c r="AU894" s="17">
        <v>0.28979185399512802</v>
      </c>
      <c r="AV894" s="17"/>
      <c r="AW894" s="17">
        <v>0.25590578295717198</v>
      </c>
      <c r="AX894" s="17" t="s">
        <v>87</v>
      </c>
      <c r="AY894" s="17">
        <v>0.17946516918099401</v>
      </c>
      <c r="AZ894" s="17"/>
      <c r="BA894" s="17">
        <v>0.21007911264418799</v>
      </c>
      <c r="BB894" s="17">
        <v>0.24640085862781699</v>
      </c>
      <c r="BC894" s="17"/>
      <c r="BD894" s="17">
        <v>0.30354302651654902</v>
      </c>
      <c r="BE894" s="17">
        <v>0.21196753564821699</v>
      </c>
      <c r="BF894" s="17"/>
      <c r="BG894" s="17">
        <v>0.36943412456664598</v>
      </c>
      <c r="BH894" s="17">
        <v>0.19137226647128999</v>
      </c>
      <c r="BI894" s="17">
        <v>0.24759022875817499</v>
      </c>
      <c r="BJ894" s="17">
        <v>0.204185726192888</v>
      </c>
    </row>
    <row r="895" spans="2:62">
      <c r="B895" t="s">
        <v>386</v>
      </c>
      <c r="C895" s="17">
        <v>0.30570512170096997</v>
      </c>
      <c r="D895" s="17">
        <v>0.28739758886226702</v>
      </c>
      <c r="E895" s="17">
        <v>0.32314957297471703</v>
      </c>
      <c r="F895" s="17"/>
      <c r="G895" s="17">
        <v>0.26215261788863098</v>
      </c>
      <c r="H895" s="17">
        <v>0.30170508294738702</v>
      </c>
      <c r="I895" s="17">
        <v>0.26601869289264701</v>
      </c>
      <c r="J895" s="17">
        <v>0.33502860053950001</v>
      </c>
      <c r="K895" s="17">
        <v>0.31582583776259798</v>
      </c>
      <c r="L895" s="17">
        <v>0.338204425159841</v>
      </c>
      <c r="M895" s="17"/>
      <c r="N895" s="17">
        <v>0.30821137221278799</v>
      </c>
      <c r="O895" s="17">
        <v>0.29154377356083799</v>
      </c>
      <c r="P895" s="17">
        <v>0.322625540624083</v>
      </c>
      <c r="Q895" s="17">
        <v>0.30464022027159599</v>
      </c>
      <c r="R895" s="17"/>
      <c r="S895" s="17">
        <v>0.238007501291947</v>
      </c>
      <c r="T895" s="17">
        <v>0.31969770560124799</v>
      </c>
      <c r="U895" s="17">
        <v>0.30155980012983202</v>
      </c>
      <c r="V895" s="17">
        <v>0.36605077402583702</v>
      </c>
      <c r="W895" s="17">
        <v>0.268213750412304</v>
      </c>
      <c r="X895" s="17">
        <v>0.30307987539766401</v>
      </c>
      <c r="Y895" s="17">
        <v>0.38118576121335301</v>
      </c>
      <c r="Z895" s="17">
        <v>0.21766910171439699</v>
      </c>
      <c r="AA895" s="17">
        <v>0.32444110298112999</v>
      </c>
      <c r="AB895" s="17"/>
      <c r="AC895" s="17">
        <v>0.25769592536156799</v>
      </c>
      <c r="AD895" s="17">
        <v>0.311072006939142</v>
      </c>
      <c r="AE895" s="17">
        <v>0.34799851771083701</v>
      </c>
      <c r="AF895" s="17">
        <v>0.33301284898834799</v>
      </c>
      <c r="AG895" s="17">
        <v>0.30703411776605699</v>
      </c>
      <c r="AH895" s="17">
        <v>0.29409888724514099</v>
      </c>
      <c r="AI895" s="17"/>
      <c r="AJ895" s="17">
        <v>0.32240021566657701</v>
      </c>
      <c r="AK895" s="17">
        <v>0.31603989466944299</v>
      </c>
      <c r="AL895" s="17">
        <v>0.267171935558009</v>
      </c>
      <c r="AM895" s="17">
        <v>0.28024404315545998</v>
      </c>
      <c r="AN895" s="17">
        <v>0.28151179279018501</v>
      </c>
      <c r="AO895" s="17">
        <v>0.30268337762520597</v>
      </c>
      <c r="AP895" s="17"/>
      <c r="AQ895" s="17">
        <v>0.28715963687336998</v>
      </c>
      <c r="AR895" s="17">
        <v>0.31823786683543498</v>
      </c>
      <c r="AS895" s="17"/>
      <c r="AT895" s="17">
        <v>0.31612922498447998</v>
      </c>
      <c r="AU895" s="17">
        <v>0.26124847066873402</v>
      </c>
      <c r="AV895" s="17"/>
      <c r="AW895" s="17">
        <v>0.29611829217393398</v>
      </c>
      <c r="AX895" s="17" t="s">
        <v>87</v>
      </c>
      <c r="AY895" s="17">
        <v>0.32240021566657701</v>
      </c>
      <c r="AZ895" s="17"/>
      <c r="BA895" s="17">
        <v>0.32869933230305698</v>
      </c>
      <c r="BB895" s="17">
        <v>0.29294843200512799</v>
      </c>
      <c r="BC895" s="17"/>
      <c r="BD895" s="17">
        <v>0.279665374119411</v>
      </c>
      <c r="BE895" s="17">
        <v>0.31642703818540002</v>
      </c>
      <c r="BF895" s="17"/>
      <c r="BG895" s="17">
        <v>0.264420745485204</v>
      </c>
      <c r="BH895" s="17">
        <v>0.29839341874494202</v>
      </c>
      <c r="BI895" s="17">
        <v>0.32616172266925503</v>
      </c>
      <c r="BJ895" s="17">
        <v>0.31641275271978703</v>
      </c>
    </row>
    <row r="896" spans="2:62">
      <c r="B896" t="s">
        <v>387</v>
      </c>
      <c r="C896" s="17">
        <v>0.27846814869983</v>
      </c>
      <c r="D896" s="17">
        <v>0.306742713691251</v>
      </c>
      <c r="E896" s="17">
        <v>0.25095785798528297</v>
      </c>
      <c r="F896" s="17"/>
      <c r="G896" s="17">
        <v>0.17860783404056599</v>
      </c>
      <c r="H896" s="17">
        <v>0.14847618097030399</v>
      </c>
      <c r="I896" s="17">
        <v>0.197951751098011</v>
      </c>
      <c r="J896" s="17">
        <v>0.34606825172245798</v>
      </c>
      <c r="K896" s="17">
        <v>0.392772774215639</v>
      </c>
      <c r="L896" s="17">
        <v>0.38403645262902603</v>
      </c>
      <c r="M896" s="17"/>
      <c r="N896" s="17">
        <v>0.25713300500208902</v>
      </c>
      <c r="O896" s="17">
        <v>0.30475985037820302</v>
      </c>
      <c r="P896" s="17">
        <v>0.31192852377720598</v>
      </c>
      <c r="Q896" s="17">
        <v>0.242353487657821</v>
      </c>
      <c r="R896" s="17"/>
      <c r="S896" s="17">
        <v>0.248533500081104</v>
      </c>
      <c r="T896" s="17">
        <v>0.32225821505041202</v>
      </c>
      <c r="U896" s="17">
        <v>0.299753236755323</v>
      </c>
      <c r="V896" s="17">
        <v>0.285248458181662</v>
      </c>
      <c r="W896" s="17">
        <v>0.324382361175653</v>
      </c>
      <c r="X896" s="17">
        <v>0.22418390650723299</v>
      </c>
      <c r="Y896" s="17">
        <v>0.31171220946156197</v>
      </c>
      <c r="Z896" s="17">
        <v>0.27148089125136399</v>
      </c>
      <c r="AA896" s="17">
        <v>0.228365054356129</v>
      </c>
      <c r="AB896" s="17"/>
      <c r="AC896" s="17">
        <v>0.18559660079290199</v>
      </c>
      <c r="AD896" s="17">
        <v>0.323748498213205</v>
      </c>
      <c r="AE896" s="17">
        <v>0.23274787507983299</v>
      </c>
      <c r="AF896" s="17">
        <v>0.32202990280645699</v>
      </c>
      <c r="AG896" s="17">
        <v>0.34918549470680699</v>
      </c>
      <c r="AH896" s="17">
        <v>0.29537732024268898</v>
      </c>
      <c r="AI896" s="17"/>
      <c r="AJ896" s="17">
        <v>0.34740328025056599</v>
      </c>
      <c r="AK896" s="17">
        <v>0.29954774179128602</v>
      </c>
      <c r="AL896" s="17">
        <v>0.162754470523582</v>
      </c>
      <c r="AM896" s="17">
        <v>0.19336392344645301</v>
      </c>
      <c r="AN896" s="17">
        <v>0.21023390285058399</v>
      </c>
      <c r="AO896" s="17">
        <v>0.23595437882027201</v>
      </c>
      <c r="AP896" s="17"/>
      <c r="AQ896" s="17">
        <v>0.212705955709726</v>
      </c>
      <c r="AR896" s="17">
        <v>0.30621479729170598</v>
      </c>
      <c r="AS896" s="17"/>
      <c r="AT896" s="17">
        <v>0.294263112347599</v>
      </c>
      <c r="AU896" s="17">
        <v>0.22308603582927899</v>
      </c>
      <c r="AV896" s="17"/>
      <c r="AW896" s="17">
        <v>0.25355694283066998</v>
      </c>
      <c r="AX896" s="17" t="s">
        <v>87</v>
      </c>
      <c r="AY896" s="17">
        <v>0.34740328025056599</v>
      </c>
      <c r="AZ896" s="17"/>
      <c r="BA896" s="17">
        <v>0.30816463088629498</v>
      </c>
      <c r="BB896" s="17">
        <v>0.26199318398517002</v>
      </c>
      <c r="BC896" s="17"/>
      <c r="BD896" s="17">
        <v>0.16229069360082299</v>
      </c>
      <c r="BE896" s="17">
        <v>0.31934092197824399</v>
      </c>
      <c r="BF896" s="17"/>
      <c r="BG896" s="17">
        <v>0.14833531449423101</v>
      </c>
      <c r="BH896" s="17">
        <v>0.26792697598493598</v>
      </c>
      <c r="BI896" s="17">
        <v>0.29458766325964703</v>
      </c>
      <c r="BJ896" s="17">
        <v>0.31476795687949999</v>
      </c>
    </row>
    <row r="897" spans="2:62">
      <c r="B897" t="s">
        <v>101</v>
      </c>
      <c r="C897" s="17">
        <v>9.1073205662880102E-2</v>
      </c>
      <c r="D897" s="17">
        <v>6.7253446320516899E-2</v>
      </c>
      <c r="E897" s="17">
        <v>0.114028391343761</v>
      </c>
      <c r="F897" s="17"/>
      <c r="G897" s="17">
        <v>0.11188647159267399</v>
      </c>
      <c r="H897" s="17">
        <v>5.42349292302945E-2</v>
      </c>
      <c r="I897" s="17">
        <v>7.5084487334347402E-2</v>
      </c>
      <c r="J897" s="17">
        <v>7.7607364657932207E-2</v>
      </c>
      <c r="K897" s="17">
        <v>0.100286614284793</v>
      </c>
      <c r="L897" s="17">
        <v>0.124145970704983</v>
      </c>
      <c r="M897" s="17"/>
      <c r="N897" s="17">
        <v>5.6474137243828701E-2</v>
      </c>
      <c r="O897" s="17">
        <v>7.8630088679599697E-2</v>
      </c>
      <c r="P897" s="17">
        <v>7.7012289624052599E-2</v>
      </c>
      <c r="Q897" s="17">
        <v>0.15243650548225099</v>
      </c>
      <c r="R897" s="17"/>
      <c r="S897" s="17">
        <v>6.9780466165415903E-2</v>
      </c>
      <c r="T897" s="17">
        <v>0.10447654431523699</v>
      </c>
      <c r="U897" s="17">
        <v>9.9389937058606798E-2</v>
      </c>
      <c r="V897" s="17">
        <v>7.6765281931689605E-2</v>
      </c>
      <c r="W897" s="17">
        <v>6.4664339969230794E-2</v>
      </c>
      <c r="X897" s="17">
        <v>0.13937159401334701</v>
      </c>
      <c r="Y897" s="17">
        <v>5.0769072330000699E-2</v>
      </c>
      <c r="Z897" s="17">
        <v>0.14179234536853499</v>
      </c>
      <c r="AA897" s="17">
        <v>9.5556189852293597E-2</v>
      </c>
      <c r="AB897" s="17"/>
      <c r="AC897" s="17">
        <v>6.8016670626638395E-2</v>
      </c>
      <c r="AD897" s="17">
        <v>8.6060772520175605E-2</v>
      </c>
      <c r="AE897" s="17">
        <v>9.9765912312768407E-2</v>
      </c>
      <c r="AF897" s="17">
        <v>0.10787975356013201</v>
      </c>
      <c r="AG897" s="17">
        <v>0.121787882272367</v>
      </c>
      <c r="AH897" s="17">
        <v>8.6240547857639405E-2</v>
      </c>
      <c r="AI897" s="17"/>
      <c r="AJ897" s="17">
        <v>9.7154066123247104E-2</v>
      </c>
      <c r="AK897" s="17">
        <v>6.8353471286631898E-2</v>
      </c>
      <c r="AL897" s="17">
        <v>0.148831763298924</v>
      </c>
      <c r="AM897" s="17">
        <v>0.106956031750953</v>
      </c>
      <c r="AN897" s="17">
        <v>6.8676356470844205E-2</v>
      </c>
      <c r="AO897" s="17">
        <v>0.14961125511529799</v>
      </c>
      <c r="AP897" s="17"/>
      <c r="AQ897" s="17">
        <v>6.3655421696831097E-2</v>
      </c>
      <c r="AR897" s="17">
        <v>8.6283710055152299E-2</v>
      </c>
      <c r="AS897" s="17"/>
      <c r="AT897" s="17">
        <v>9.14239656227986E-2</v>
      </c>
      <c r="AU897" s="17">
        <v>8.7711473408295701E-2</v>
      </c>
      <c r="AV897" s="17"/>
      <c r="AW897" s="17">
        <v>8.78134309962329E-2</v>
      </c>
      <c r="AX897" s="17" t="s">
        <v>87</v>
      </c>
      <c r="AY897" s="17">
        <v>9.7154066123247104E-2</v>
      </c>
      <c r="AZ897" s="17"/>
      <c r="BA897" s="17">
        <v>5.1016799365801398E-2</v>
      </c>
      <c r="BB897" s="17">
        <v>0.113295631746777</v>
      </c>
      <c r="BC897" s="17"/>
      <c r="BD897" s="17">
        <v>7.2802633132385705E-2</v>
      </c>
      <c r="BE897" s="17">
        <v>8.8771258934679603E-2</v>
      </c>
      <c r="BF897" s="17"/>
      <c r="BG897" s="17">
        <v>4.2873765573877599E-2</v>
      </c>
      <c r="BH897" s="17">
        <v>0.14156905086261001</v>
      </c>
      <c r="BI897" s="17">
        <v>4.00082145631281E-2</v>
      </c>
      <c r="BJ897" s="17">
        <v>8.70985198729545E-2</v>
      </c>
    </row>
    <row r="898" spans="2:62">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c r="AC898" s="17"/>
      <c r="AD898" s="17"/>
      <c r="AE898" s="17"/>
      <c r="AF898" s="17"/>
      <c r="AG898" s="17"/>
      <c r="AH898" s="17"/>
      <c r="AI898" s="17"/>
      <c r="AJ898" s="17"/>
      <c r="AK898" s="17"/>
      <c r="AL898" s="17"/>
      <c r="AM898" s="17"/>
      <c r="AN898" s="17"/>
      <c r="AO898" s="17"/>
      <c r="AP898" s="17"/>
      <c r="AQ898" s="17"/>
      <c r="AR898" s="17"/>
      <c r="AS898" s="17"/>
      <c r="AT898" s="17"/>
      <c r="AU898" s="17"/>
      <c r="AV898" s="17"/>
      <c r="AW898" s="17"/>
      <c r="AX898" s="17"/>
      <c r="AY898" s="17"/>
      <c r="AZ898" s="17"/>
      <c r="BA898" s="17"/>
      <c r="BB898" s="17"/>
      <c r="BC898" s="17"/>
      <c r="BD898" s="17"/>
      <c r="BE898" s="17"/>
      <c r="BF898" s="17"/>
      <c r="BG898" s="17"/>
      <c r="BH898" s="17"/>
      <c r="BI898" s="17"/>
      <c r="BJ898" s="17"/>
    </row>
    <row r="899" spans="2:62">
      <c r="B899" s="6" t="s">
        <v>390</v>
      </c>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c r="AC899" s="17"/>
      <c r="AD899" s="17"/>
      <c r="AE899" s="17"/>
      <c r="AF899" s="17"/>
      <c r="AG899" s="17"/>
      <c r="AH899" s="17"/>
      <c r="AI899" s="17"/>
      <c r="AJ899" s="17"/>
      <c r="AK899" s="17"/>
      <c r="AL899" s="17"/>
      <c r="AM899" s="17"/>
      <c r="AN899" s="17"/>
      <c r="AO899" s="17"/>
      <c r="AP899" s="17"/>
      <c r="AQ899" s="17"/>
      <c r="AR899" s="17"/>
      <c r="AS899" s="17"/>
      <c r="AT899" s="17"/>
      <c r="AU899" s="17"/>
      <c r="AV899" s="17"/>
      <c r="AW899" s="17"/>
      <c r="AX899" s="17"/>
      <c r="AY899" s="17"/>
      <c r="AZ899" s="17"/>
      <c r="BA899" s="17"/>
      <c r="BB899" s="17"/>
      <c r="BC899" s="17"/>
      <c r="BD899" s="17"/>
      <c r="BE899" s="17"/>
      <c r="BF899" s="17"/>
      <c r="BG899" s="17"/>
      <c r="BH899" s="17"/>
      <c r="BI899" s="17"/>
      <c r="BJ899" s="17"/>
    </row>
    <row r="900" spans="2:62">
      <c r="B900" s="24" t="s">
        <v>15</v>
      </c>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c r="AC900" s="17"/>
      <c r="AD900" s="17"/>
      <c r="AE900" s="17"/>
      <c r="AF900" s="17"/>
      <c r="AG900" s="17"/>
      <c r="AH900" s="17"/>
      <c r="AI900" s="17"/>
      <c r="AJ900" s="17"/>
      <c r="AK900" s="17"/>
      <c r="AL900" s="17"/>
      <c r="AM900" s="17"/>
      <c r="AN900" s="17"/>
      <c r="AO900" s="17"/>
      <c r="AP900" s="17"/>
      <c r="AQ900" s="17"/>
      <c r="AR900" s="17"/>
      <c r="AS900" s="17"/>
      <c r="AT900" s="17"/>
      <c r="AU900" s="17"/>
      <c r="AV900" s="17"/>
      <c r="AW900" s="17"/>
      <c r="AX900" s="17"/>
      <c r="AY900" s="17"/>
      <c r="AZ900" s="17"/>
      <c r="BA900" s="17"/>
      <c r="BB900" s="17"/>
      <c r="BC900" s="17"/>
      <c r="BD900" s="17"/>
      <c r="BE900" s="17"/>
      <c r="BF900" s="17"/>
      <c r="BG900" s="17"/>
      <c r="BH900" s="17"/>
      <c r="BI900" s="17"/>
      <c r="BJ900" s="17"/>
    </row>
    <row r="901" spans="2:62">
      <c r="B901" t="s">
        <v>384</v>
      </c>
      <c r="C901" s="17">
        <v>8.9359762298491893E-2</v>
      </c>
      <c r="D901" s="17">
        <v>9.9469184853769294E-2</v>
      </c>
      <c r="E901" s="17">
        <v>7.8278280529494496E-2</v>
      </c>
      <c r="F901" s="17"/>
      <c r="G901" s="17">
        <v>0.131457679757708</v>
      </c>
      <c r="H901" s="17">
        <v>0.14215658922552299</v>
      </c>
      <c r="I901" s="17">
        <v>0.120659001077513</v>
      </c>
      <c r="J901" s="17">
        <v>7.2745834762783998E-2</v>
      </c>
      <c r="K901" s="17">
        <v>3.5376858867443399E-2</v>
      </c>
      <c r="L901" s="17">
        <v>4.01581346978594E-2</v>
      </c>
      <c r="M901" s="17"/>
      <c r="N901" s="17">
        <v>0.102455503614829</v>
      </c>
      <c r="O901" s="17">
        <v>8.1814108177442002E-2</v>
      </c>
      <c r="P901" s="17">
        <v>9.0857473738333305E-2</v>
      </c>
      <c r="Q901" s="17">
        <v>8.0335463954559302E-2</v>
      </c>
      <c r="R901" s="17"/>
      <c r="S901" s="17">
        <v>0.15158111434594401</v>
      </c>
      <c r="T901" s="17">
        <v>6.9225917710665302E-2</v>
      </c>
      <c r="U901" s="17">
        <v>4.8967376303312798E-2</v>
      </c>
      <c r="V901" s="17">
        <v>8.1588576127446799E-2</v>
      </c>
      <c r="W901" s="17">
        <v>0.114066081610846</v>
      </c>
      <c r="X901" s="17">
        <v>6.7262816266744296E-2</v>
      </c>
      <c r="Y901" s="17">
        <v>7.11887153190221E-2</v>
      </c>
      <c r="Z901" s="17">
        <v>0.11598008751788901</v>
      </c>
      <c r="AA901" s="17">
        <v>8.3134154392541501E-2</v>
      </c>
      <c r="AB901" s="17"/>
      <c r="AC901" s="17">
        <v>0.156940294213266</v>
      </c>
      <c r="AD901" s="17">
        <v>7.1807075477371807E-2</v>
      </c>
      <c r="AE901" s="17">
        <v>6.2179534881761402E-2</v>
      </c>
      <c r="AF901" s="17">
        <v>5.7129448126315603E-2</v>
      </c>
      <c r="AG901" s="17">
        <v>5.5976440812790698E-2</v>
      </c>
      <c r="AH901" s="17">
        <v>0.123219661207266</v>
      </c>
      <c r="AI901" s="17"/>
      <c r="AJ901" s="17">
        <v>6.5313183373255104E-2</v>
      </c>
      <c r="AK901" s="17">
        <v>7.4705913887514505E-2</v>
      </c>
      <c r="AL901" s="17">
        <v>9.9902291031990997E-2</v>
      </c>
      <c r="AM901" s="17">
        <v>0.112588666353878</v>
      </c>
      <c r="AN901" s="17">
        <v>0.14484413580841801</v>
      </c>
      <c r="AO901" s="17">
        <v>5.0492123547131403E-2</v>
      </c>
      <c r="AP901" s="17"/>
      <c r="AQ901" s="17">
        <v>0.14682910980441799</v>
      </c>
      <c r="AR901" s="17">
        <v>6.4019545759940094E-2</v>
      </c>
      <c r="AS901" s="17"/>
      <c r="AT901" s="17">
        <v>7.8559927837149199E-2</v>
      </c>
      <c r="AU901" s="17">
        <v>0.13011629591114399</v>
      </c>
      <c r="AV901" s="17"/>
      <c r="AW901" s="17">
        <v>9.3979884023719401E-2</v>
      </c>
      <c r="AX901" s="17" t="s">
        <v>87</v>
      </c>
      <c r="AY901" s="17">
        <v>6.5313183373255104E-2</v>
      </c>
      <c r="AZ901" s="17"/>
      <c r="BA901" s="17">
        <v>8.2672312730435404E-2</v>
      </c>
      <c r="BB901" s="17">
        <v>9.3069814383887201E-2</v>
      </c>
      <c r="BC901" s="17"/>
      <c r="BD901" s="17">
        <v>0.15036518487998601</v>
      </c>
      <c r="BE901" s="17">
        <v>7.0869480404978299E-2</v>
      </c>
      <c r="BF901" s="17"/>
      <c r="BG901" s="17">
        <v>0.159443883456095</v>
      </c>
      <c r="BH901" s="17">
        <v>8.5712229265614198E-2</v>
      </c>
      <c r="BI901" s="17">
        <v>0.111488734978881</v>
      </c>
      <c r="BJ901" s="17">
        <v>7.1799807414992797E-2</v>
      </c>
    </row>
    <row r="902" spans="2:62">
      <c r="B902" t="s">
        <v>385</v>
      </c>
      <c r="C902" s="17">
        <v>0.34454320247639902</v>
      </c>
      <c r="D902" s="17">
        <v>0.33832634963371999</v>
      </c>
      <c r="E902" s="17">
        <v>0.35046408355262698</v>
      </c>
      <c r="F902" s="17"/>
      <c r="G902" s="17">
        <v>0.43980678498027398</v>
      </c>
      <c r="H902" s="17">
        <v>0.43314959836227002</v>
      </c>
      <c r="I902" s="17">
        <v>0.39909189676787998</v>
      </c>
      <c r="J902" s="17">
        <v>0.27750021219240001</v>
      </c>
      <c r="K902" s="17">
        <v>0.26858365838438097</v>
      </c>
      <c r="L902" s="17">
        <v>0.27047816009777798</v>
      </c>
      <c r="M902" s="17"/>
      <c r="N902" s="17">
        <v>0.40899621050978802</v>
      </c>
      <c r="O902" s="17">
        <v>0.34641952581058999</v>
      </c>
      <c r="P902" s="17">
        <v>0.30817709729583298</v>
      </c>
      <c r="Q902" s="17">
        <v>0.306968770525057</v>
      </c>
      <c r="R902" s="17"/>
      <c r="S902" s="17">
        <v>0.36862310549794802</v>
      </c>
      <c r="T902" s="17">
        <v>0.29546432447198601</v>
      </c>
      <c r="U902" s="17">
        <v>0.37297157918156798</v>
      </c>
      <c r="V902" s="17">
        <v>0.33275793077448601</v>
      </c>
      <c r="W902" s="17">
        <v>0.33140452003364002</v>
      </c>
      <c r="X902" s="17">
        <v>0.37636085519358298</v>
      </c>
      <c r="Y902" s="17">
        <v>0.35151937432053199</v>
      </c>
      <c r="Z902" s="17">
        <v>0.314505023850287</v>
      </c>
      <c r="AA902" s="17">
        <v>0.35374462283498498</v>
      </c>
      <c r="AB902" s="17"/>
      <c r="AC902" s="17">
        <v>0.38580353142692098</v>
      </c>
      <c r="AD902" s="17">
        <v>0.327059485869932</v>
      </c>
      <c r="AE902" s="17">
        <v>0.39031865558374401</v>
      </c>
      <c r="AF902" s="17">
        <v>0.31372255604826699</v>
      </c>
      <c r="AG902" s="17">
        <v>0.29653971435680299</v>
      </c>
      <c r="AH902" s="17">
        <v>0.32599176975600502</v>
      </c>
      <c r="AI902" s="17"/>
      <c r="AJ902" s="17">
        <v>0.303103494385284</v>
      </c>
      <c r="AK902" s="17">
        <v>0.34966388671267401</v>
      </c>
      <c r="AL902" s="17">
        <v>0.36868251749123898</v>
      </c>
      <c r="AM902" s="17">
        <v>0.42215665544464498</v>
      </c>
      <c r="AN902" s="17">
        <v>0.36416236374599298</v>
      </c>
      <c r="AO902" s="17">
        <v>0.39663640802716099</v>
      </c>
      <c r="AP902" s="17"/>
      <c r="AQ902" s="17">
        <v>0.39143867125519299</v>
      </c>
      <c r="AR902" s="17">
        <v>0.33726214736008397</v>
      </c>
      <c r="AS902" s="17"/>
      <c r="AT902" s="17">
        <v>0.33456436415897101</v>
      </c>
      <c r="AU902" s="17">
        <v>0.38101267550541001</v>
      </c>
      <c r="AV902" s="17"/>
      <c r="AW902" s="17">
        <v>0.36535065256215199</v>
      </c>
      <c r="AX902" s="17" t="s">
        <v>87</v>
      </c>
      <c r="AY902" s="17">
        <v>0.303103494385284</v>
      </c>
      <c r="AZ902" s="17"/>
      <c r="BA902" s="17">
        <v>0.35635714740020402</v>
      </c>
      <c r="BB902" s="17">
        <v>0.33798908187253401</v>
      </c>
      <c r="BC902" s="17"/>
      <c r="BD902" s="17">
        <v>0.39511501594566401</v>
      </c>
      <c r="BE902" s="17">
        <v>0.325786059697311</v>
      </c>
      <c r="BF902" s="17"/>
      <c r="BG902" s="17">
        <v>0.44916688100993102</v>
      </c>
      <c r="BH902" s="17">
        <v>0.31881293879843098</v>
      </c>
      <c r="BI902" s="17">
        <v>0.38906246382297399</v>
      </c>
      <c r="BJ902" s="17">
        <v>0.29969631473599201</v>
      </c>
    </row>
    <row r="903" spans="2:62">
      <c r="B903" t="s">
        <v>386</v>
      </c>
      <c r="C903" s="17">
        <v>0.33832638427282202</v>
      </c>
      <c r="D903" s="17">
        <v>0.34337962067643502</v>
      </c>
      <c r="E903" s="17">
        <v>0.33400752877390799</v>
      </c>
      <c r="F903" s="17"/>
      <c r="G903" s="17">
        <v>0.253186995839283</v>
      </c>
      <c r="H903" s="17">
        <v>0.25677532103129902</v>
      </c>
      <c r="I903" s="17">
        <v>0.28718561898994399</v>
      </c>
      <c r="J903" s="17">
        <v>0.40854858459764798</v>
      </c>
      <c r="K903" s="17">
        <v>0.39990655664191099</v>
      </c>
      <c r="L903" s="17">
        <v>0.405406323152113</v>
      </c>
      <c r="M903" s="17"/>
      <c r="N903" s="17">
        <v>0.30013387468390301</v>
      </c>
      <c r="O903" s="17">
        <v>0.35894375289090402</v>
      </c>
      <c r="P903" s="17">
        <v>0.367707691525967</v>
      </c>
      <c r="Q903" s="17">
        <v>0.33253652129097</v>
      </c>
      <c r="R903" s="17"/>
      <c r="S903" s="17">
        <v>0.286560100362453</v>
      </c>
      <c r="T903" s="17">
        <v>0.39426449040078698</v>
      </c>
      <c r="U903" s="17">
        <v>0.33080709998130498</v>
      </c>
      <c r="V903" s="17">
        <v>0.36880819232663797</v>
      </c>
      <c r="W903" s="17">
        <v>0.34069371731248299</v>
      </c>
      <c r="X903" s="17">
        <v>0.29477717109166601</v>
      </c>
      <c r="Y903" s="17">
        <v>0.36591930854538401</v>
      </c>
      <c r="Z903" s="17">
        <v>0.289463876685911</v>
      </c>
      <c r="AA903" s="17">
        <v>0.34144221224594101</v>
      </c>
      <c r="AB903" s="17"/>
      <c r="AC903" s="17">
        <v>0.28559712166533602</v>
      </c>
      <c r="AD903" s="17">
        <v>0.34807652846734</v>
      </c>
      <c r="AE903" s="17">
        <v>0.35250811098016299</v>
      </c>
      <c r="AF903" s="17">
        <v>0.34293122922864799</v>
      </c>
      <c r="AG903" s="17">
        <v>0.40004002865240201</v>
      </c>
      <c r="AH903" s="17">
        <v>0.36362958538668799</v>
      </c>
      <c r="AI903" s="17"/>
      <c r="AJ903" s="17">
        <v>0.36480212508681698</v>
      </c>
      <c r="AK903" s="17">
        <v>0.34256098485112602</v>
      </c>
      <c r="AL903" s="17">
        <v>0.32306616619245299</v>
      </c>
      <c r="AM903" s="17">
        <v>0.29976220358473599</v>
      </c>
      <c r="AN903" s="17">
        <v>0.31167778525944401</v>
      </c>
      <c r="AO903" s="17">
        <v>0.29879447627987299</v>
      </c>
      <c r="AP903" s="17"/>
      <c r="AQ903" s="17">
        <v>0.289367713494949</v>
      </c>
      <c r="AR903" s="17">
        <v>0.36981758128074499</v>
      </c>
      <c r="AS903" s="17"/>
      <c r="AT903" s="17">
        <v>0.34917956701325298</v>
      </c>
      <c r="AU903" s="17">
        <v>0.30119755910332102</v>
      </c>
      <c r="AV903" s="17"/>
      <c r="AW903" s="17">
        <v>0.33912198589032599</v>
      </c>
      <c r="AX903" s="17" t="s">
        <v>87</v>
      </c>
      <c r="AY903" s="17">
        <v>0.36480212508681698</v>
      </c>
      <c r="AZ903" s="17"/>
      <c r="BA903" s="17">
        <v>0.354904802882616</v>
      </c>
      <c r="BB903" s="17">
        <v>0.32912903692689</v>
      </c>
      <c r="BC903" s="17"/>
      <c r="BD903" s="17">
        <v>0.284374892369678</v>
      </c>
      <c r="BE903" s="17">
        <v>0.363820130248032</v>
      </c>
      <c r="BF903" s="17"/>
      <c r="BG903" s="17">
        <v>0.26704107355208401</v>
      </c>
      <c r="BH903" s="17">
        <v>0.36483315003156802</v>
      </c>
      <c r="BI903" s="17">
        <v>0.29167469034094701</v>
      </c>
      <c r="BJ903" s="17">
        <v>0.380293538709985</v>
      </c>
    </row>
    <row r="904" spans="2:62">
      <c r="B904" t="s">
        <v>387</v>
      </c>
      <c r="C904" s="17">
        <v>0.13127509624057601</v>
      </c>
      <c r="D904" s="17">
        <v>0.14079380460725699</v>
      </c>
      <c r="E904" s="17">
        <v>0.12299623613246299</v>
      </c>
      <c r="F904" s="17"/>
      <c r="G904" s="17">
        <v>8.77692519636291E-2</v>
      </c>
      <c r="H904" s="17">
        <v>8.5554525434668793E-2</v>
      </c>
      <c r="I904" s="17">
        <v>0.100493852732485</v>
      </c>
      <c r="J904" s="17">
        <v>0.140443704888225</v>
      </c>
      <c r="K904" s="17">
        <v>0.18033464077886399</v>
      </c>
      <c r="L904" s="17">
        <v>0.18421961840155701</v>
      </c>
      <c r="M904" s="17"/>
      <c r="N904" s="17">
        <v>0.12135269939144</v>
      </c>
      <c r="O904" s="17">
        <v>0.112352248767272</v>
      </c>
      <c r="P904" s="17">
        <v>0.15298716445563301</v>
      </c>
      <c r="Q904" s="17">
        <v>0.14109840389037101</v>
      </c>
      <c r="R904" s="17"/>
      <c r="S904" s="17">
        <v>0.100228399036219</v>
      </c>
      <c r="T904" s="17">
        <v>0.13718884988632099</v>
      </c>
      <c r="U904" s="17">
        <v>0.16210838695722199</v>
      </c>
      <c r="V904" s="17">
        <v>0.147595049598545</v>
      </c>
      <c r="W904" s="17">
        <v>0.160553069706872</v>
      </c>
      <c r="X904" s="17">
        <v>0.130996860997253</v>
      </c>
      <c r="Y904" s="17">
        <v>0.13081598396681501</v>
      </c>
      <c r="Z904" s="17">
        <v>0.147446835743274</v>
      </c>
      <c r="AA904" s="17">
        <v>9.8536332824448195E-2</v>
      </c>
      <c r="AB904" s="17"/>
      <c r="AC904" s="17">
        <v>9.0894323041173702E-2</v>
      </c>
      <c r="AD904" s="17">
        <v>0.153154275483327</v>
      </c>
      <c r="AE904" s="17">
        <v>9.2896634491161506E-2</v>
      </c>
      <c r="AF904" s="17">
        <v>0.174260310733619</v>
      </c>
      <c r="AG904" s="17">
        <v>0.14875227804403399</v>
      </c>
      <c r="AH904" s="17">
        <v>0.112121369643085</v>
      </c>
      <c r="AI904" s="17"/>
      <c r="AJ904" s="17">
        <v>0.16212090089224801</v>
      </c>
      <c r="AK904" s="17">
        <v>0.14321964308576299</v>
      </c>
      <c r="AL904" s="17">
        <v>9.4117990589710696E-2</v>
      </c>
      <c r="AM904" s="17">
        <v>7.4443970579963006E-2</v>
      </c>
      <c r="AN904" s="17">
        <v>9.3374665932938597E-2</v>
      </c>
      <c r="AO904" s="17">
        <v>0.19509612307094601</v>
      </c>
      <c r="AP904" s="17"/>
      <c r="AQ904" s="17">
        <v>9.86261851286548E-2</v>
      </c>
      <c r="AR904" s="17">
        <v>0.13905271716558301</v>
      </c>
      <c r="AS904" s="17"/>
      <c r="AT904" s="17">
        <v>0.13596793955051001</v>
      </c>
      <c r="AU904" s="17">
        <v>0.11055333338042</v>
      </c>
      <c r="AV904" s="17"/>
      <c r="AW904" s="17">
        <v>0.11321139338920801</v>
      </c>
      <c r="AX904" s="17" t="s">
        <v>87</v>
      </c>
      <c r="AY904" s="17">
        <v>0.16212090089224801</v>
      </c>
      <c r="AZ904" s="17"/>
      <c r="BA904" s="17">
        <v>0.14406250341211199</v>
      </c>
      <c r="BB904" s="17">
        <v>0.124180919879207</v>
      </c>
      <c r="BC904" s="17"/>
      <c r="BD904" s="17">
        <v>0.11116959809632</v>
      </c>
      <c r="BE904" s="17">
        <v>0.14101579943522</v>
      </c>
      <c r="BF904" s="17"/>
      <c r="BG904" s="17">
        <v>8.7577067084920801E-2</v>
      </c>
      <c r="BH904" s="17">
        <v>0.107280055877028</v>
      </c>
      <c r="BI904" s="17">
        <v>0.14312088333652701</v>
      </c>
      <c r="BJ904" s="17">
        <v>0.15426967993194601</v>
      </c>
    </row>
    <row r="905" spans="2:62">
      <c r="B905" t="s">
        <v>101</v>
      </c>
      <c r="C905" s="17">
        <v>9.6495554711710299E-2</v>
      </c>
      <c r="D905" s="17">
        <v>7.8031040228818196E-2</v>
      </c>
      <c r="E905" s="17">
        <v>0.114253871011507</v>
      </c>
      <c r="F905" s="17"/>
      <c r="G905" s="17">
        <v>8.7779287459105307E-2</v>
      </c>
      <c r="H905" s="17">
        <v>8.2363965946239501E-2</v>
      </c>
      <c r="I905" s="17">
        <v>9.2569630432178404E-2</v>
      </c>
      <c r="J905" s="17">
        <v>0.100761663558943</v>
      </c>
      <c r="K905" s="17">
        <v>0.1157982853274</v>
      </c>
      <c r="L905" s="17">
        <v>9.9737763650693007E-2</v>
      </c>
      <c r="M905" s="17"/>
      <c r="N905" s="17">
        <v>6.7061711800039905E-2</v>
      </c>
      <c r="O905" s="17">
        <v>0.100470364353791</v>
      </c>
      <c r="P905" s="17">
        <v>8.0270572984233193E-2</v>
      </c>
      <c r="Q905" s="17">
        <v>0.13906084033904201</v>
      </c>
      <c r="R905" s="17"/>
      <c r="S905" s="17">
        <v>9.3007280757436306E-2</v>
      </c>
      <c r="T905" s="17">
        <v>0.10385641753024</v>
      </c>
      <c r="U905" s="17">
        <v>8.5145557576591605E-2</v>
      </c>
      <c r="V905" s="17">
        <v>6.9250251172884095E-2</v>
      </c>
      <c r="W905" s="17">
        <v>5.3282611336158803E-2</v>
      </c>
      <c r="X905" s="17">
        <v>0.130602296450753</v>
      </c>
      <c r="Y905" s="17">
        <v>8.0556617848246997E-2</v>
      </c>
      <c r="Z905" s="17">
        <v>0.13260417620264001</v>
      </c>
      <c r="AA905" s="17">
        <v>0.12314267770208399</v>
      </c>
      <c r="AB905" s="17"/>
      <c r="AC905" s="17">
        <v>8.0764729653302295E-2</v>
      </c>
      <c r="AD905" s="17">
        <v>9.9902634702028897E-2</v>
      </c>
      <c r="AE905" s="17">
        <v>0.10209706406317</v>
      </c>
      <c r="AF905" s="17">
        <v>0.11195645586315101</v>
      </c>
      <c r="AG905" s="17">
        <v>9.8691538133970802E-2</v>
      </c>
      <c r="AH905" s="17">
        <v>7.5037614006955702E-2</v>
      </c>
      <c r="AI905" s="17"/>
      <c r="AJ905" s="17">
        <v>0.10466029626239499</v>
      </c>
      <c r="AK905" s="17">
        <v>8.9849571462922398E-2</v>
      </c>
      <c r="AL905" s="17">
        <v>0.11423103469460601</v>
      </c>
      <c r="AM905" s="17">
        <v>9.1048504036777403E-2</v>
      </c>
      <c r="AN905" s="17">
        <v>8.5941049253207003E-2</v>
      </c>
      <c r="AO905" s="17">
        <v>5.89808690748891E-2</v>
      </c>
      <c r="AP905" s="17"/>
      <c r="AQ905" s="17">
        <v>7.37383203167844E-2</v>
      </c>
      <c r="AR905" s="17">
        <v>8.9848008433647694E-2</v>
      </c>
      <c r="AS905" s="17"/>
      <c r="AT905" s="17">
        <v>0.101728201440117</v>
      </c>
      <c r="AU905" s="17">
        <v>7.7120136099705999E-2</v>
      </c>
      <c r="AV905" s="17"/>
      <c r="AW905" s="17">
        <v>8.8336084134594803E-2</v>
      </c>
      <c r="AX905" s="17" t="s">
        <v>87</v>
      </c>
      <c r="AY905" s="17">
        <v>0.10466029626239499</v>
      </c>
      <c r="AZ905" s="17"/>
      <c r="BA905" s="17">
        <v>6.2003233574632499E-2</v>
      </c>
      <c r="BB905" s="17">
        <v>0.115631146937482</v>
      </c>
      <c r="BC905" s="17"/>
      <c r="BD905" s="17">
        <v>5.8975308708352603E-2</v>
      </c>
      <c r="BE905" s="17">
        <v>9.8508530214458795E-2</v>
      </c>
      <c r="BF905" s="17"/>
      <c r="BG905" s="17">
        <v>3.6771094896969898E-2</v>
      </c>
      <c r="BH905" s="17">
        <v>0.12336162602735801</v>
      </c>
      <c r="BI905" s="17">
        <v>6.46532275206705E-2</v>
      </c>
      <c r="BJ905" s="17">
        <v>9.3940659207083499E-2</v>
      </c>
    </row>
    <row r="906" spans="2:62">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c r="AC906" s="17"/>
      <c r="AD906" s="17"/>
      <c r="AE906" s="17"/>
      <c r="AF906" s="17"/>
      <c r="AG906" s="17"/>
      <c r="AH906" s="17"/>
      <c r="AI906" s="17"/>
      <c r="AJ906" s="17"/>
      <c r="AK906" s="17"/>
      <c r="AL906" s="17"/>
      <c r="AM906" s="17"/>
      <c r="AN906" s="17"/>
      <c r="AO906" s="17"/>
      <c r="AP906" s="17"/>
      <c r="AQ906" s="17"/>
      <c r="AR906" s="17"/>
      <c r="AS906" s="17"/>
      <c r="AT906" s="17"/>
      <c r="AU906" s="17"/>
      <c r="AV906" s="17"/>
      <c r="AW906" s="17"/>
      <c r="AX906" s="17"/>
      <c r="AY906" s="17"/>
      <c r="AZ906" s="17"/>
      <c r="BA906" s="17"/>
      <c r="BB906" s="17"/>
      <c r="BC906" s="17"/>
      <c r="BD906" s="17"/>
      <c r="BE906" s="17"/>
      <c r="BF906" s="17"/>
      <c r="BG906" s="17"/>
      <c r="BH906" s="17"/>
      <c r="BI906" s="17"/>
      <c r="BJ906" s="17"/>
    </row>
    <row r="907" spans="2:62">
      <c r="B907" s="6" t="s">
        <v>391</v>
      </c>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c r="AC907" s="17"/>
      <c r="AD907" s="17"/>
      <c r="AE907" s="17"/>
      <c r="AF907" s="17"/>
      <c r="AG907" s="17"/>
      <c r="AH907" s="17"/>
      <c r="AI907" s="17"/>
      <c r="AJ907" s="17"/>
      <c r="AK907" s="17"/>
      <c r="AL907" s="17"/>
      <c r="AM907" s="17"/>
      <c r="AN907" s="17"/>
      <c r="AO907" s="17"/>
      <c r="AP907" s="17"/>
      <c r="AQ907" s="17"/>
      <c r="AR907" s="17"/>
      <c r="AS907" s="17"/>
      <c r="AT907" s="17"/>
      <c r="AU907" s="17"/>
      <c r="AV907" s="17"/>
      <c r="AW907" s="17"/>
      <c r="AX907" s="17"/>
      <c r="AY907" s="17"/>
      <c r="AZ907" s="17"/>
      <c r="BA907" s="17"/>
      <c r="BB907" s="17"/>
      <c r="BC907" s="17"/>
      <c r="BD907" s="17"/>
      <c r="BE907" s="17"/>
      <c r="BF907" s="17"/>
      <c r="BG907" s="17"/>
      <c r="BH907" s="17"/>
      <c r="BI907" s="17"/>
      <c r="BJ907" s="17"/>
    </row>
    <row r="908" spans="2:62">
      <c r="B908" s="24" t="s">
        <v>15</v>
      </c>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c r="AC908" s="17"/>
      <c r="AD908" s="17"/>
      <c r="AE908" s="17"/>
      <c r="AF908" s="17"/>
      <c r="AG908" s="17"/>
      <c r="AH908" s="17"/>
      <c r="AI908" s="17"/>
      <c r="AJ908" s="17"/>
      <c r="AK908" s="17"/>
      <c r="AL908" s="17"/>
      <c r="AM908" s="17"/>
      <c r="AN908" s="17"/>
      <c r="AO908" s="17"/>
      <c r="AP908" s="17"/>
      <c r="AQ908" s="17"/>
      <c r="AR908" s="17"/>
      <c r="AS908" s="17"/>
      <c r="AT908" s="17"/>
      <c r="AU908" s="17"/>
      <c r="AV908" s="17"/>
      <c r="AW908" s="17"/>
      <c r="AX908" s="17"/>
      <c r="AY908" s="17"/>
      <c r="AZ908" s="17"/>
      <c r="BA908" s="17"/>
      <c r="BB908" s="17"/>
      <c r="BC908" s="17"/>
      <c r="BD908" s="17"/>
      <c r="BE908" s="17"/>
      <c r="BF908" s="17"/>
      <c r="BG908" s="17"/>
      <c r="BH908" s="17"/>
      <c r="BI908" s="17"/>
      <c r="BJ908" s="17"/>
    </row>
    <row r="909" spans="2:62">
      <c r="B909" t="s">
        <v>384</v>
      </c>
      <c r="C909" s="17">
        <v>8.2274443246494397E-2</v>
      </c>
      <c r="D909" s="17">
        <v>0.103114475962371</v>
      </c>
      <c r="E909" s="17">
        <v>6.06382714894581E-2</v>
      </c>
      <c r="F909" s="17"/>
      <c r="G909" s="17">
        <v>0.110732532212304</v>
      </c>
      <c r="H909" s="17">
        <v>0.12992644608402101</v>
      </c>
      <c r="I909" s="17">
        <v>0.13442144458480201</v>
      </c>
      <c r="J909" s="17">
        <v>6.0714925617990599E-2</v>
      </c>
      <c r="K909" s="17">
        <v>4.5475139871101002E-2</v>
      </c>
      <c r="L909" s="17">
        <v>2.1653924601320599E-2</v>
      </c>
      <c r="M909" s="17"/>
      <c r="N909" s="17">
        <v>0.10835397004663901</v>
      </c>
      <c r="O909" s="17">
        <v>7.6515042329459104E-2</v>
      </c>
      <c r="P909" s="17">
        <v>7.1435198557511195E-2</v>
      </c>
      <c r="Q909" s="17">
        <v>7.0094548270927107E-2</v>
      </c>
      <c r="R909" s="17"/>
      <c r="S909" s="17">
        <v>0.15937589401055099</v>
      </c>
      <c r="T909" s="17">
        <v>7.1710757800366398E-2</v>
      </c>
      <c r="U909" s="17">
        <v>2.7990902184047199E-2</v>
      </c>
      <c r="V909" s="17">
        <v>6.55450403402172E-2</v>
      </c>
      <c r="W909" s="17">
        <v>9.7702424682167693E-2</v>
      </c>
      <c r="X909" s="17">
        <v>6.13129145340389E-2</v>
      </c>
      <c r="Y909" s="17">
        <v>6.8446224109734097E-2</v>
      </c>
      <c r="Z909" s="17">
        <v>9.5686961958803496E-2</v>
      </c>
      <c r="AA909" s="17">
        <v>7.1466517921242895E-2</v>
      </c>
      <c r="AB909" s="17"/>
      <c r="AC909" s="17">
        <v>0.15318808518177901</v>
      </c>
      <c r="AD909" s="17">
        <v>6.2393536391799599E-2</v>
      </c>
      <c r="AE909" s="17">
        <v>6.8055835049391306E-2</v>
      </c>
      <c r="AF909" s="17">
        <v>5.2606305224288399E-2</v>
      </c>
      <c r="AG909" s="17">
        <v>4.22996235185054E-2</v>
      </c>
      <c r="AH909" s="17">
        <v>7.5032820084418098E-2</v>
      </c>
      <c r="AI909" s="17"/>
      <c r="AJ909" s="17">
        <v>5.9496660209623103E-2</v>
      </c>
      <c r="AK909" s="17">
        <v>6.17548364428636E-2</v>
      </c>
      <c r="AL909" s="17">
        <v>7.7891779481694401E-2</v>
      </c>
      <c r="AM909" s="17">
        <v>0.119961094313736</v>
      </c>
      <c r="AN909" s="17">
        <v>0.13939693245860901</v>
      </c>
      <c r="AO909" s="17">
        <v>7.7712544775582995E-2</v>
      </c>
      <c r="AP909" s="17"/>
      <c r="AQ909" s="17">
        <v>0.13594446194843501</v>
      </c>
      <c r="AR909" s="17">
        <v>6.4605944442582094E-2</v>
      </c>
      <c r="AS909" s="17"/>
      <c r="AT909" s="17">
        <v>7.0126703498342394E-2</v>
      </c>
      <c r="AU909" s="17">
        <v>0.130625386774989</v>
      </c>
      <c r="AV909" s="17"/>
      <c r="AW909" s="17">
        <v>8.9360097406907493E-2</v>
      </c>
      <c r="AX909" s="17" t="s">
        <v>87</v>
      </c>
      <c r="AY909" s="17">
        <v>5.9496660209623103E-2</v>
      </c>
      <c r="AZ909" s="17"/>
      <c r="BA909" s="17">
        <v>8.2485530713124505E-2</v>
      </c>
      <c r="BB909" s="17">
        <v>8.2157336494839403E-2</v>
      </c>
      <c r="BC909" s="17"/>
      <c r="BD909" s="17">
        <v>0.13315796373296401</v>
      </c>
      <c r="BE909" s="17">
        <v>6.5683073983186693E-2</v>
      </c>
      <c r="BF909" s="17"/>
      <c r="BG909" s="17">
        <v>0.15814838066814499</v>
      </c>
      <c r="BH909" s="17">
        <v>7.8860371305838797E-2</v>
      </c>
      <c r="BI909" s="17">
        <v>9.5534755517272099E-2</v>
      </c>
      <c r="BJ909" s="17">
        <v>5.6385500673288999E-2</v>
      </c>
    </row>
    <row r="910" spans="2:62">
      <c r="B910" t="s">
        <v>385</v>
      </c>
      <c r="C910" s="17">
        <v>0.27268063184987401</v>
      </c>
      <c r="D910" s="17">
        <v>0.28744569282285398</v>
      </c>
      <c r="E910" s="17">
        <v>0.259442906520574</v>
      </c>
      <c r="F910" s="17"/>
      <c r="G910" s="17">
        <v>0.35189367346179701</v>
      </c>
      <c r="H910" s="17">
        <v>0.371896183162092</v>
      </c>
      <c r="I910" s="17">
        <v>0.333730957683185</v>
      </c>
      <c r="J910" s="17">
        <v>0.18722382562098999</v>
      </c>
      <c r="K910" s="17">
        <v>0.20612151479222801</v>
      </c>
      <c r="L910" s="17">
        <v>0.207259300110197</v>
      </c>
      <c r="M910" s="17"/>
      <c r="N910" s="17">
        <v>0.32638364535879699</v>
      </c>
      <c r="O910" s="17">
        <v>0.27266572841548598</v>
      </c>
      <c r="P910" s="17">
        <v>0.25692626607246299</v>
      </c>
      <c r="Q910" s="17">
        <v>0.23011717475697699</v>
      </c>
      <c r="R910" s="17"/>
      <c r="S910" s="17">
        <v>0.29770836354725</v>
      </c>
      <c r="T910" s="17">
        <v>0.196096317857576</v>
      </c>
      <c r="U910" s="17">
        <v>0.25548682583454702</v>
      </c>
      <c r="V910" s="17">
        <v>0.28304920487396701</v>
      </c>
      <c r="W910" s="17">
        <v>0.26592066280318699</v>
      </c>
      <c r="X910" s="17">
        <v>0.28611789887504202</v>
      </c>
      <c r="Y910" s="17">
        <v>0.28381781939561701</v>
      </c>
      <c r="Z910" s="17">
        <v>0.32002516715535201</v>
      </c>
      <c r="AA910" s="17">
        <v>0.31086705140794801</v>
      </c>
      <c r="AB910" s="17"/>
      <c r="AC910" s="17">
        <v>0.348054751855358</v>
      </c>
      <c r="AD910" s="17">
        <v>0.250120820136365</v>
      </c>
      <c r="AE910" s="17">
        <v>0.30590486378301801</v>
      </c>
      <c r="AF910" s="17">
        <v>0.24649759957640699</v>
      </c>
      <c r="AG910" s="17">
        <v>0.163185755642345</v>
      </c>
      <c r="AH910" s="17">
        <v>0.26143320722170299</v>
      </c>
      <c r="AI910" s="17"/>
      <c r="AJ910" s="17">
        <v>0.226861759418163</v>
      </c>
      <c r="AK910" s="17">
        <v>0.26206672348182503</v>
      </c>
      <c r="AL910" s="17">
        <v>0.33948256309332198</v>
      </c>
      <c r="AM910" s="17">
        <v>0.34737545425031502</v>
      </c>
      <c r="AN910" s="17">
        <v>0.31858114054362802</v>
      </c>
      <c r="AO910" s="17">
        <v>0.26706864715256601</v>
      </c>
      <c r="AP910" s="17"/>
      <c r="AQ910" s="17">
        <v>0.33847849902057198</v>
      </c>
      <c r="AR910" s="17">
        <v>0.25410276820582001</v>
      </c>
      <c r="AS910" s="17"/>
      <c r="AT910" s="17">
        <v>0.25053317028307498</v>
      </c>
      <c r="AU910" s="17">
        <v>0.34997480028227801</v>
      </c>
      <c r="AV910" s="17"/>
      <c r="AW910" s="17">
        <v>0.291035747781832</v>
      </c>
      <c r="AX910" s="17" t="s">
        <v>87</v>
      </c>
      <c r="AY910" s="17">
        <v>0.226861759418163</v>
      </c>
      <c r="AZ910" s="17"/>
      <c r="BA910" s="17">
        <v>0.26888720084868301</v>
      </c>
      <c r="BB910" s="17">
        <v>0.274785145155514</v>
      </c>
      <c r="BC910" s="17"/>
      <c r="BD910" s="17">
        <v>0.36828868572972301</v>
      </c>
      <c r="BE910" s="17">
        <v>0.24317876549598</v>
      </c>
      <c r="BF910" s="17"/>
      <c r="BG910" s="17">
        <v>0.40587303466890801</v>
      </c>
      <c r="BH910" s="17">
        <v>0.23529483804396201</v>
      </c>
      <c r="BI910" s="17">
        <v>0.29553210549150599</v>
      </c>
      <c r="BJ910" s="17">
        <v>0.24283521932581101</v>
      </c>
    </row>
    <row r="911" spans="2:62">
      <c r="B911" t="s">
        <v>386</v>
      </c>
      <c r="C911" s="17">
        <v>0.318488027354075</v>
      </c>
      <c r="D911" s="17">
        <v>0.31619538031996902</v>
      </c>
      <c r="E911" s="17">
        <v>0.32139738464997603</v>
      </c>
      <c r="F911" s="17"/>
      <c r="G911" s="17">
        <v>0.23652163824487399</v>
      </c>
      <c r="H911" s="17">
        <v>0.29182957713216101</v>
      </c>
      <c r="I911" s="17">
        <v>0.287109435335337</v>
      </c>
      <c r="J911" s="17">
        <v>0.383829570118699</v>
      </c>
      <c r="K911" s="17">
        <v>0.36618394473133797</v>
      </c>
      <c r="L911" s="17">
        <v>0.33622340234442299</v>
      </c>
      <c r="M911" s="17"/>
      <c r="N911" s="17">
        <v>0.321129811038326</v>
      </c>
      <c r="O911" s="17">
        <v>0.32051995540256201</v>
      </c>
      <c r="P911" s="17">
        <v>0.29792283023605098</v>
      </c>
      <c r="Q911" s="17">
        <v>0.333529812069295</v>
      </c>
      <c r="R911" s="17"/>
      <c r="S911" s="17">
        <v>0.30657309525726301</v>
      </c>
      <c r="T911" s="17">
        <v>0.295562578780727</v>
      </c>
      <c r="U911" s="17">
        <v>0.29976173641536602</v>
      </c>
      <c r="V911" s="17">
        <v>0.32996748487440197</v>
      </c>
      <c r="W911" s="17">
        <v>0.28628697467275099</v>
      </c>
      <c r="X911" s="17">
        <v>0.33405813224841302</v>
      </c>
      <c r="Y911" s="17">
        <v>0.35891103837254501</v>
      </c>
      <c r="Z911" s="17">
        <v>0.27883992993969298</v>
      </c>
      <c r="AA911" s="17">
        <v>0.359441000846347</v>
      </c>
      <c r="AB911" s="17"/>
      <c r="AC911" s="17">
        <v>0.28092269675763598</v>
      </c>
      <c r="AD911" s="17">
        <v>0.34462351202638702</v>
      </c>
      <c r="AE911" s="17">
        <v>0.35083522956627899</v>
      </c>
      <c r="AF911" s="17">
        <v>0.292531663304543</v>
      </c>
      <c r="AG911" s="17">
        <v>0.32335915811368099</v>
      </c>
      <c r="AH911" s="17">
        <v>0.35206060304708098</v>
      </c>
      <c r="AI911" s="17"/>
      <c r="AJ911" s="17">
        <v>0.32916752450949099</v>
      </c>
      <c r="AK911" s="17">
        <v>0.34789369916347201</v>
      </c>
      <c r="AL911" s="17">
        <v>0.28699555745982502</v>
      </c>
      <c r="AM911" s="17">
        <v>0.33338253805668899</v>
      </c>
      <c r="AN911" s="17">
        <v>0.28898966272294502</v>
      </c>
      <c r="AO911" s="17">
        <v>0.22346764235747599</v>
      </c>
      <c r="AP911" s="17"/>
      <c r="AQ911" s="17">
        <v>0.27330280800449702</v>
      </c>
      <c r="AR911" s="17">
        <v>0.34044703812831201</v>
      </c>
      <c r="AS911" s="17"/>
      <c r="AT911" s="17">
        <v>0.33084548940097103</v>
      </c>
      <c r="AU911" s="17">
        <v>0.272511255672304</v>
      </c>
      <c r="AV911" s="17"/>
      <c r="AW911" s="17">
        <v>0.32790426825920999</v>
      </c>
      <c r="AX911" s="17" t="s">
        <v>87</v>
      </c>
      <c r="AY911" s="17">
        <v>0.32916752450949099</v>
      </c>
      <c r="AZ911" s="17"/>
      <c r="BA911" s="17">
        <v>0.31838711895775501</v>
      </c>
      <c r="BB911" s="17">
        <v>0.31854400914539799</v>
      </c>
      <c r="BC911" s="17"/>
      <c r="BD911" s="17">
        <v>0.28799768189481101</v>
      </c>
      <c r="BE911" s="17">
        <v>0.33266576630300698</v>
      </c>
      <c r="BF911" s="17"/>
      <c r="BG911" s="17">
        <v>0.25359491910079501</v>
      </c>
      <c r="BH911" s="17">
        <v>0.35429045686838101</v>
      </c>
      <c r="BI911" s="17">
        <v>0.33217394501390601</v>
      </c>
      <c r="BJ911" s="17">
        <v>0.33790307242805001</v>
      </c>
    </row>
    <row r="912" spans="2:62">
      <c r="B912" t="s">
        <v>387</v>
      </c>
      <c r="C912" s="17">
        <v>0.217095280495988</v>
      </c>
      <c r="D912" s="17">
        <v>0.213928481827832</v>
      </c>
      <c r="E912" s="17">
        <v>0.22080370003250399</v>
      </c>
      <c r="F912" s="17"/>
      <c r="G912" s="17">
        <v>0.16137137919347699</v>
      </c>
      <c r="H912" s="17">
        <v>0.135599806269109</v>
      </c>
      <c r="I912" s="17">
        <v>0.158979120123211</v>
      </c>
      <c r="J912" s="17">
        <v>0.26216596407988402</v>
      </c>
      <c r="K912" s="17">
        <v>0.26283442818102798</v>
      </c>
      <c r="L912" s="17">
        <v>0.30141816280420197</v>
      </c>
      <c r="M912" s="17"/>
      <c r="N912" s="17">
        <v>0.16343006043109801</v>
      </c>
      <c r="O912" s="17">
        <v>0.21875279654708599</v>
      </c>
      <c r="P912" s="17">
        <v>0.27485017349997898</v>
      </c>
      <c r="Q912" s="17">
        <v>0.22204093559068799</v>
      </c>
      <c r="R912" s="17"/>
      <c r="S912" s="17">
        <v>0.13814056605775099</v>
      </c>
      <c r="T912" s="17">
        <v>0.28711679795631401</v>
      </c>
      <c r="U912" s="17">
        <v>0.27856497062434699</v>
      </c>
      <c r="V912" s="17">
        <v>0.23240770886863901</v>
      </c>
      <c r="W912" s="17">
        <v>0.27287582517644499</v>
      </c>
      <c r="X912" s="17">
        <v>0.16883474028187001</v>
      </c>
      <c r="Y912" s="17">
        <v>0.20381964381950399</v>
      </c>
      <c r="Z912" s="17">
        <v>0.18387877252416299</v>
      </c>
      <c r="AA912" s="17">
        <v>0.18764382926094</v>
      </c>
      <c r="AB912" s="17"/>
      <c r="AC912" s="17">
        <v>0.133453388890173</v>
      </c>
      <c r="AD912" s="17">
        <v>0.232503239468695</v>
      </c>
      <c r="AE912" s="17">
        <v>0.185396334544709</v>
      </c>
      <c r="AF912" s="17">
        <v>0.26726904128644402</v>
      </c>
      <c r="AG912" s="17">
        <v>0.319861506094621</v>
      </c>
      <c r="AH912" s="17">
        <v>0.23664374076035599</v>
      </c>
      <c r="AI912" s="17"/>
      <c r="AJ912" s="17">
        <v>0.25913417455913801</v>
      </c>
      <c r="AK912" s="17">
        <v>0.24649501413804401</v>
      </c>
      <c r="AL912" s="17">
        <v>0.16727152437072201</v>
      </c>
      <c r="AM912" s="17">
        <v>0.12623974737077201</v>
      </c>
      <c r="AN912" s="17">
        <v>0.152749643607865</v>
      </c>
      <c r="AO912" s="17">
        <v>0.28080691732417401</v>
      </c>
      <c r="AP912" s="17"/>
      <c r="AQ912" s="17">
        <v>0.17014446246364201</v>
      </c>
      <c r="AR912" s="17">
        <v>0.23912204261556799</v>
      </c>
      <c r="AS912" s="17"/>
      <c r="AT912" s="17">
        <v>0.23064420723101001</v>
      </c>
      <c r="AU912" s="17">
        <v>0.16831732749564601</v>
      </c>
      <c r="AV912" s="17"/>
      <c r="AW912" s="17">
        <v>0.19946798426064</v>
      </c>
      <c r="AX912" s="17" t="s">
        <v>87</v>
      </c>
      <c r="AY912" s="17">
        <v>0.25913417455913801</v>
      </c>
      <c r="AZ912" s="17"/>
      <c r="BA912" s="17">
        <v>0.24693641106019101</v>
      </c>
      <c r="BB912" s="17">
        <v>0.20054006799627699</v>
      </c>
      <c r="BC912" s="17"/>
      <c r="BD912" s="17">
        <v>0.13211835379391801</v>
      </c>
      <c r="BE912" s="17">
        <v>0.247623892937618</v>
      </c>
      <c r="BF912" s="17"/>
      <c r="BG912" s="17">
        <v>0.12209947586562001</v>
      </c>
      <c r="BH912" s="17">
        <v>0.21230228102955201</v>
      </c>
      <c r="BI912" s="17">
        <v>0.214702318805649</v>
      </c>
      <c r="BJ912" s="17">
        <v>0.25930947461694998</v>
      </c>
    </row>
    <row r="913" spans="2:62">
      <c r="B913" t="s">
        <v>101</v>
      </c>
      <c r="C913" s="17">
        <v>0.10946161705356899</v>
      </c>
      <c r="D913" s="17">
        <v>7.9315969066973996E-2</v>
      </c>
      <c r="E913" s="17">
        <v>0.13771773730748901</v>
      </c>
      <c r="F913" s="17"/>
      <c r="G913" s="17">
        <v>0.13948077688754901</v>
      </c>
      <c r="H913" s="17">
        <v>7.0747987352617503E-2</v>
      </c>
      <c r="I913" s="17">
        <v>8.5759042273465105E-2</v>
      </c>
      <c r="J913" s="17">
        <v>0.10606571456243601</v>
      </c>
      <c r="K913" s="17">
        <v>0.119384972424304</v>
      </c>
      <c r="L913" s="17">
        <v>0.133445210139857</v>
      </c>
      <c r="M913" s="17"/>
      <c r="N913" s="17">
        <v>8.0702513125139499E-2</v>
      </c>
      <c r="O913" s="17">
        <v>0.111546477305407</v>
      </c>
      <c r="P913" s="17">
        <v>9.8865531633995196E-2</v>
      </c>
      <c r="Q913" s="17">
        <v>0.14421752931211401</v>
      </c>
      <c r="R913" s="17"/>
      <c r="S913" s="17">
        <v>9.8202081127185106E-2</v>
      </c>
      <c r="T913" s="17">
        <v>0.14951354760501601</v>
      </c>
      <c r="U913" s="17">
        <v>0.13819556494169299</v>
      </c>
      <c r="V913" s="17">
        <v>8.9030561042774695E-2</v>
      </c>
      <c r="W913" s="17">
        <v>7.72141126654496E-2</v>
      </c>
      <c r="X913" s="17">
        <v>0.149676314060636</v>
      </c>
      <c r="Y913" s="17">
        <v>8.5005274302600103E-2</v>
      </c>
      <c r="Z913" s="17">
        <v>0.121569168421989</v>
      </c>
      <c r="AA913" s="17">
        <v>7.0581600563522501E-2</v>
      </c>
      <c r="AB913" s="17"/>
      <c r="AC913" s="17">
        <v>8.4381077315054606E-2</v>
      </c>
      <c r="AD913" s="17">
        <v>0.110358891976753</v>
      </c>
      <c r="AE913" s="17">
        <v>8.9807737056602902E-2</v>
      </c>
      <c r="AF913" s="17">
        <v>0.141095390608317</v>
      </c>
      <c r="AG913" s="17">
        <v>0.15129395663084699</v>
      </c>
      <c r="AH913" s="17">
        <v>7.4829628886441693E-2</v>
      </c>
      <c r="AI913" s="17"/>
      <c r="AJ913" s="17">
        <v>0.125339881303585</v>
      </c>
      <c r="AK913" s="17">
        <v>8.1789726773795507E-2</v>
      </c>
      <c r="AL913" s="17">
        <v>0.128358575594436</v>
      </c>
      <c r="AM913" s="17">
        <v>7.3041166008487299E-2</v>
      </c>
      <c r="AN913" s="17">
        <v>0.100282620666953</v>
      </c>
      <c r="AO913" s="17">
        <v>0.15094424839020101</v>
      </c>
      <c r="AP913" s="17"/>
      <c r="AQ913" s="17">
        <v>8.2129768562853894E-2</v>
      </c>
      <c r="AR913" s="17">
        <v>0.101722206607719</v>
      </c>
      <c r="AS913" s="17"/>
      <c r="AT913" s="17">
        <v>0.117850429586601</v>
      </c>
      <c r="AU913" s="17">
        <v>7.8571229774782106E-2</v>
      </c>
      <c r="AV913" s="17"/>
      <c r="AW913" s="17">
        <v>9.2231902291410595E-2</v>
      </c>
      <c r="AX913" s="17" t="s">
        <v>87</v>
      </c>
      <c r="AY913" s="17">
        <v>0.125339881303585</v>
      </c>
      <c r="AZ913" s="17"/>
      <c r="BA913" s="17">
        <v>8.3303738420246798E-2</v>
      </c>
      <c r="BB913" s="17">
        <v>0.123973441207972</v>
      </c>
      <c r="BC913" s="17"/>
      <c r="BD913" s="17">
        <v>7.84373148485836E-2</v>
      </c>
      <c r="BE913" s="17">
        <v>0.110848501280209</v>
      </c>
      <c r="BF913" s="17"/>
      <c r="BG913" s="17">
        <v>6.0284189696532001E-2</v>
      </c>
      <c r="BH913" s="17">
        <v>0.119252052752266</v>
      </c>
      <c r="BI913" s="17">
        <v>6.2056875171666699E-2</v>
      </c>
      <c r="BJ913" s="17">
        <v>0.10356673295590001</v>
      </c>
    </row>
    <row r="914" spans="2:62">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c r="AC914" s="17"/>
      <c r="AD914" s="17"/>
      <c r="AE914" s="17"/>
      <c r="AF914" s="17"/>
      <c r="AG914" s="17"/>
      <c r="AH914" s="17"/>
      <c r="AI914" s="17"/>
      <c r="AJ914" s="17"/>
      <c r="AK914" s="17"/>
      <c r="AL914" s="17"/>
      <c r="AM914" s="17"/>
      <c r="AN914" s="17"/>
      <c r="AO914" s="17"/>
      <c r="AP914" s="17"/>
      <c r="AQ914" s="17"/>
      <c r="AR914" s="17"/>
      <c r="AS914" s="17"/>
      <c r="AT914" s="17"/>
      <c r="AU914" s="17"/>
      <c r="AV914" s="17"/>
      <c r="AW914" s="17"/>
      <c r="AX914" s="17"/>
      <c r="AY914" s="17"/>
      <c r="AZ914" s="17"/>
      <c r="BA914" s="17"/>
      <c r="BB914" s="17"/>
      <c r="BC914" s="17"/>
      <c r="BD914" s="17"/>
      <c r="BE914" s="17"/>
      <c r="BF914" s="17"/>
      <c r="BG914" s="17"/>
      <c r="BH914" s="17"/>
      <c r="BI914" s="17"/>
      <c r="BJ914" s="17"/>
    </row>
    <row r="915" spans="2:62">
      <c r="B915" s="6" t="s">
        <v>392</v>
      </c>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c r="AC915" s="17"/>
      <c r="AD915" s="17"/>
      <c r="AE915" s="17"/>
      <c r="AF915" s="17"/>
      <c r="AG915" s="17"/>
      <c r="AH915" s="17"/>
      <c r="AI915" s="17"/>
      <c r="AJ915" s="17"/>
      <c r="AK915" s="17"/>
      <c r="AL915" s="17"/>
      <c r="AM915" s="17"/>
      <c r="AN915" s="17"/>
      <c r="AO915" s="17"/>
      <c r="AP915" s="17"/>
      <c r="AQ915" s="17"/>
      <c r="AR915" s="17"/>
      <c r="AS915" s="17"/>
      <c r="AT915" s="17"/>
      <c r="AU915" s="17"/>
      <c r="AV915" s="17"/>
      <c r="AW915" s="17"/>
      <c r="AX915" s="17"/>
      <c r="AY915" s="17"/>
      <c r="AZ915" s="17"/>
      <c r="BA915" s="17"/>
      <c r="BB915" s="17"/>
      <c r="BC915" s="17"/>
      <c r="BD915" s="17"/>
      <c r="BE915" s="17"/>
      <c r="BF915" s="17"/>
      <c r="BG915" s="17"/>
      <c r="BH915" s="17"/>
      <c r="BI915" s="17"/>
      <c r="BJ915" s="17"/>
    </row>
    <row r="916" spans="2:62">
      <c r="B916" s="24" t="s">
        <v>15</v>
      </c>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c r="AC916" s="17"/>
      <c r="AD916" s="17"/>
      <c r="AE916" s="17"/>
      <c r="AF916" s="17"/>
      <c r="AG916" s="17"/>
      <c r="AH916" s="17"/>
      <c r="AI916" s="17"/>
      <c r="AJ916" s="17"/>
      <c r="AK916" s="17"/>
      <c r="AL916" s="17"/>
      <c r="AM916" s="17"/>
      <c r="AN916" s="17"/>
      <c r="AO916" s="17"/>
      <c r="AP916" s="17"/>
      <c r="AQ916" s="17"/>
      <c r="AR916" s="17"/>
      <c r="AS916" s="17"/>
      <c r="AT916" s="17"/>
      <c r="AU916" s="17"/>
      <c r="AV916" s="17"/>
      <c r="AW916" s="17"/>
      <c r="AX916" s="17"/>
      <c r="AY916" s="17"/>
      <c r="AZ916" s="17"/>
      <c r="BA916" s="17"/>
      <c r="BB916" s="17"/>
      <c r="BC916" s="17"/>
      <c r="BD916" s="17"/>
      <c r="BE916" s="17"/>
      <c r="BF916" s="17"/>
      <c r="BG916" s="17"/>
      <c r="BH916" s="17"/>
      <c r="BI916" s="17"/>
      <c r="BJ916" s="17"/>
    </row>
    <row r="917" spans="2:62">
      <c r="B917" t="s">
        <v>384</v>
      </c>
      <c r="C917" s="17">
        <v>0.104157002083293</v>
      </c>
      <c r="D917" s="17">
        <v>0.12045507524523499</v>
      </c>
      <c r="E917" s="17">
        <v>8.7972147298072706E-2</v>
      </c>
      <c r="F917" s="17"/>
      <c r="G917" s="17">
        <v>0.154179588287639</v>
      </c>
      <c r="H917" s="17">
        <v>0.171128399455312</v>
      </c>
      <c r="I917" s="17">
        <v>0.15376633306875101</v>
      </c>
      <c r="J917" s="17">
        <v>7.03380297015022E-2</v>
      </c>
      <c r="K917" s="17">
        <v>4.9526985353334801E-2</v>
      </c>
      <c r="L917" s="17">
        <v>4.0039127278742898E-2</v>
      </c>
      <c r="M917" s="17"/>
      <c r="N917" s="17">
        <v>0.14035507505473499</v>
      </c>
      <c r="O917" s="17">
        <v>9.2193204789573005E-2</v>
      </c>
      <c r="P917" s="17">
        <v>0.10718364456745599</v>
      </c>
      <c r="Q917" s="17">
        <v>7.5403488512549299E-2</v>
      </c>
      <c r="R917" s="17"/>
      <c r="S917" s="17">
        <v>0.16140225755332299</v>
      </c>
      <c r="T917" s="17">
        <v>7.6643098959375294E-2</v>
      </c>
      <c r="U917" s="17">
        <v>8.1966064665305996E-2</v>
      </c>
      <c r="V917" s="17">
        <v>9.3867976268748404E-2</v>
      </c>
      <c r="W917" s="17">
        <v>0.11589992664852899</v>
      </c>
      <c r="X917" s="17">
        <v>0.14508294898378399</v>
      </c>
      <c r="Y917" s="17">
        <v>6.0945788791323001E-2</v>
      </c>
      <c r="Z917" s="17">
        <v>0.119089502053855</v>
      </c>
      <c r="AA917" s="17">
        <v>8.1931906958262093E-2</v>
      </c>
      <c r="AB917" s="17"/>
      <c r="AC917" s="17">
        <v>0.191807531998437</v>
      </c>
      <c r="AD917" s="17">
        <v>8.8215548929114498E-2</v>
      </c>
      <c r="AE917" s="17">
        <v>8.3424328748929202E-2</v>
      </c>
      <c r="AF917" s="17">
        <v>5.6094468491348103E-2</v>
      </c>
      <c r="AG917" s="17">
        <v>4.4125582370061499E-2</v>
      </c>
      <c r="AH917" s="17">
        <v>0.120546966160454</v>
      </c>
      <c r="AI917" s="17"/>
      <c r="AJ917" s="17">
        <v>8.1183502917258801E-2</v>
      </c>
      <c r="AK917" s="17">
        <v>9.6859122281149804E-2</v>
      </c>
      <c r="AL917" s="17">
        <v>6.4655108325590502E-2</v>
      </c>
      <c r="AM917" s="17">
        <v>0.12049393212385701</v>
      </c>
      <c r="AN917" s="17">
        <v>0.172323204161069</v>
      </c>
      <c r="AO917" s="17">
        <v>4.3385296718549703E-2</v>
      </c>
      <c r="AP917" s="17"/>
      <c r="AQ917" s="17">
        <v>0.16668316332236299</v>
      </c>
      <c r="AR917" s="17">
        <v>8.3231722295556199E-2</v>
      </c>
      <c r="AS917" s="17"/>
      <c r="AT917" s="17">
        <v>9.0162774938906898E-2</v>
      </c>
      <c r="AU917" s="17">
        <v>0.16014337164792899</v>
      </c>
      <c r="AV917" s="17"/>
      <c r="AW917" s="17">
        <v>0.10732694246617699</v>
      </c>
      <c r="AX917" s="17" t="s">
        <v>87</v>
      </c>
      <c r="AY917" s="17">
        <v>8.1183502917258801E-2</v>
      </c>
      <c r="AZ917" s="17"/>
      <c r="BA917" s="17">
        <v>0.1042067722629</v>
      </c>
      <c r="BB917" s="17">
        <v>0.1041293906663</v>
      </c>
      <c r="BC917" s="17"/>
      <c r="BD917" s="17">
        <v>0.18457571084340199</v>
      </c>
      <c r="BE917" s="17">
        <v>8.0675705537299705E-2</v>
      </c>
      <c r="BF917" s="17"/>
      <c r="BG917" s="17">
        <v>0.176572939313273</v>
      </c>
      <c r="BH917" s="17">
        <v>8.2173765976427601E-2</v>
      </c>
      <c r="BI917" s="17">
        <v>0.121460862470924</v>
      </c>
      <c r="BJ917" s="17">
        <v>9.8443244146517103E-2</v>
      </c>
    </row>
    <row r="918" spans="2:62">
      <c r="B918" t="s">
        <v>385</v>
      </c>
      <c r="C918" s="17">
        <v>0.27425767737928097</v>
      </c>
      <c r="D918" s="17">
        <v>0.25697393559971199</v>
      </c>
      <c r="E918" s="17">
        <v>0.29148589680121101</v>
      </c>
      <c r="F918" s="17"/>
      <c r="G918" s="17">
        <v>0.41143028526696002</v>
      </c>
      <c r="H918" s="17">
        <v>0.39132443767973901</v>
      </c>
      <c r="I918" s="17">
        <v>0.29749812610867998</v>
      </c>
      <c r="J918" s="17">
        <v>0.21602701787567999</v>
      </c>
      <c r="K918" s="17">
        <v>0.18417997096219099</v>
      </c>
      <c r="L918" s="17">
        <v>0.17832106871418801</v>
      </c>
      <c r="M918" s="17"/>
      <c r="N918" s="17">
        <v>0.30680429728281799</v>
      </c>
      <c r="O918" s="17">
        <v>0.26520724401965601</v>
      </c>
      <c r="P918" s="17">
        <v>0.23907254957826701</v>
      </c>
      <c r="Q918" s="17">
        <v>0.27692766269977298</v>
      </c>
      <c r="R918" s="17"/>
      <c r="S918" s="17">
        <v>0.30905451208158602</v>
      </c>
      <c r="T918" s="17">
        <v>0.22219718156496299</v>
      </c>
      <c r="U918" s="17">
        <v>0.258326690685101</v>
      </c>
      <c r="V918" s="17">
        <v>0.23521278228914599</v>
      </c>
      <c r="W918" s="17">
        <v>0.228540717670524</v>
      </c>
      <c r="X918" s="17">
        <v>0.327356224932221</v>
      </c>
      <c r="Y918" s="17">
        <v>0.29505542624095499</v>
      </c>
      <c r="Z918" s="17">
        <v>0.26673946674571403</v>
      </c>
      <c r="AA918" s="17">
        <v>0.31774476510571298</v>
      </c>
      <c r="AB918" s="17"/>
      <c r="AC918" s="17">
        <v>0.35774259416362503</v>
      </c>
      <c r="AD918" s="17">
        <v>0.23715865343849099</v>
      </c>
      <c r="AE918" s="17">
        <v>0.283720452074264</v>
      </c>
      <c r="AF918" s="17">
        <v>0.23812629521411</v>
      </c>
      <c r="AG918" s="17">
        <v>0.23320101568101201</v>
      </c>
      <c r="AH918" s="17">
        <v>0.26762003884484598</v>
      </c>
      <c r="AI918" s="17"/>
      <c r="AJ918" s="17">
        <v>0.210917220293978</v>
      </c>
      <c r="AK918" s="17">
        <v>0.26078146232443</v>
      </c>
      <c r="AL918" s="17">
        <v>0.35358303462442098</v>
      </c>
      <c r="AM918" s="17">
        <v>0.41081935973637501</v>
      </c>
      <c r="AN918" s="17">
        <v>0.31975856472724101</v>
      </c>
      <c r="AO918" s="17">
        <v>0.36698953002764301</v>
      </c>
      <c r="AP918" s="17"/>
      <c r="AQ918" s="17">
        <v>0.30976057472297502</v>
      </c>
      <c r="AR918" s="17">
        <v>0.25610784223071198</v>
      </c>
      <c r="AS918" s="17"/>
      <c r="AT918" s="17">
        <v>0.258692752872691</v>
      </c>
      <c r="AU918" s="17">
        <v>0.33176387192399498</v>
      </c>
      <c r="AV918" s="17"/>
      <c r="AW918" s="17">
        <v>0.31332130939535802</v>
      </c>
      <c r="AX918" s="17" t="s">
        <v>87</v>
      </c>
      <c r="AY918" s="17">
        <v>0.210917220293978</v>
      </c>
      <c r="AZ918" s="17"/>
      <c r="BA918" s="17">
        <v>0.25631902572513698</v>
      </c>
      <c r="BB918" s="17">
        <v>0.28420965253832098</v>
      </c>
      <c r="BC918" s="17"/>
      <c r="BD918" s="17">
        <v>0.331542485600481</v>
      </c>
      <c r="BE918" s="17">
        <v>0.25680155195566601</v>
      </c>
      <c r="BF918" s="17"/>
      <c r="BG918" s="17">
        <v>0.41420073867171298</v>
      </c>
      <c r="BH918" s="17">
        <v>0.283903268113951</v>
      </c>
      <c r="BI918" s="17">
        <v>0.28242577912230998</v>
      </c>
      <c r="BJ918" s="17">
        <v>0.231723338288846</v>
      </c>
    </row>
    <row r="919" spans="2:62">
      <c r="B919" t="s">
        <v>386</v>
      </c>
      <c r="C919" s="17">
        <v>0.28062264374510598</v>
      </c>
      <c r="D919" s="17">
        <v>0.26354846950829902</v>
      </c>
      <c r="E919" s="17">
        <v>0.29756589720666499</v>
      </c>
      <c r="F919" s="17"/>
      <c r="G919" s="17">
        <v>0.21869932887446</v>
      </c>
      <c r="H919" s="17">
        <v>0.24163273528784901</v>
      </c>
      <c r="I919" s="17">
        <v>0.29513567985920702</v>
      </c>
      <c r="J919" s="17">
        <v>0.33242454307582497</v>
      </c>
      <c r="K919" s="17">
        <v>0.28682718508086402</v>
      </c>
      <c r="L919" s="17">
        <v>0.29571299507346199</v>
      </c>
      <c r="M919" s="17"/>
      <c r="N919" s="17">
        <v>0.266338963994109</v>
      </c>
      <c r="O919" s="17">
        <v>0.29456910796199398</v>
      </c>
      <c r="P919" s="17">
        <v>0.25866404002260801</v>
      </c>
      <c r="Q919" s="17">
        <v>0.30258258485725797</v>
      </c>
      <c r="R919" s="17"/>
      <c r="S919" s="17">
        <v>0.213911496480578</v>
      </c>
      <c r="T919" s="17">
        <v>0.25175845005004299</v>
      </c>
      <c r="U919" s="17">
        <v>0.27895823900052302</v>
      </c>
      <c r="V919" s="17">
        <v>0.32623741308036502</v>
      </c>
      <c r="W919" s="17">
        <v>0.34838588514145402</v>
      </c>
      <c r="X919" s="17">
        <v>0.24271213322958499</v>
      </c>
      <c r="Y919" s="17">
        <v>0.27633129029575099</v>
      </c>
      <c r="Z919" s="17">
        <v>0.32819927732298698</v>
      </c>
      <c r="AA919" s="17">
        <v>0.33088568011838099</v>
      </c>
      <c r="AB919" s="17"/>
      <c r="AC919" s="17">
        <v>0.20793547014319899</v>
      </c>
      <c r="AD919" s="17">
        <v>0.30142777540507398</v>
      </c>
      <c r="AE919" s="17">
        <v>0.31665614576283002</v>
      </c>
      <c r="AF919" s="17">
        <v>0.32426521883155801</v>
      </c>
      <c r="AG919" s="17">
        <v>0.27073731624095598</v>
      </c>
      <c r="AH919" s="17">
        <v>0.28468510317584</v>
      </c>
      <c r="AI919" s="17"/>
      <c r="AJ919" s="17">
        <v>0.29172528154203903</v>
      </c>
      <c r="AK919" s="17">
        <v>0.30687753096222498</v>
      </c>
      <c r="AL919" s="17">
        <v>0.2714094865867</v>
      </c>
      <c r="AM919" s="17">
        <v>0.20253150428910499</v>
      </c>
      <c r="AN919" s="17">
        <v>0.26004038996844497</v>
      </c>
      <c r="AO919" s="17">
        <v>0.28717161971499799</v>
      </c>
      <c r="AP919" s="17"/>
      <c r="AQ919" s="17">
        <v>0.26229258726006899</v>
      </c>
      <c r="AR919" s="17">
        <v>0.290780139756945</v>
      </c>
      <c r="AS919" s="17"/>
      <c r="AT919" s="17">
        <v>0.290063379384427</v>
      </c>
      <c r="AU919" s="17">
        <v>0.24410869358384699</v>
      </c>
      <c r="AV919" s="17"/>
      <c r="AW919" s="17">
        <v>0.275215861447697</v>
      </c>
      <c r="AX919" s="17" t="s">
        <v>87</v>
      </c>
      <c r="AY919" s="17">
        <v>0.29172528154203903</v>
      </c>
      <c r="AZ919" s="17"/>
      <c r="BA919" s="17">
        <v>0.295695348916995</v>
      </c>
      <c r="BB919" s="17">
        <v>0.27226063358167601</v>
      </c>
      <c r="BC919" s="17"/>
      <c r="BD919" s="17">
        <v>0.22627699866918399</v>
      </c>
      <c r="BE919" s="17">
        <v>0.296091362025594</v>
      </c>
      <c r="BF919" s="17"/>
      <c r="BG919" s="17">
        <v>0.245507909756846</v>
      </c>
      <c r="BH919" s="17">
        <v>0.25023729207067502</v>
      </c>
      <c r="BI919" s="17">
        <v>0.273815101996149</v>
      </c>
      <c r="BJ919" s="17">
        <v>0.30634672234881999</v>
      </c>
    </row>
    <row r="920" spans="2:62">
      <c r="B920" t="s">
        <v>387</v>
      </c>
      <c r="C920" s="17">
        <v>0.28004574929471499</v>
      </c>
      <c r="D920" s="17">
        <v>0.31583568195052403</v>
      </c>
      <c r="E920" s="17">
        <v>0.24613473359400501</v>
      </c>
      <c r="F920" s="17"/>
      <c r="G920" s="17">
        <v>0.14027024107524499</v>
      </c>
      <c r="H920" s="17">
        <v>0.14528538073794001</v>
      </c>
      <c r="I920" s="17">
        <v>0.20208784594073001</v>
      </c>
      <c r="J920" s="17">
        <v>0.32149102263420698</v>
      </c>
      <c r="K920" s="17">
        <v>0.41363071063502799</v>
      </c>
      <c r="L920" s="17">
        <v>0.42435311078326499</v>
      </c>
      <c r="M920" s="17"/>
      <c r="N920" s="17">
        <v>0.25578652792891599</v>
      </c>
      <c r="O920" s="17">
        <v>0.27570455075872902</v>
      </c>
      <c r="P920" s="17">
        <v>0.33508435443096202</v>
      </c>
      <c r="Q920" s="17">
        <v>0.262193454823899</v>
      </c>
      <c r="R920" s="17"/>
      <c r="S920" s="17">
        <v>0.26942035024135702</v>
      </c>
      <c r="T920" s="17">
        <v>0.389623547237062</v>
      </c>
      <c r="U920" s="17">
        <v>0.29914618100811102</v>
      </c>
      <c r="V920" s="17">
        <v>0.28048440057560903</v>
      </c>
      <c r="W920" s="17">
        <v>0.264380827549418</v>
      </c>
      <c r="X920" s="17">
        <v>0.20308810677097699</v>
      </c>
      <c r="Y920" s="17">
        <v>0.32202970908165102</v>
      </c>
      <c r="Z920" s="17">
        <v>0.20295754202317101</v>
      </c>
      <c r="AA920" s="17">
        <v>0.20985184812063601</v>
      </c>
      <c r="AB920" s="17"/>
      <c r="AC920" s="17">
        <v>0.19269930339449101</v>
      </c>
      <c r="AD920" s="17">
        <v>0.306035686780535</v>
      </c>
      <c r="AE920" s="17">
        <v>0.25436199561603701</v>
      </c>
      <c r="AF920" s="17">
        <v>0.31120711440937598</v>
      </c>
      <c r="AG920" s="17">
        <v>0.39508758791259002</v>
      </c>
      <c r="AH920" s="17">
        <v>0.27805683776518503</v>
      </c>
      <c r="AI920" s="17"/>
      <c r="AJ920" s="17">
        <v>0.35698149416171898</v>
      </c>
      <c r="AK920" s="17">
        <v>0.27220325907179399</v>
      </c>
      <c r="AL920" s="17">
        <v>0.235699436330183</v>
      </c>
      <c r="AM920" s="17">
        <v>0.190460279643028</v>
      </c>
      <c r="AN920" s="17">
        <v>0.202069560193363</v>
      </c>
      <c r="AO920" s="17">
        <v>0.227448287119525</v>
      </c>
      <c r="AP920" s="17"/>
      <c r="AQ920" s="17">
        <v>0.206218182861063</v>
      </c>
      <c r="AR920" s="17">
        <v>0.31780322385927101</v>
      </c>
      <c r="AS920" s="17"/>
      <c r="AT920" s="17">
        <v>0.29848996391931898</v>
      </c>
      <c r="AU920" s="17">
        <v>0.21009912246647799</v>
      </c>
      <c r="AV920" s="17"/>
      <c r="AW920" s="17">
        <v>0.25086027176724401</v>
      </c>
      <c r="AX920" s="17" t="s">
        <v>87</v>
      </c>
      <c r="AY920" s="17">
        <v>0.35698149416171898</v>
      </c>
      <c r="AZ920" s="17"/>
      <c r="BA920" s="17">
        <v>0.30897421380050599</v>
      </c>
      <c r="BB920" s="17">
        <v>0.26399686414429102</v>
      </c>
      <c r="BC920" s="17"/>
      <c r="BD920" s="17">
        <v>0.21037955057354399</v>
      </c>
      <c r="BE920" s="17">
        <v>0.31000321996029601</v>
      </c>
      <c r="BF920" s="17"/>
      <c r="BG920" s="17">
        <v>0.13469572276636901</v>
      </c>
      <c r="BH920" s="17">
        <v>0.298439514494861</v>
      </c>
      <c r="BI920" s="17">
        <v>0.28520806034374002</v>
      </c>
      <c r="BJ920" s="17">
        <v>0.30230849149326999</v>
      </c>
    </row>
    <row r="921" spans="2:62">
      <c r="B921" t="s">
        <v>101</v>
      </c>
      <c r="C921" s="17">
        <v>6.0916927497605598E-2</v>
      </c>
      <c r="D921" s="17">
        <v>4.3186837696229802E-2</v>
      </c>
      <c r="E921" s="17">
        <v>7.6841325100045502E-2</v>
      </c>
      <c r="F921" s="17"/>
      <c r="G921" s="17">
        <v>7.54205564956964E-2</v>
      </c>
      <c r="H921" s="17">
        <v>5.0629046839159697E-2</v>
      </c>
      <c r="I921" s="17">
        <v>5.1512015022631703E-2</v>
      </c>
      <c r="J921" s="17">
        <v>5.9719386712784997E-2</v>
      </c>
      <c r="K921" s="17">
        <v>6.5835147968582503E-2</v>
      </c>
      <c r="L921" s="17">
        <v>6.15736981503422E-2</v>
      </c>
      <c r="M921" s="17"/>
      <c r="N921" s="17">
        <v>3.07151357394214E-2</v>
      </c>
      <c r="O921" s="17">
        <v>7.2325892470047407E-2</v>
      </c>
      <c r="P921" s="17">
        <v>5.99954114007063E-2</v>
      </c>
      <c r="Q921" s="17">
        <v>8.2892809106520707E-2</v>
      </c>
      <c r="R921" s="17"/>
      <c r="S921" s="17">
        <v>4.6211383643156002E-2</v>
      </c>
      <c r="T921" s="17">
        <v>5.9777722188555697E-2</v>
      </c>
      <c r="U921" s="17">
        <v>8.1602824640959706E-2</v>
      </c>
      <c r="V921" s="17">
        <v>6.41974277861313E-2</v>
      </c>
      <c r="W921" s="17">
        <v>4.2792642990075E-2</v>
      </c>
      <c r="X921" s="17">
        <v>8.1760586083433007E-2</v>
      </c>
      <c r="Y921" s="17">
        <v>4.5637785590320501E-2</v>
      </c>
      <c r="Z921" s="17">
        <v>8.30142118542741E-2</v>
      </c>
      <c r="AA921" s="17">
        <v>5.9585799697007197E-2</v>
      </c>
      <c r="AB921" s="17"/>
      <c r="AC921" s="17">
        <v>4.9815100300248799E-2</v>
      </c>
      <c r="AD921" s="17">
        <v>6.7162335446784696E-2</v>
      </c>
      <c r="AE921" s="17">
        <v>6.18370777979401E-2</v>
      </c>
      <c r="AF921" s="17">
        <v>7.0306903053608497E-2</v>
      </c>
      <c r="AG921" s="17">
        <v>5.6848497795380599E-2</v>
      </c>
      <c r="AH921" s="17">
        <v>4.9091054053675601E-2</v>
      </c>
      <c r="AI921" s="17"/>
      <c r="AJ921" s="17">
        <v>5.9192501085006101E-2</v>
      </c>
      <c r="AK921" s="17">
        <v>6.32786253604012E-2</v>
      </c>
      <c r="AL921" s="17">
        <v>7.4652934133106502E-2</v>
      </c>
      <c r="AM921" s="17">
        <v>7.5694924207633907E-2</v>
      </c>
      <c r="AN921" s="17">
        <v>4.5808280949882499E-2</v>
      </c>
      <c r="AO921" s="17">
        <v>7.5005266419284997E-2</v>
      </c>
      <c r="AP921" s="17"/>
      <c r="AQ921" s="17">
        <v>5.5045491833530198E-2</v>
      </c>
      <c r="AR921" s="17">
        <v>5.2077071857515797E-2</v>
      </c>
      <c r="AS921" s="17"/>
      <c r="AT921" s="17">
        <v>6.2591128884656705E-2</v>
      </c>
      <c r="AU921" s="17">
        <v>5.38849403777511E-2</v>
      </c>
      <c r="AV921" s="17"/>
      <c r="AW921" s="17">
        <v>5.3275614923524499E-2</v>
      </c>
      <c r="AX921" s="17" t="s">
        <v>87</v>
      </c>
      <c r="AY921" s="17">
        <v>5.9192501085006101E-2</v>
      </c>
      <c r="AZ921" s="17"/>
      <c r="BA921" s="17">
        <v>3.48046392944628E-2</v>
      </c>
      <c r="BB921" s="17">
        <v>7.5403459069412093E-2</v>
      </c>
      <c r="BC921" s="17"/>
      <c r="BD921" s="17">
        <v>4.7225254313388303E-2</v>
      </c>
      <c r="BE921" s="17">
        <v>5.64281605211438E-2</v>
      </c>
      <c r="BF921" s="17"/>
      <c r="BG921" s="17">
        <v>2.9022689491797999E-2</v>
      </c>
      <c r="BH921" s="17">
        <v>8.5246159344084499E-2</v>
      </c>
      <c r="BI921" s="17">
        <v>3.7090196066877197E-2</v>
      </c>
      <c r="BJ921" s="17">
        <v>6.1178203722547002E-2</v>
      </c>
    </row>
    <row r="922" spans="2:62">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c r="AD922" s="17"/>
      <c r="AE922" s="17"/>
      <c r="AF922" s="17"/>
      <c r="AG922" s="17"/>
      <c r="AH922" s="17"/>
      <c r="AI922" s="17"/>
      <c r="AJ922" s="17"/>
      <c r="AK922" s="17"/>
      <c r="AL922" s="17"/>
      <c r="AM922" s="17"/>
      <c r="AN922" s="17"/>
      <c r="AO922" s="17"/>
      <c r="AP922" s="17"/>
      <c r="AQ922" s="17"/>
      <c r="AR922" s="17"/>
      <c r="AS922" s="17"/>
      <c r="AT922" s="17"/>
      <c r="AU922" s="17"/>
      <c r="AV922" s="17"/>
      <c r="AW922" s="17"/>
      <c r="AX922" s="17"/>
      <c r="AY922" s="17"/>
      <c r="AZ922" s="17"/>
      <c r="BA922" s="17"/>
      <c r="BB922" s="17"/>
      <c r="BC922" s="17"/>
      <c r="BD922" s="17"/>
      <c r="BE922" s="17"/>
      <c r="BF922" s="17"/>
      <c r="BG922" s="17"/>
      <c r="BH922" s="17"/>
      <c r="BI922" s="17"/>
      <c r="BJ922" s="17"/>
    </row>
    <row r="923" spans="2:62">
      <c r="B923" s="6" t="s">
        <v>393</v>
      </c>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c r="AD923" s="17"/>
      <c r="AE923" s="17"/>
      <c r="AF923" s="17"/>
      <c r="AG923" s="17"/>
      <c r="AH923" s="17"/>
      <c r="AI923" s="17"/>
      <c r="AJ923" s="17"/>
      <c r="AK923" s="17"/>
      <c r="AL923" s="17"/>
      <c r="AM923" s="17"/>
      <c r="AN923" s="17"/>
      <c r="AO923" s="17"/>
      <c r="AP923" s="17"/>
      <c r="AQ923" s="17"/>
      <c r="AR923" s="17"/>
      <c r="AS923" s="17"/>
      <c r="AT923" s="17"/>
      <c r="AU923" s="17"/>
      <c r="AV923" s="17"/>
      <c r="AW923" s="17"/>
      <c r="AX923" s="17"/>
      <c r="AY923" s="17"/>
      <c r="AZ923" s="17"/>
      <c r="BA923" s="17"/>
      <c r="BB923" s="17"/>
      <c r="BC923" s="17"/>
      <c r="BD923" s="17"/>
      <c r="BE923" s="17"/>
      <c r="BF923" s="17"/>
      <c r="BG923" s="17"/>
      <c r="BH923" s="17"/>
      <c r="BI923" s="17"/>
      <c r="BJ923" s="17"/>
    </row>
    <row r="924" spans="2:62">
      <c r="B924" s="24" t="s">
        <v>15</v>
      </c>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c r="AC924" s="17"/>
      <c r="AD924" s="17"/>
      <c r="AE924" s="17"/>
      <c r="AF924" s="17"/>
      <c r="AG924" s="17"/>
      <c r="AH924" s="17"/>
      <c r="AI924" s="17"/>
      <c r="AJ924" s="17"/>
      <c r="AK924" s="17"/>
      <c r="AL924" s="17"/>
      <c r="AM924" s="17"/>
      <c r="AN924" s="17"/>
      <c r="AO924" s="17"/>
      <c r="AP924" s="17"/>
      <c r="AQ924" s="17"/>
      <c r="AR924" s="17"/>
      <c r="AS924" s="17"/>
      <c r="AT924" s="17"/>
      <c r="AU924" s="17"/>
      <c r="AV924" s="17"/>
      <c r="AW924" s="17"/>
      <c r="AX924" s="17"/>
      <c r="AY924" s="17"/>
      <c r="AZ924" s="17"/>
      <c r="BA924" s="17"/>
      <c r="BB924" s="17"/>
      <c r="BC924" s="17"/>
      <c r="BD924" s="17"/>
      <c r="BE924" s="17"/>
      <c r="BF924" s="17"/>
      <c r="BG924" s="17"/>
      <c r="BH924" s="17"/>
      <c r="BI924" s="17"/>
      <c r="BJ924" s="17"/>
    </row>
    <row r="925" spans="2:62">
      <c r="B925" t="s">
        <v>384</v>
      </c>
      <c r="C925" s="17">
        <v>0.22537243816095701</v>
      </c>
      <c r="D925" s="17">
        <v>0.223749886439536</v>
      </c>
      <c r="E925" s="17">
        <v>0.22576691875858901</v>
      </c>
      <c r="F925" s="17"/>
      <c r="G925" s="17">
        <v>0.23044547393031001</v>
      </c>
      <c r="H925" s="17">
        <v>0.29499604636201299</v>
      </c>
      <c r="I925" s="17">
        <v>0.21885179381042799</v>
      </c>
      <c r="J925" s="17">
        <v>0.219290708606664</v>
      </c>
      <c r="K925" s="17">
        <v>0.205106948267616</v>
      </c>
      <c r="L925" s="17">
        <v>0.18645074256750499</v>
      </c>
      <c r="M925" s="17"/>
      <c r="N925" s="17">
        <v>0.23913410189520001</v>
      </c>
      <c r="O925" s="17">
        <v>0.21896467986405699</v>
      </c>
      <c r="P925" s="17">
        <v>0.21320191294021401</v>
      </c>
      <c r="Q925" s="17">
        <v>0.22697061722467499</v>
      </c>
      <c r="R925" s="17"/>
      <c r="S925" s="17">
        <v>0.205380081325198</v>
      </c>
      <c r="T925" s="17">
        <v>0.23457359744110001</v>
      </c>
      <c r="U925" s="17">
        <v>0.23182202506001401</v>
      </c>
      <c r="V925" s="17">
        <v>0.202974021697887</v>
      </c>
      <c r="W925" s="17">
        <v>0.24670093454323</v>
      </c>
      <c r="X925" s="17">
        <v>0.25059904478260697</v>
      </c>
      <c r="Y925" s="17">
        <v>0.23771741123957699</v>
      </c>
      <c r="Z925" s="17">
        <v>0.20347284319084499</v>
      </c>
      <c r="AA925" s="17">
        <v>0.21622857873161599</v>
      </c>
      <c r="AB925" s="17"/>
      <c r="AC925" s="17">
        <v>0.25319370685547099</v>
      </c>
      <c r="AD925" s="17">
        <v>0.19191185251213599</v>
      </c>
      <c r="AE925" s="17">
        <v>0.23395576649663999</v>
      </c>
      <c r="AF925" s="17">
        <v>0.22395884002802899</v>
      </c>
      <c r="AG925" s="17">
        <v>0.227532861967773</v>
      </c>
      <c r="AH925" s="17">
        <v>0.27059782936054799</v>
      </c>
      <c r="AI925" s="17"/>
      <c r="AJ925" s="17">
        <v>0.199676275308239</v>
      </c>
      <c r="AK925" s="17">
        <v>0.23586948700201599</v>
      </c>
      <c r="AL925" s="17">
        <v>0.230670250042085</v>
      </c>
      <c r="AM925" s="17">
        <v>0.25761322454220797</v>
      </c>
      <c r="AN925" s="17">
        <v>0.24327964371583399</v>
      </c>
      <c r="AO925" s="17">
        <v>0.220271943895475</v>
      </c>
      <c r="AP925" s="17"/>
      <c r="AQ925" s="17">
        <v>0.25422966673335201</v>
      </c>
      <c r="AR925" s="17">
        <v>0.223183128438004</v>
      </c>
      <c r="AS925" s="17"/>
      <c r="AT925" s="17">
        <v>0.222966379214077</v>
      </c>
      <c r="AU925" s="17">
        <v>0.23430942868135499</v>
      </c>
      <c r="AV925" s="17"/>
      <c r="AW925" s="17">
        <v>0.24704222053949301</v>
      </c>
      <c r="AX925" s="17" t="s">
        <v>87</v>
      </c>
      <c r="AY925" s="17">
        <v>0.199676275308239</v>
      </c>
      <c r="AZ925" s="17"/>
      <c r="BA925" s="17">
        <v>0.25944865394581401</v>
      </c>
      <c r="BB925" s="17">
        <v>0.20646769216647901</v>
      </c>
      <c r="BC925" s="17"/>
      <c r="BD925" s="17">
        <v>0.263118247953183</v>
      </c>
      <c r="BE925" s="17">
        <v>0.21817948679774199</v>
      </c>
      <c r="BF925" s="17"/>
      <c r="BG925" s="17">
        <v>0.241538798064965</v>
      </c>
      <c r="BH925" s="17">
        <v>0.25420103421456403</v>
      </c>
      <c r="BI925" s="17">
        <v>0.23668619844885899</v>
      </c>
      <c r="BJ925" s="17">
        <v>0.218603687534766</v>
      </c>
    </row>
    <row r="926" spans="2:62">
      <c r="B926" t="s">
        <v>385</v>
      </c>
      <c r="C926" s="17">
        <v>0.426419136978679</v>
      </c>
      <c r="D926" s="17">
        <v>0.45201263591414598</v>
      </c>
      <c r="E926" s="17">
        <v>0.40089565543039002</v>
      </c>
      <c r="F926" s="17"/>
      <c r="G926" s="17">
        <v>0.44055774352625598</v>
      </c>
      <c r="H926" s="17">
        <v>0.42667306656306597</v>
      </c>
      <c r="I926" s="17">
        <v>0.44339603372826197</v>
      </c>
      <c r="J926" s="17">
        <v>0.424093918025711</v>
      </c>
      <c r="K926" s="17">
        <v>0.398751043097052</v>
      </c>
      <c r="L926" s="17">
        <v>0.42240743234767703</v>
      </c>
      <c r="M926" s="17"/>
      <c r="N926" s="17">
        <v>0.47160061992492103</v>
      </c>
      <c r="O926" s="17">
        <v>0.439033382670654</v>
      </c>
      <c r="P926" s="17">
        <v>0.41061309440601901</v>
      </c>
      <c r="Q926" s="17">
        <v>0.37718264689326703</v>
      </c>
      <c r="R926" s="17"/>
      <c r="S926" s="17">
        <v>0.487444777709437</v>
      </c>
      <c r="T926" s="17">
        <v>0.38685423109571998</v>
      </c>
      <c r="U926" s="17">
        <v>0.43560534955581098</v>
      </c>
      <c r="V926" s="17">
        <v>0.483937404469444</v>
      </c>
      <c r="W926" s="17">
        <v>0.42409679107120202</v>
      </c>
      <c r="X926" s="17">
        <v>0.413870395411848</v>
      </c>
      <c r="Y926" s="17">
        <v>0.39094179966901099</v>
      </c>
      <c r="Z926" s="17">
        <v>0.391906222281313</v>
      </c>
      <c r="AA926" s="17">
        <v>0.39763055103448702</v>
      </c>
      <c r="AB926" s="17"/>
      <c r="AC926" s="17">
        <v>0.46308640256571298</v>
      </c>
      <c r="AD926" s="17">
        <v>0.41848504892364802</v>
      </c>
      <c r="AE926" s="17">
        <v>0.433121594919954</v>
      </c>
      <c r="AF926" s="17">
        <v>0.38255418362273402</v>
      </c>
      <c r="AG926" s="17">
        <v>0.43135669735497301</v>
      </c>
      <c r="AH926" s="17">
        <v>0.41946201256229398</v>
      </c>
      <c r="AI926" s="17"/>
      <c r="AJ926" s="17">
        <v>0.43842634409173997</v>
      </c>
      <c r="AK926" s="17">
        <v>0.42997254968114101</v>
      </c>
      <c r="AL926" s="17">
        <v>0.40770438028584199</v>
      </c>
      <c r="AM926" s="17">
        <v>0.38577373540828502</v>
      </c>
      <c r="AN926" s="17">
        <v>0.43534845129170302</v>
      </c>
      <c r="AO926" s="17">
        <v>0.44016136692367203</v>
      </c>
      <c r="AP926" s="17"/>
      <c r="AQ926" s="17">
        <v>0.43287596859673599</v>
      </c>
      <c r="AR926" s="17">
        <v>0.43332293603602801</v>
      </c>
      <c r="AS926" s="17"/>
      <c r="AT926" s="17">
        <v>0.42132039089932299</v>
      </c>
      <c r="AU926" s="17">
        <v>0.44463493019482703</v>
      </c>
      <c r="AV926" s="17"/>
      <c r="AW926" s="17">
        <v>0.41246289591781898</v>
      </c>
      <c r="AX926" s="17" t="s">
        <v>87</v>
      </c>
      <c r="AY926" s="17">
        <v>0.43842634409173997</v>
      </c>
      <c r="AZ926" s="17"/>
      <c r="BA926" s="17">
        <v>0.43210971041208601</v>
      </c>
      <c r="BB926" s="17">
        <v>0.423262130167809</v>
      </c>
      <c r="BC926" s="17"/>
      <c r="BD926" s="17">
        <v>0.41924934596234897</v>
      </c>
      <c r="BE926" s="17">
        <v>0.43054072601962801</v>
      </c>
      <c r="BF926" s="17"/>
      <c r="BG926" s="17">
        <v>0.48808150089220798</v>
      </c>
      <c r="BH926" s="17">
        <v>0.342552893640649</v>
      </c>
      <c r="BI926" s="17">
        <v>0.493052735960749</v>
      </c>
      <c r="BJ926" s="17">
        <v>0.42753874713089501</v>
      </c>
    </row>
    <row r="927" spans="2:62">
      <c r="B927" t="s">
        <v>386</v>
      </c>
      <c r="C927" s="17">
        <v>0.22736671601327799</v>
      </c>
      <c r="D927" s="17">
        <v>0.22281581733501901</v>
      </c>
      <c r="E927" s="17">
        <v>0.23361068660973899</v>
      </c>
      <c r="F927" s="17"/>
      <c r="G927" s="17">
        <v>0.211694329535559</v>
      </c>
      <c r="H927" s="17">
        <v>0.184063882568201</v>
      </c>
      <c r="I927" s="17">
        <v>0.21774370816744901</v>
      </c>
      <c r="J927" s="17">
        <v>0.25211150238912799</v>
      </c>
      <c r="K927" s="17">
        <v>0.23236063949068</v>
      </c>
      <c r="L927" s="17">
        <v>0.26156865354157999</v>
      </c>
      <c r="M927" s="17"/>
      <c r="N927" s="17">
        <v>0.20713721090457901</v>
      </c>
      <c r="O927" s="17">
        <v>0.21884795863154999</v>
      </c>
      <c r="P927" s="17">
        <v>0.24709888634973001</v>
      </c>
      <c r="Q927" s="17">
        <v>0.24208025394323199</v>
      </c>
      <c r="R927" s="17"/>
      <c r="S927" s="17">
        <v>0.20212920382545699</v>
      </c>
      <c r="T927" s="17">
        <v>0.24978262574704499</v>
      </c>
      <c r="U927" s="17">
        <v>0.19474205234861</v>
      </c>
      <c r="V927" s="17">
        <v>0.21538926259830901</v>
      </c>
      <c r="W927" s="17">
        <v>0.22475051174718899</v>
      </c>
      <c r="X927" s="17">
        <v>0.21012888521283599</v>
      </c>
      <c r="Y927" s="17">
        <v>0.241241222223813</v>
      </c>
      <c r="Z927" s="17">
        <v>0.247556342500348</v>
      </c>
      <c r="AA927" s="17">
        <v>0.263014096266248</v>
      </c>
      <c r="AB927" s="17"/>
      <c r="AC927" s="17">
        <v>0.18367821429606401</v>
      </c>
      <c r="AD927" s="17">
        <v>0.24985523557742101</v>
      </c>
      <c r="AE927" s="17">
        <v>0.23743089286896399</v>
      </c>
      <c r="AF927" s="17">
        <v>0.25561929604847899</v>
      </c>
      <c r="AG927" s="17">
        <v>0.219600184127836</v>
      </c>
      <c r="AH927" s="17">
        <v>0.19186468428503101</v>
      </c>
      <c r="AI927" s="17"/>
      <c r="AJ927" s="17">
        <v>0.23362965038932901</v>
      </c>
      <c r="AK927" s="17">
        <v>0.20671807948441701</v>
      </c>
      <c r="AL927" s="17">
        <v>0.250355492933242</v>
      </c>
      <c r="AM927" s="17">
        <v>0.24385053714638</v>
      </c>
      <c r="AN927" s="17">
        <v>0.21876259790073399</v>
      </c>
      <c r="AO927" s="17">
        <v>0.22682000265077401</v>
      </c>
      <c r="AP927" s="17"/>
      <c r="AQ927" s="17">
        <v>0.20413105203708501</v>
      </c>
      <c r="AR927" s="17">
        <v>0.230946211937509</v>
      </c>
      <c r="AS927" s="17"/>
      <c r="AT927" s="17">
        <v>0.23290606502166</v>
      </c>
      <c r="AU927" s="17">
        <v>0.208778237255167</v>
      </c>
      <c r="AV927" s="17"/>
      <c r="AW927" s="17">
        <v>0.23078371870630501</v>
      </c>
      <c r="AX927" s="17" t="s">
        <v>87</v>
      </c>
      <c r="AY927" s="17">
        <v>0.23362965038932901</v>
      </c>
      <c r="AZ927" s="17"/>
      <c r="BA927" s="17">
        <v>0.207406307464268</v>
      </c>
      <c r="BB927" s="17">
        <v>0.23844031808069799</v>
      </c>
      <c r="BC927" s="17"/>
      <c r="BD927" s="17">
        <v>0.225296330707833</v>
      </c>
      <c r="BE927" s="17">
        <v>0.230523450283625</v>
      </c>
      <c r="BF927" s="17"/>
      <c r="BG927" s="17">
        <v>0.20818035287273201</v>
      </c>
      <c r="BH927" s="17">
        <v>0.26006200687667702</v>
      </c>
      <c r="BI927" s="17">
        <v>0.190111739166586</v>
      </c>
      <c r="BJ927" s="17">
        <v>0.21212600122039499</v>
      </c>
    </row>
    <row r="928" spans="2:62">
      <c r="B928" t="s">
        <v>387</v>
      </c>
      <c r="C928" s="17">
        <v>4.5953416487515997E-2</v>
      </c>
      <c r="D928" s="17">
        <v>4.6069590006123297E-2</v>
      </c>
      <c r="E928" s="17">
        <v>4.5134115480528897E-2</v>
      </c>
      <c r="F928" s="17"/>
      <c r="G928" s="17">
        <v>4.2529397231912E-2</v>
      </c>
      <c r="H928" s="17">
        <v>3.2667161193358302E-2</v>
      </c>
      <c r="I928" s="17">
        <v>2.61694118574313E-2</v>
      </c>
      <c r="J928" s="17">
        <v>3.9227851587750898E-2</v>
      </c>
      <c r="K928" s="17">
        <v>8.1157366638918496E-2</v>
      </c>
      <c r="L928" s="17">
        <v>5.5179022618290101E-2</v>
      </c>
      <c r="M928" s="17"/>
      <c r="N928" s="17">
        <v>4.1769946958531097E-2</v>
      </c>
      <c r="O928" s="17">
        <v>4.2968565677627697E-2</v>
      </c>
      <c r="P928" s="17">
        <v>4.9866627188995302E-2</v>
      </c>
      <c r="Q928" s="17">
        <v>5.0409067195361999E-2</v>
      </c>
      <c r="R928" s="17"/>
      <c r="S928" s="17">
        <v>3.5748128411934303E-2</v>
      </c>
      <c r="T928" s="17">
        <v>3.5221489200945498E-2</v>
      </c>
      <c r="U928" s="17">
        <v>4.22492430050792E-2</v>
      </c>
      <c r="V928" s="17">
        <v>4.4886526507091899E-2</v>
      </c>
      <c r="W928" s="17">
        <v>5.7753226886839301E-2</v>
      </c>
      <c r="X928" s="17">
        <v>3.4710716523663102E-2</v>
      </c>
      <c r="Y928" s="17">
        <v>7.3368513636444199E-2</v>
      </c>
      <c r="Z928" s="17">
        <v>5.50901780452255E-2</v>
      </c>
      <c r="AA928" s="17">
        <v>5.2780881365193801E-2</v>
      </c>
      <c r="AB928" s="17"/>
      <c r="AC928" s="17">
        <v>3.26387623420498E-2</v>
      </c>
      <c r="AD928" s="17">
        <v>4.8139079790320102E-2</v>
      </c>
      <c r="AE928" s="17">
        <v>3.2397667121958199E-2</v>
      </c>
      <c r="AF928" s="17">
        <v>5.7912029633117902E-2</v>
      </c>
      <c r="AG928" s="17">
        <v>5.9170852723763503E-2</v>
      </c>
      <c r="AH928" s="17">
        <v>6.9831316772177299E-2</v>
      </c>
      <c r="AI928" s="17"/>
      <c r="AJ928" s="17">
        <v>5.6241451728593801E-2</v>
      </c>
      <c r="AK928" s="17">
        <v>4.2524130194415699E-2</v>
      </c>
      <c r="AL928" s="17">
        <v>1.3102287432007999E-2</v>
      </c>
      <c r="AM928" s="17">
        <v>4.6318290510084001E-2</v>
      </c>
      <c r="AN928" s="17">
        <v>3.8033581726809401E-2</v>
      </c>
      <c r="AO928" s="17">
        <v>5.3388360722664098E-2</v>
      </c>
      <c r="AP928" s="17"/>
      <c r="AQ928" s="17">
        <v>3.5127944396189999E-2</v>
      </c>
      <c r="AR928" s="17">
        <v>4.70094542889887E-2</v>
      </c>
      <c r="AS928" s="17"/>
      <c r="AT928" s="17">
        <v>4.6292464672684899E-2</v>
      </c>
      <c r="AU928" s="17">
        <v>4.3814655485850097E-2</v>
      </c>
      <c r="AV928" s="17"/>
      <c r="AW928" s="17">
        <v>3.9831331376870803E-2</v>
      </c>
      <c r="AX928" s="17" t="s">
        <v>87</v>
      </c>
      <c r="AY928" s="17">
        <v>5.6241451728593801E-2</v>
      </c>
      <c r="AZ928" s="17"/>
      <c r="BA928" s="17">
        <v>6.2770124009578696E-2</v>
      </c>
      <c r="BB928" s="17">
        <v>3.6623871617416197E-2</v>
      </c>
      <c r="BC928" s="17"/>
      <c r="BD928" s="17">
        <v>3.3216490723390502E-2</v>
      </c>
      <c r="BE928" s="17">
        <v>4.9787190559977101E-2</v>
      </c>
      <c r="BF928" s="17"/>
      <c r="BG928" s="17">
        <v>2.5985050850124099E-2</v>
      </c>
      <c r="BH928" s="17">
        <v>5.0057409756416898E-2</v>
      </c>
      <c r="BI928" s="17">
        <v>4.58703021439337E-2</v>
      </c>
      <c r="BJ928" s="17">
        <v>5.1970361948411502E-2</v>
      </c>
    </row>
    <row r="929" spans="2:62">
      <c r="B929" t="s">
        <v>101</v>
      </c>
      <c r="C929" s="17">
        <v>7.4888292359570494E-2</v>
      </c>
      <c r="D929" s="17">
        <v>5.5352070305175999E-2</v>
      </c>
      <c r="E929" s="17">
        <v>9.4592623720753194E-2</v>
      </c>
      <c r="F929" s="17"/>
      <c r="G929" s="17">
        <v>7.4773055775962494E-2</v>
      </c>
      <c r="H929" s="17">
        <v>6.1599843313362303E-2</v>
      </c>
      <c r="I929" s="17">
        <v>9.3839052436429302E-2</v>
      </c>
      <c r="J929" s="17">
        <v>6.5276019390746107E-2</v>
      </c>
      <c r="K929" s="17">
        <v>8.2624002505733304E-2</v>
      </c>
      <c r="L929" s="17">
        <v>7.4394148924947501E-2</v>
      </c>
      <c r="M929" s="17"/>
      <c r="N929" s="17">
        <v>4.03581203167689E-2</v>
      </c>
      <c r="O929" s="17">
        <v>8.0185413156110899E-2</v>
      </c>
      <c r="P929" s="17">
        <v>7.9219479115041805E-2</v>
      </c>
      <c r="Q929" s="17">
        <v>0.10335741474346399</v>
      </c>
      <c r="R929" s="17"/>
      <c r="S929" s="17">
        <v>6.92978087279736E-2</v>
      </c>
      <c r="T929" s="17">
        <v>9.3568056515189402E-2</v>
      </c>
      <c r="U929" s="17">
        <v>9.5581330030485495E-2</v>
      </c>
      <c r="V929" s="17">
        <v>5.28127847272684E-2</v>
      </c>
      <c r="W929" s="17">
        <v>4.6698535751539601E-2</v>
      </c>
      <c r="X929" s="17">
        <v>9.0690958069045993E-2</v>
      </c>
      <c r="Y929" s="17">
        <v>5.6731053231154897E-2</v>
      </c>
      <c r="Z929" s="17">
        <v>0.101974413982267</v>
      </c>
      <c r="AA929" s="17">
        <v>7.0345892602454704E-2</v>
      </c>
      <c r="AB929" s="17"/>
      <c r="AC929" s="17">
        <v>6.7402913940702802E-2</v>
      </c>
      <c r="AD929" s="17">
        <v>9.16087831964746E-2</v>
      </c>
      <c r="AE929" s="17">
        <v>6.3094078592483005E-2</v>
      </c>
      <c r="AF929" s="17">
        <v>7.99556506676391E-2</v>
      </c>
      <c r="AG929" s="17">
        <v>6.2339403825654498E-2</v>
      </c>
      <c r="AH929" s="17">
        <v>4.8244157019949198E-2</v>
      </c>
      <c r="AI929" s="17"/>
      <c r="AJ929" s="17">
        <v>7.2026278482099096E-2</v>
      </c>
      <c r="AK929" s="17">
        <v>8.49157536380091E-2</v>
      </c>
      <c r="AL929" s="17">
        <v>9.8167589306822303E-2</v>
      </c>
      <c r="AM929" s="17">
        <v>6.6444212393043198E-2</v>
      </c>
      <c r="AN929" s="17">
        <v>6.4575725364918596E-2</v>
      </c>
      <c r="AO929" s="17">
        <v>5.9358325807415201E-2</v>
      </c>
      <c r="AP929" s="17"/>
      <c r="AQ929" s="17">
        <v>7.3635368236637494E-2</v>
      </c>
      <c r="AR929" s="17">
        <v>6.5538269299470694E-2</v>
      </c>
      <c r="AS929" s="17"/>
      <c r="AT929" s="17">
        <v>7.6514700192254495E-2</v>
      </c>
      <c r="AU929" s="17">
        <v>6.8462748382801503E-2</v>
      </c>
      <c r="AV929" s="17"/>
      <c r="AW929" s="17">
        <v>6.9879833459511403E-2</v>
      </c>
      <c r="AX929" s="17" t="s">
        <v>87</v>
      </c>
      <c r="AY929" s="17">
        <v>7.2026278482099096E-2</v>
      </c>
      <c r="AZ929" s="17"/>
      <c r="BA929" s="17">
        <v>3.8265204168253603E-2</v>
      </c>
      <c r="BB929" s="17">
        <v>9.5205987967598896E-2</v>
      </c>
      <c r="BC929" s="17"/>
      <c r="BD929" s="17">
        <v>5.9119584653244898E-2</v>
      </c>
      <c r="BE929" s="17">
        <v>7.0969146339028302E-2</v>
      </c>
      <c r="BF929" s="17"/>
      <c r="BG929" s="17">
        <v>3.6214297319970799E-2</v>
      </c>
      <c r="BH929" s="17">
        <v>9.3126655511693301E-2</v>
      </c>
      <c r="BI929" s="17">
        <v>3.42790242798717E-2</v>
      </c>
      <c r="BJ929" s="17">
        <v>8.9761202165532503E-2</v>
      </c>
    </row>
    <row r="930" spans="2:62">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c r="AD930" s="17"/>
      <c r="AE930" s="17"/>
      <c r="AF930" s="17"/>
      <c r="AG930" s="17"/>
      <c r="AH930" s="17"/>
      <c r="AI930" s="17"/>
      <c r="AJ930" s="17"/>
      <c r="AK930" s="17"/>
      <c r="AL930" s="17"/>
      <c r="AM930" s="17"/>
      <c r="AN930" s="17"/>
      <c r="AO930" s="17"/>
      <c r="AP930" s="17"/>
      <c r="AQ930" s="17"/>
      <c r="AR930" s="17"/>
      <c r="AS930" s="17"/>
      <c r="AT930" s="17"/>
      <c r="AU930" s="17"/>
      <c r="AV930" s="17"/>
      <c r="AW930" s="17"/>
      <c r="AX930" s="17"/>
      <c r="AY930" s="17"/>
      <c r="AZ930" s="17"/>
      <c r="BA930" s="17"/>
      <c r="BB930" s="17"/>
      <c r="BC930" s="17"/>
      <c r="BD930" s="17"/>
      <c r="BE930" s="17"/>
      <c r="BF930" s="17"/>
      <c r="BG930" s="17"/>
      <c r="BH930" s="17"/>
      <c r="BI930" s="17"/>
      <c r="BJ930" s="17"/>
    </row>
    <row r="931" spans="2:62">
      <c r="B931" s="6" t="s">
        <v>394</v>
      </c>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c r="AD931" s="17"/>
      <c r="AE931" s="17"/>
      <c r="AF931" s="17"/>
      <c r="AG931" s="17"/>
      <c r="AH931" s="17"/>
      <c r="AI931" s="17"/>
      <c r="AJ931" s="17"/>
      <c r="AK931" s="17"/>
      <c r="AL931" s="17"/>
      <c r="AM931" s="17"/>
      <c r="AN931" s="17"/>
      <c r="AO931" s="17"/>
      <c r="AP931" s="17"/>
      <c r="AQ931" s="17"/>
      <c r="AR931" s="17"/>
      <c r="AS931" s="17"/>
      <c r="AT931" s="17"/>
      <c r="AU931" s="17"/>
      <c r="AV931" s="17"/>
      <c r="AW931" s="17"/>
      <c r="AX931" s="17"/>
      <c r="AY931" s="17"/>
      <c r="AZ931" s="17"/>
      <c r="BA931" s="17"/>
      <c r="BB931" s="17"/>
      <c r="BC931" s="17"/>
      <c r="BD931" s="17"/>
      <c r="BE931" s="17"/>
      <c r="BF931" s="17"/>
      <c r="BG931" s="17"/>
      <c r="BH931" s="17"/>
      <c r="BI931" s="17"/>
      <c r="BJ931" s="17"/>
    </row>
    <row r="932" spans="2:62">
      <c r="B932" s="24" t="s">
        <v>15</v>
      </c>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c r="AC932" s="17"/>
      <c r="AD932" s="17"/>
      <c r="AE932" s="17"/>
      <c r="AF932" s="17"/>
      <c r="AG932" s="17"/>
      <c r="AH932" s="17"/>
      <c r="AI932" s="17"/>
      <c r="AJ932" s="17"/>
      <c r="AK932" s="17"/>
      <c r="AL932" s="17"/>
      <c r="AM932" s="17"/>
      <c r="AN932" s="17"/>
      <c r="AO932" s="17"/>
      <c r="AP932" s="17"/>
      <c r="AQ932" s="17"/>
      <c r="AR932" s="17"/>
      <c r="AS932" s="17"/>
      <c r="AT932" s="17"/>
      <c r="AU932" s="17"/>
      <c r="AV932" s="17"/>
      <c r="AW932" s="17"/>
      <c r="AX932" s="17"/>
      <c r="AY932" s="17"/>
      <c r="AZ932" s="17"/>
      <c r="BA932" s="17"/>
      <c r="BB932" s="17"/>
      <c r="BC932" s="17"/>
      <c r="BD932" s="17"/>
      <c r="BE932" s="17"/>
      <c r="BF932" s="17"/>
      <c r="BG932" s="17"/>
      <c r="BH932" s="17"/>
      <c r="BI932" s="17"/>
      <c r="BJ932" s="17"/>
    </row>
    <row r="933" spans="2:62">
      <c r="B933" t="s">
        <v>384</v>
      </c>
      <c r="C933" s="17">
        <v>0.188567356687005</v>
      </c>
      <c r="D933" s="17">
        <v>0.19421501391981</v>
      </c>
      <c r="E933" s="17">
        <v>0.180777114351104</v>
      </c>
      <c r="F933" s="17"/>
      <c r="G933" s="17">
        <v>0.2305321267465</v>
      </c>
      <c r="H933" s="17">
        <v>0.25768403527124201</v>
      </c>
      <c r="I933" s="17">
        <v>0.19989106801194301</v>
      </c>
      <c r="J933" s="17">
        <v>0.151050761956249</v>
      </c>
      <c r="K933" s="17">
        <v>0.13888660766719499</v>
      </c>
      <c r="L933" s="17">
        <v>0.15392654407259401</v>
      </c>
      <c r="M933" s="17"/>
      <c r="N933" s="17">
        <v>0.23646831003422</v>
      </c>
      <c r="O933" s="17">
        <v>0.162777267336638</v>
      </c>
      <c r="P933" s="17">
        <v>0.19111341369891199</v>
      </c>
      <c r="Q933" s="17">
        <v>0.16245979589802301</v>
      </c>
      <c r="R933" s="17"/>
      <c r="S933" s="17">
        <v>0.20479053446205001</v>
      </c>
      <c r="T933" s="17">
        <v>0.170957434455701</v>
      </c>
      <c r="U933" s="17">
        <v>0.163314071845615</v>
      </c>
      <c r="V933" s="17">
        <v>0.193135793623817</v>
      </c>
      <c r="W933" s="17">
        <v>0.20289413452749999</v>
      </c>
      <c r="X933" s="17">
        <v>0.18072758196782801</v>
      </c>
      <c r="Y933" s="17">
        <v>0.225542257908839</v>
      </c>
      <c r="Z933" s="17">
        <v>0.145115058805247</v>
      </c>
      <c r="AA933" s="17">
        <v>0.19209090791300601</v>
      </c>
      <c r="AB933" s="17"/>
      <c r="AC933" s="17">
        <v>0.23674787910651601</v>
      </c>
      <c r="AD933" s="17">
        <v>0.15971510221830301</v>
      </c>
      <c r="AE933" s="17">
        <v>0.18980099367549699</v>
      </c>
      <c r="AF933" s="17">
        <v>0.159094213184447</v>
      </c>
      <c r="AG933" s="17">
        <v>0.198902983364319</v>
      </c>
      <c r="AH933" s="17">
        <v>0.20403191289930001</v>
      </c>
      <c r="AI933" s="17"/>
      <c r="AJ933" s="17">
        <v>0.17715781989587301</v>
      </c>
      <c r="AK933" s="17">
        <v>0.19178715715934</v>
      </c>
      <c r="AL933" s="17">
        <v>0.14970870191758801</v>
      </c>
      <c r="AM933" s="17">
        <v>0.12766212157082699</v>
      </c>
      <c r="AN933" s="17">
        <v>0.23256800000380901</v>
      </c>
      <c r="AO933" s="17">
        <v>0.218224006277873</v>
      </c>
      <c r="AP933" s="17"/>
      <c r="AQ933" s="17">
        <v>0.23441684539827201</v>
      </c>
      <c r="AR933" s="17">
        <v>0.18358493933953901</v>
      </c>
      <c r="AS933" s="17"/>
      <c r="AT933" s="17">
        <v>0.184657742516492</v>
      </c>
      <c r="AU933" s="17">
        <v>0.20907177601878699</v>
      </c>
      <c r="AV933" s="17"/>
      <c r="AW933" s="17">
        <v>0.18378475990925999</v>
      </c>
      <c r="AX933" s="17" t="s">
        <v>87</v>
      </c>
      <c r="AY933" s="17">
        <v>0.17715781989587301</v>
      </c>
      <c r="AZ933" s="17"/>
      <c r="BA933" s="17">
        <v>0.207858303878208</v>
      </c>
      <c r="BB933" s="17">
        <v>0.17786515727187299</v>
      </c>
      <c r="BC933" s="17"/>
      <c r="BD933" s="17">
        <v>0.24135797262105299</v>
      </c>
      <c r="BE933" s="17">
        <v>0.17563632157956499</v>
      </c>
      <c r="BF933" s="17"/>
      <c r="BG933" s="17">
        <v>0.22797825300991201</v>
      </c>
      <c r="BH933" s="17">
        <v>0.16165093485170001</v>
      </c>
      <c r="BI933" s="17">
        <v>0.20992616680194401</v>
      </c>
      <c r="BJ933" s="17">
        <v>0.214090262680627</v>
      </c>
    </row>
    <row r="934" spans="2:62">
      <c r="B934" t="s">
        <v>385</v>
      </c>
      <c r="C934" s="17">
        <v>0.41587137069945102</v>
      </c>
      <c r="D934" s="17">
        <v>0.41744596606697998</v>
      </c>
      <c r="E934" s="17">
        <v>0.41454651488576399</v>
      </c>
      <c r="F934" s="17"/>
      <c r="G934" s="17">
        <v>0.45433781523109401</v>
      </c>
      <c r="H934" s="17">
        <v>0.462701425635338</v>
      </c>
      <c r="I934" s="17">
        <v>0.41828544227842401</v>
      </c>
      <c r="J934" s="17">
        <v>0.37977256605076098</v>
      </c>
      <c r="K934" s="17">
        <v>0.39680548974781299</v>
      </c>
      <c r="L934" s="17">
        <v>0.39313142328996198</v>
      </c>
      <c r="M934" s="17"/>
      <c r="N934" s="17">
        <v>0.43573426318374198</v>
      </c>
      <c r="O934" s="17">
        <v>0.44842718926026198</v>
      </c>
      <c r="P934" s="17">
        <v>0.40624620515467802</v>
      </c>
      <c r="Q934" s="17">
        <v>0.367453010550224</v>
      </c>
      <c r="R934" s="17"/>
      <c r="S934" s="17">
        <v>0.44280399221551803</v>
      </c>
      <c r="T934" s="17">
        <v>0.380557837228022</v>
      </c>
      <c r="U934" s="17">
        <v>0.45527199735826102</v>
      </c>
      <c r="V934" s="17">
        <v>0.40746006499681697</v>
      </c>
      <c r="W934" s="17">
        <v>0.403883873551665</v>
      </c>
      <c r="X934" s="17">
        <v>0.44880375389465499</v>
      </c>
      <c r="Y934" s="17">
        <v>0.43729853719221101</v>
      </c>
      <c r="Z934" s="17">
        <v>0.35509785940674299</v>
      </c>
      <c r="AA934" s="17">
        <v>0.39186436417938902</v>
      </c>
      <c r="AB934" s="17"/>
      <c r="AC934" s="17">
        <v>0.445313931480462</v>
      </c>
      <c r="AD934" s="17">
        <v>0.40499581116385502</v>
      </c>
      <c r="AE934" s="17">
        <v>0.42825712683259998</v>
      </c>
      <c r="AF934" s="17">
        <v>0.40550800235022599</v>
      </c>
      <c r="AG934" s="17">
        <v>0.38931596862073797</v>
      </c>
      <c r="AH934" s="17">
        <v>0.387671406372187</v>
      </c>
      <c r="AI934" s="17"/>
      <c r="AJ934" s="17">
        <v>0.407860933425303</v>
      </c>
      <c r="AK934" s="17">
        <v>0.38889970521823403</v>
      </c>
      <c r="AL934" s="17">
        <v>0.48925249044493502</v>
      </c>
      <c r="AM934" s="17">
        <v>0.47786164067877301</v>
      </c>
      <c r="AN934" s="17">
        <v>0.41631594947578698</v>
      </c>
      <c r="AO934" s="17">
        <v>0.43708084451754198</v>
      </c>
      <c r="AP934" s="17"/>
      <c r="AQ934" s="17">
        <v>0.42322285101926199</v>
      </c>
      <c r="AR934" s="17">
        <v>0.41619660149718501</v>
      </c>
      <c r="AS934" s="17"/>
      <c r="AT934" s="17">
        <v>0.40781930588968301</v>
      </c>
      <c r="AU934" s="17">
        <v>0.43974893941311299</v>
      </c>
      <c r="AV934" s="17"/>
      <c r="AW934" s="17">
        <v>0.42229480657178198</v>
      </c>
      <c r="AX934" s="17" t="s">
        <v>87</v>
      </c>
      <c r="AY934" s="17">
        <v>0.407860933425303</v>
      </c>
      <c r="AZ934" s="17"/>
      <c r="BA934" s="17">
        <v>0.45128392136776402</v>
      </c>
      <c r="BB934" s="17">
        <v>0.39622525507359102</v>
      </c>
      <c r="BC934" s="17"/>
      <c r="BD934" s="17">
        <v>0.443215108887204</v>
      </c>
      <c r="BE934" s="17">
        <v>0.407166043791306</v>
      </c>
      <c r="BF934" s="17"/>
      <c r="BG934" s="17">
        <v>0.48838809795692201</v>
      </c>
      <c r="BH934" s="17">
        <v>0.38473238588258502</v>
      </c>
      <c r="BI934" s="17">
        <v>0.46553469213506798</v>
      </c>
      <c r="BJ934" s="17">
        <v>0.37489973546483801</v>
      </c>
    </row>
    <row r="935" spans="2:62">
      <c r="B935" t="s">
        <v>386</v>
      </c>
      <c r="C935" s="17">
        <v>0.23606890154805399</v>
      </c>
      <c r="D935" s="17">
        <v>0.24871265227462899</v>
      </c>
      <c r="E935" s="17">
        <v>0.225558128438542</v>
      </c>
      <c r="F935" s="17"/>
      <c r="G935" s="17">
        <v>0.171194472598174</v>
      </c>
      <c r="H935" s="17">
        <v>0.17504550996976201</v>
      </c>
      <c r="I935" s="17">
        <v>0.24222085689696601</v>
      </c>
      <c r="J935" s="17">
        <v>0.30842963260725398</v>
      </c>
      <c r="K935" s="17">
        <v>0.25521577623434699</v>
      </c>
      <c r="L935" s="17">
        <v>0.25630708330442398</v>
      </c>
      <c r="M935" s="17"/>
      <c r="N935" s="17">
        <v>0.22617366695399899</v>
      </c>
      <c r="O935" s="17">
        <v>0.22099231061439001</v>
      </c>
      <c r="P935" s="17">
        <v>0.24092788232305601</v>
      </c>
      <c r="Q935" s="17">
        <v>0.25957534866294502</v>
      </c>
      <c r="R935" s="17"/>
      <c r="S935" s="17">
        <v>0.24069449724611899</v>
      </c>
      <c r="T935" s="17">
        <v>0.23880043519897701</v>
      </c>
      <c r="U935" s="17">
        <v>0.22301877869998499</v>
      </c>
      <c r="V935" s="17">
        <v>0.27480966324595302</v>
      </c>
      <c r="W935" s="17">
        <v>0.236160706237907</v>
      </c>
      <c r="X935" s="17">
        <v>0.20008469590104899</v>
      </c>
      <c r="Y935" s="17">
        <v>0.19198420586830101</v>
      </c>
      <c r="Z935" s="17">
        <v>0.28538428729910298</v>
      </c>
      <c r="AA935" s="17">
        <v>0.248196670662022</v>
      </c>
      <c r="AB935" s="17"/>
      <c r="AC935" s="17">
        <v>0.20323088606498199</v>
      </c>
      <c r="AD935" s="17">
        <v>0.26994530741287298</v>
      </c>
      <c r="AE935" s="17">
        <v>0.21684158519793001</v>
      </c>
      <c r="AF935" s="17">
        <v>0.228270965874773</v>
      </c>
      <c r="AG935" s="17">
        <v>0.245607139664033</v>
      </c>
      <c r="AH935" s="17">
        <v>0.26463678686738001</v>
      </c>
      <c r="AI935" s="17"/>
      <c r="AJ935" s="17">
        <v>0.24523786320010399</v>
      </c>
      <c r="AK935" s="17">
        <v>0.24702655019558001</v>
      </c>
      <c r="AL935" s="17">
        <v>0.180868265777994</v>
      </c>
      <c r="AM935" s="17">
        <v>0.269385370098847</v>
      </c>
      <c r="AN935" s="17">
        <v>0.226487787626236</v>
      </c>
      <c r="AO935" s="17">
        <v>0.173295422156794</v>
      </c>
      <c r="AP935" s="17"/>
      <c r="AQ935" s="17">
        <v>0.205021013704732</v>
      </c>
      <c r="AR935" s="17">
        <v>0.252517283570588</v>
      </c>
      <c r="AS935" s="17"/>
      <c r="AT935" s="17">
        <v>0.244176910728654</v>
      </c>
      <c r="AU935" s="17">
        <v>0.20618096478311901</v>
      </c>
      <c r="AV935" s="17"/>
      <c r="AW935" s="17">
        <v>0.24071624336534</v>
      </c>
      <c r="AX935" s="17" t="s">
        <v>87</v>
      </c>
      <c r="AY935" s="17">
        <v>0.24523786320010399</v>
      </c>
      <c r="AZ935" s="17"/>
      <c r="BA935" s="17">
        <v>0.219131364624925</v>
      </c>
      <c r="BB935" s="17">
        <v>0.24546547995116799</v>
      </c>
      <c r="BC935" s="17"/>
      <c r="BD935" s="17">
        <v>0.20007545831373</v>
      </c>
      <c r="BE935" s="17">
        <v>0.25347556562803297</v>
      </c>
      <c r="BF935" s="17"/>
      <c r="BG935" s="17">
        <v>0.20365574525004901</v>
      </c>
      <c r="BH935" s="17">
        <v>0.255349265576224</v>
      </c>
      <c r="BI935" s="17">
        <v>0.21808117422048001</v>
      </c>
      <c r="BJ935" s="17">
        <v>0.2248110999746</v>
      </c>
    </row>
    <row r="936" spans="2:62">
      <c r="B936" t="s">
        <v>387</v>
      </c>
      <c r="C936" s="17">
        <v>5.9505326216178003E-2</v>
      </c>
      <c r="D936" s="17">
        <v>5.7093656361634999E-2</v>
      </c>
      <c r="E936" s="17">
        <v>6.2333737420532699E-2</v>
      </c>
      <c r="F936" s="17"/>
      <c r="G936" s="17">
        <v>4.03395302723202E-2</v>
      </c>
      <c r="H936" s="17">
        <v>3.8732177796406503E-2</v>
      </c>
      <c r="I936" s="17">
        <v>6.2663327170906793E-2</v>
      </c>
      <c r="J936" s="17">
        <v>6.7094219850990594E-2</v>
      </c>
      <c r="K936" s="17">
        <v>8.2473029157215397E-2</v>
      </c>
      <c r="L936" s="17">
        <v>6.59961779353372E-2</v>
      </c>
      <c r="M936" s="17"/>
      <c r="N936" s="17">
        <v>4.7844212636248697E-2</v>
      </c>
      <c r="O936" s="17">
        <v>5.1993736927988199E-2</v>
      </c>
      <c r="P936" s="17">
        <v>7.2943888676566898E-2</v>
      </c>
      <c r="Q936" s="17">
        <v>6.8446558410812305E-2</v>
      </c>
      <c r="R936" s="17"/>
      <c r="S936" s="17">
        <v>4.0805507478516002E-2</v>
      </c>
      <c r="T936" s="17">
        <v>5.5150061766194997E-2</v>
      </c>
      <c r="U936" s="17">
        <v>5.2908987576070897E-2</v>
      </c>
      <c r="V936" s="17">
        <v>5.1326758819087402E-2</v>
      </c>
      <c r="W936" s="17">
        <v>9.3281095938045303E-2</v>
      </c>
      <c r="X936" s="17">
        <v>6.09844085427707E-2</v>
      </c>
      <c r="Y936" s="17">
        <v>5.9566363669154201E-2</v>
      </c>
      <c r="Z936" s="17">
        <v>8.2621116164143499E-2</v>
      </c>
      <c r="AA936" s="17">
        <v>6.7384828971290694E-2</v>
      </c>
      <c r="AB936" s="17"/>
      <c r="AC936" s="17">
        <v>5.0109150690377802E-2</v>
      </c>
      <c r="AD936" s="17">
        <v>6.13081254138634E-2</v>
      </c>
      <c r="AE936" s="17">
        <v>5.1630080541447902E-2</v>
      </c>
      <c r="AF936" s="17">
        <v>8.3322940699820103E-2</v>
      </c>
      <c r="AG936" s="17">
        <v>5.5105878645801201E-2</v>
      </c>
      <c r="AH936" s="17">
        <v>3.59674639074948E-2</v>
      </c>
      <c r="AI936" s="17"/>
      <c r="AJ936" s="17">
        <v>6.7832652352694103E-2</v>
      </c>
      <c r="AK936" s="17">
        <v>7.8320469488591504E-2</v>
      </c>
      <c r="AL936" s="17">
        <v>4.3059841319912001E-2</v>
      </c>
      <c r="AM936" s="17">
        <v>3.5756453528549503E-2</v>
      </c>
      <c r="AN936" s="17">
        <v>4.2031905881487502E-2</v>
      </c>
      <c r="AO936" s="17">
        <v>3.5668276362637301E-2</v>
      </c>
      <c r="AP936" s="17"/>
      <c r="AQ936" s="17">
        <v>5.4325801321958703E-2</v>
      </c>
      <c r="AR936" s="17">
        <v>5.6737213905201103E-2</v>
      </c>
      <c r="AS936" s="17"/>
      <c r="AT936" s="17">
        <v>6.3185095571238095E-2</v>
      </c>
      <c r="AU936" s="17">
        <v>4.7433748447543E-2</v>
      </c>
      <c r="AV936" s="17"/>
      <c r="AW936" s="17">
        <v>5.3799752699886301E-2</v>
      </c>
      <c r="AX936" s="17" t="s">
        <v>87</v>
      </c>
      <c r="AY936" s="17">
        <v>6.7832652352694103E-2</v>
      </c>
      <c r="AZ936" s="17"/>
      <c r="BA936" s="17">
        <v>5.9062950210943203E-2</v>
      </c>
      <c r="BB936" s="17">
        <v>5.9750746836408103E-2</v>
      </c>
      <c r="BC936" s="17"/>
      <c r="BD936" s="17">
        <v>4.16892799942533E-2</v>
      </c>
      <c r="BE936" s="17">
        <v>6.4193305813151594E-2</v>
      </c>
      <c r="BF936" s="17"/>
      <c r="BG936" s="17">
        <v>2.97496921599479E-2</v>
      </c>
      <c r="BH936" s="17">
        <v>5.8252054671465901E-2</v>
      </c>
      <c r="BI936" s="17">
        <v>6.4416111598285697E-2</v>
      </c>
      <c r="BJ936" s="17">
        <v>7.4161837988288903E-2</v>
      </c>
    </row>
    <row r="937" spans="2:62">
      <c r="B937" t="s">
        <v>101</v>
      </c>
      <c r="C937" s="17">
        <v>9.9987044849312895E-2</v>
      </c>
      <c r="D937" s="17">
        <v>8.2532711376946094E-2</v>
      </c>
      <c r="E937" s="17">
        <v>0.11678450490405699</v>
      </c>
      <c r="F937" s="17"/>
      <c r="G937" s="17">
        <v>0.103596055151912</v>
      </c>
      <c r="H937" s="17">
        <v>6.5836851327252102E-2</v>
      </c>
      <c r="I937" s="17">
        <v>7.6939305641760602E-2</v>
      </c>
      <c r="J937" s="17">
        <v>9.36528195347444E-2</v>
      </c>
      <c r="K937" s="17">
        <v>0.12661909719343001</v>
      </c>
      <c r="L937" s="17">
        <v>0.13063877139768301</v>
      </c>
      <c r="M937" s="17"/>
      <c r="N937" s="17">
        <v>5.3779547191789602E-2</v>
      </c>
      <c r="O937" s="17">
        <v>0.11580949586072201</v>
      </c>
      <c r="P937" s="17">
        <v>8.8768610146787094E-2</v>
      </c>
      <c r="Q937" s="17">
        <v>0.14206528647799599</v>
      </c>
      <c r="R937" s="17"/>
      <c r="S937" s="17">
        <v>7.09054685977972E-2</v>
      </c>
      <c r="T937" s="17">
        <v>0.154534231351105</v>
      </c>
      <c r="U937" s="17">
        <v>0.105486164520069</v>
      </c>
      <c r="V937" s="17">
        <v>7.3267719314325602E-2</v>
      </c>
      <c r="W937" s="17">
        <v>6.3780189744883004E-2</v>
      </c>
      <c r="X937" s="17">
        <v>0.109399559693697</v>
      </c>
      <c r="Y937" s="17">
        <v>8.5608635361494406E-2</v>
      </c>
      <c r="Z937" s="17">
        <v>0.13178167832476401</v>
      </c>
      <c r="AA937" s="17">
        <v>0.10046322827429199</v>
      </c>
      <c r="AB937" s="17"/>
      <c r="AC937" s="17">
        <v>6.4598152657662694E-2</v>
      </c>
      <c r="AD937" s="17">
        <v>0.10403565379110601</v>
      </c>
      <c r="AE937" s="17">
        <v>0.113470213752525</v>
      </c>
      <c r="AF937" s="17">
        <v>0.12380387789073399</v>
      </c>
      <c r="AG937" s="17">
        <v>0.111068029705108</v>
      </c>
      <c r="AH937" s="17">
        <v>0.10769242995363799</v>
      </c>
      <c r="AI937" s="17"/>
      <c r="AJ937" s="17">
        <v>0.101910731126026</v>
      </c>
      <c r="AK937" s="17">
        <v>9.3966117938254295E-2</v>
      </c>
      <c r="AL937" s="17">
        <v>0.137110700539572</v>
      </c>
      <c r="AM937" s="17">
        <v>8.9334414123003997E-2</v>
      </c>
      <c r="AN937" s="17">
        <v>8.2596357012680297E-2</v>
      </c>
      <c r="AO937" s="17">
        <v>0.13573145068515399</v>
      </c>
      <c r="AP937" s="17"/>
      <c r="AQ937" s="17">
        <v>8.30134885557752E-2</v>
      </c>
      <c r="AR937" s="17">
        <v>9.0963961687486106E-2</v>
      </c>
      <c r="AS937" s="17"/>
      <c r="AT937" s="17">
        <v>0.100160945293933</v>
      </c>
      <c r="AU937" s="17">
        <v>9.7564571337438497E-2</v>
      </c>
      <c r="AV937" s="17"/>
      <c r="AW937" s="17">
        <v>9.9404437453731898E-2</v>
      </c>
      <c r="AX937" s="17" t="s">
        <v>87</v>
      </c>
      <c r="AY937" s="17">
        <v>0.101910731126026</v>
      </c>
      <c r="AZ937" s="17"/>
      <c r="BA937" s="17">
        <v>6.26634599181604E-2</v>
      </c>
      <c r="BB937" s="17">
        <v>0.12069336086696</v>
      </c>
      <c r="BC937" s="17"/>
      <c r="BD937" s="17">
        <v>7.3662180183759501E-2</v>
      </c>
      <c r="BE937" s="17">
        <v>9.9528763187943903E-2</v>
      </c>
      <c r="BF937" s="17"/>
      <c r="BG937" s="17">
        <v>5.02282116231689E-2</v>
      </c>
      <c r="BH937" s="17">
        <v>0.140015359018025</v>
      </c>
      <c r="BI937" s="17">
        <v>4.2041855244222499E-2</v>
      </c>
      <c r="BJ937" s="17">
        <v>0.112037063891646</v>
      </c>
    </row>
    <row r="938" spans="2:62">
      <c r="C938" s="17"/>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c r="AC938" s="17"/>
      <c r="AD938" s="17"/>
      <c r="AE938" s="17"/>
      <c r="AF938" s="17"/>
      <c r="AG938" s="17"/>
      <c r="AH938" s="17"/>
      <c r="AI938" s="17"/>
      <c r="AJ938" s="17"/>
      <c r="AK938" s="17"/>
      <c r="AL938" s="17"/>
      <c r="AM938" s="17"/>
      <c r="AN938" s="17"/>
      <c r="AO938" s="17"/>
      <c r="AP938" s="17"/>
      <c r="AQ938" s="17"/>
      <c r="AR938" s="17"/>
      <c r="AS938" s="17"/>
      <c r="AT938" s="17"/>
      <c r="AU938" s="17"/>
      <c r="AV938" s="17"/>
      <c r="AW938" s="17"/>
      <c r="AX938" s="17"/>
      <c r="AY938" s="17"/>
      <c r="AZ938" s="17"/>
      <c r="BA938" s="17"/>
      <c r="BB938" s="17"/>
      <c r="BC938" s="17"/>
      <c r="BD938" s="17"/>
      <c r="BE938" s="17"/>
      <c r="BF938" s="17"/>
      <c r="BG938" s="17"/>
      <c r="BH938" s="17"/>
      <c r="BI938" s="17"/>
      <c r="BJ938" s="17"/>
    </row>
    <row r="939" spans="2:62">
      <c r="B939" s="6" t="s">
        <v>395</v>
      </c>
      <c r="C939" s="17"/>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c r="AC939" s="17"/>
      <c r="AD939" s="17"/>
      <c r="AE939" s="17"/>
      <c r="AF939" s="17"/>
      <c r="AG939" s="17"/>
      <c r="AH939" s="17"/>
      <c r="AI939" s="17"/>
      <c r="AJ939" s="17"/>
      <c r="AK939" s="17"/>
      <c r="AL939" s="17"/>
      <c r="AM939" s="17"/>
      <c r="AN939" s="17"/>
      <c r="AO939" s="17"/>
      <c r="AP939" s="17"/>
      <c r="AQ939" s="17"/>
      <c r="AR939" s="17"/>
      <c r="AS939" s="17"/>
      <c r="AT939" s="17"/>
      <c r="AU939" s="17"/>
      <c r="AV939" s="17"/>
      <c r="AW939" s="17"/>
      <c r="AX939" s="17"/>
      <c r="AY939" s="17"/>
      <c r="AZ939" s="17"/>
      <c r="BA939" s="17"/>
      <c r="BB939" s="17"/>
      <c r="BC939" s="17"/>
      <c r="BD939" s="17"/>
      <c r="BE939" s="17"/>
      <c r="BF939" s="17"/>
      <c r="BG939" s="17"/>
      <c r="BH939" s="17"/>
      <c r="BI939" s="17"/>
      <c r="BJ939" s="17"/>
    </row>
    <row r="940" spans="2:62">
      <c r="B940" s="24" t="s">
        <v>15</v>
      </c>
      <c r="C940" s="17"/>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c r="AC940" s="17"/>
      <c r="AD940" s="17"/>
      <c r="AE940" s="17"/>
      <c r="AF940" s="17"/>
      <c r="AG940" s="17"/>
      <c r="AH940" s="17"/>
      <c r="AI940" s="17"/>
      <c r="AJ940" s="17"/>
      <c r="AK940" s="17"/>
      <c r="AL940" s="17"/>
      <c r="AM940" s="17"/>
      <c r="AN940" s="17"/>
      <c r="AO940" s="17"/>
      <c r="AP940" s="17"/>
      <c r="AQ940" s="17"/>
      <c r="AR940" s="17"/>
      <c r="AS940" s="17"/>
      <c r="AT940" s="17"/>
      <c r="AU940" s="17"/>
      <c r="AV940" s="17"/>
      <c r="AW940" s="17"/>
      <c r="AX940" s="17"/>
      <c r="AY940" s="17"/>
      <c r="AZ940" s="17"/>
      <c r="BA940" s="17"/>
      <c r="BB940" s="17"/>
      <c r="BC940" s="17"/>
      <c r="BD940" s="17"/>
      <c r="BE940" s="17"/>
      <c r="BF940" s="17"/>
      <c r="BG940" s="17"/>
      <c r="BH940" s="17"/>
      <c r="BI940" s="17"/>
      <c r="BJ940" s="17"/>
    </row>
    <row r="941" spans="2:62">
      <c r="B941" t="s">
        <v>396</v>
      </c>
      <c r="C941" s="17">
        <v>0.53421412618228004</v>
      </c>
      <c r="D941" s="17">
        <v>0.539096639998357</v>
      </c>
      <c r="E941" s="17">
        <v>0.52766999929462599</v>
      </c>
      <c r="F941" s="17"/>
      <c r="G941" s="17">
        <v>0.64802286515138197</v>
      </c>
      <c r="H941" s="17">
        <v>0.63401858442023995</v>
      </c>
      <c r="I941" s="17">
        <v>0.59755441881364402</v>
      </c>
      <c r="J941" s="17">
        <v>0.447712911358014</v>
      </c>
      <c r="K941" s="17">
        <v>0.43193999296862001</v>
      </c>
      <c r="L941" s="17">
        <v>0.46129064724459401</v>
      </c>
      <c r="M941" s="17"/>
      <c r="N941" s="17">
        <v>0.64707680008868296</v>
      </c>
      <c r="O941" s="17">
        <v>0.56589095462386896</v>
      </c>
      <c r="P941" s="17">
        <v>0.454639054301548</v>
      </c>
      <c r="Q941" s="17">
        <v>0.45024083573616602</v>
      </c>
      <c r="R941" s="17"/>
      <c r="S941" s="17">
        <v>0.59473389534982601</v>
      </c>
      <c r="T941" s="17">
        <v>0.45998208035211302</v>
      </c>
      <c r="U941" s="17">
        <v>0.52580591461401005</v>
      </c>
      <c r="V941" s="17">
        <v>0.55100314041245302</v>
      </c>
      <c r="W941" s="17">
        <v>0.46061241484987803</v>
      </c>
      <c r="X941" s="17">
        <v>0.59653062700454396</v>
      </c>
      <c r="Y941" s="17">
        <v>0.525741439390636</v>
      </c>
      <c r="Z941" s="17">
        <v>0.52812536771474095</v>
      </c>
      <c r="AA941" s="17">
        <v>0.55374752352115497</v>
      </c>
      <c r="AB941" s="17"/>
      <c r="AC941" s="17">
        <v>0.65674557686253499</v>
      </c>
      <c r="AD941" s="17">
        <v>0.50882728000816002</v>
      </c>
      <c r="AE941" s="17">
        <v>0.52655917832745502</v>
      </c>
      <c r="AF941" s="17">
        <v>0.45988209164488397</v>
      </c>
      <c r="AG941" s="17">
        <v>0.42964200675090602</v>
      </c>
      <c r="AH941" s="17">
        <v>0.59267005835272302</v>
      </c>
      <c r="AI941" s="17"/>
      <c r="AJ941" s="17">
        <v>0.47060705803174802</v>
      </c>
      <c r="AK941" s="17">
        <v>0.52691617831372795</v>
      </c>
      <c r="AL941" s="17">
        <v>0.49450649799201102</v>
      </c>
      <c r="AM941" s="17">
        <v>0.64134138158212295</v>
      </c>
      <c r="AN941" s="17">
        <v>0.63292885849340796</v>
      </c>
      <c r="AO941" s="17">
        <v>0.577579898679769</v>
      </c>
      <c r="AP941" s="17"/>
      <c r="AQ941" s="17">
        <v>0.65426559804065199</v>
      </c>
      <c r="AR941" s="17">
        <v>0.48637335280621702</v>
      </c>
      <c r="AS941" s="17"/>
      <c r="AT941" s="17">
        <v>0.50527871337437402</v>
      </c>
      <c r="AU941" s="17">
        <v>0.641368412514568</v>
      </c>
      <c r="AV941" s="17"/>
      <c r="AW941" s="17">
        <v>0.56192875884013105</v>
      </c>
      <c r="AX941" s="17" t="s">
        <v>87</v>
      </c>
      <c r="AY941" s="17">
        <v>0.47060705803174802</v>
      </c>
      <c r="AZ941" s="17"/>
      <c r="BA941" s="17">
        <v>0.55761251919236299</v>
      </c>
      <c r="BB941" s="17">
        <v>0.52123320484619795</v>
      </c>
      <c r="BC941" s="17"/>
      <c r="BD941" s="17">
        <v>0.69891827689694896</v>
      </c>
      <c r="BE941" s="17">
        <v>0.48376349655988399</v>
      </c>
      <c r="BF941" s="17"/>
      <c r="BG941" s="17">
        <v>0.71129587664196503</v>
      </c>
      <c r="BH941" s="17">
        <v>0.51440642101988698</v>
      </c>
      <c r="BI941" s="17">
        <v>0.58938545464682202</v>
      </c>
      <c r="BJ941" s="17">
        <v>0.50219726653090802</v>
      </c>
    </row>
    <row r="942" spans="2:62">
      <c r="B942" t="s">
        <v>397</v>
      </c>
      <c r="C942" s="17">
        <v>0.24214791545616099</v>
      </c>
      <c r="D942" s="17">
        <v>0.27293458303496099</v>
      </c>
      <c r="E942" s="17">
        <v>0.213098901737376</v>
      </c>
      <c r="F942" s="17"/>
      <c r="G942" s="17">
        <v>0.186114389833857</v>
      </c>
      <c r="H942" s="17">
        <v>0.23914158947776801</v>
      </c>
      <c r="I942" s="17">
        <v>0.24443905340533301</v>
      </c>
      <c r="J942" s="17">
        <v>0.28978919737250203</v>
      </c>
      <c r="K942" s="17">
        <v>0.26707851561743201</v>
      </c>
      <c r="L942" s="17">
        <v>0.226853379953637</v>
      </c>
      <c r="M942" s="17"/>
      <c r="N942" s="17">
        <v>0.20384759730030799</v>
      </c>
      <c r="O942" s="17">
        <v>0.23482014696294501</v>
      </c>
      <c r="P942" s="17">
        <v>0.28016045558627301</v>
      </c>
      <c r="Q942" s="17">
        <v>0.257355632988573</v>
      </c>
      <c r="R942" s="17"/>
      <c r="S942" s="17">
        <v>0.22884423250080399</v>
      </c>
      <c r="T942" s="17">
        <v>0.28639659208081503</v>
      </c>
      <c r="U942" s="17">
        <v>0.197020111820528</v>
      </c>
      <c r="V942" s="17">
        <v>0.23716888144197201</v>
      </c>
      <c r="W942" s="17">
        <v>0.32022495704331999</v>
      </c>
      <c r="X942" s="17">
        <v>0.18126323646191</v>
      </c>
      <c r="Y942" s="17">
        <v>0.2482802379648</v>
      </c>
      <c r="Z942" s="17">
        <v>0.21629954844760199</v>
      </c>
      <c r="AA942" s="17">
        <v>0.244536899013932</v>
      </c>
      <c r="AB942" s="17"/>
      <c r="AC942" s="17">
        <v>0.197677220837854</v>
      </c>
      <c r="AD942" s="17">
        <v>0.24992714048006401</v>
      </c>
      <c r="AE942" s="17">
        <v>0.26423283122994601</v>
      </c>
      <c r="AF942" s="17">
        <v>0.28440471703799403</v>
      </c>
      <c r="AG942" s="17">
        <v>0.25532980206234202</v>
      </c>
      <c r="AH942" s="17">
        <v>0.16271247192143401</v>
      </c>
      <c r="AI942" s="17"/>
      <c r="AJ942" s="17">
        <v>0.24988590990241999</v>
      </c>
      <c r="AK942" s="17">
        <v>0.28127769682237302</v>
      </c>
      <c r="AL942" s="17">
        <v>0.222071643478988</v>
      </c>
      <c r="AM942" s="17">
        <v>0.231243395288079</v>
      </c>
      <c r="AN942" s="17">
        <v>0.19837656705350901</v>
      </c>
      <c r="AO942" s="17">
        <v>0.23055622137289999</v>
      </c>
      <c r="AP942" s="17"/>
      <c r="AQ942" s="17">
        <v>0.210382568976482</v>
      </c>
      <c r="AR942" s="17">
        <v>0.27335040277032602</v>
      </c>
      <c r="AS942" s="17"/>
      <c r="AT942" s="17">
        <v>0.250035090366656</v>
      </c>
      <c r="AU942" s="17">
        <v>0.21503647872470799</v>
      </c>
      <c r="AV942" s="17"/>
      <c r="AW942" s="17">
        <v>0.24204529414435599</v>
      </c>
      <c r="AX942" s="17" t="s">
        <v>87</v>
      </c>
      <c r="AY942" s="17">
        <v>0.24988590990241999</v>
      </c>
      <c r="AZ942" s="17"/>
      <c r="BA942" s="17">
        <v>0.24996513047525801</v>
      </c>
      <c r="BB942" s="17">
        <v>0.237811093983575</v>
      </c>
      <c r="BC942" s="17"/>
      <c r="BD942" s="17">
        <v>0.19620823473905599</v>
      </c>
      <c r="BE942" s="17">
        <v>0.26298653048274301</v>
      </c>
      <c r="BF942" s="17"/>
      <c r="BG942" s="17">
        <v>0.175517097566254</v>
      </c>
      <c r="BH942" s="17">
        <v>0.245448655039504</v>
      </c>
      <c r="BI942" s="17">
        <v>0.29129472209304902</v>
      </c>
      <c r="BJ942" s="17">
        <v>0.26892525606926498</v>
      </c>
    </row>
    <row r="943" spans="2:62">
      <c r="B943" t="s">
        <v>101</v>
      </c>
      <c r="C943" s="17">
        <v>0.223637958361559</v>
      </c>
      <c r="D943" s="17">
        <v>0.18796877696668199</v>
      </c>
      <c r="E943" s="17">
        <v>0.25923109896799901</v>
      </c>
      <c r="F943" s="17"/>
      <c r="G943" s="17">
        <v>0.165862745014761</v>
      </c>
      <c r="H943" s="17">
        <v>0.12683982610199199</v>
      </c>
      <c r="I943" s="17">
        <v>0.158006527781023</v>
      </c>
      <c r="J943" s="17">
        <v>0.26249789126948297</v>
      </c>
      <c r="K943" s="17">
        <v>0.30098149141394798</v>
      </c>
      <c r="L943" s="17">
        <v>0.31185597280176902</v>
      </c>
      <c r="M943" s="17"/>
      <c r="N943" s="17">
        <v>0.14907560261100899</v>
      </c>
      <c r="O943" s="17">
        <v>0.19928889841318601</v>
      </c>
      <c r="P943" s="17">
        <v>0.265200490112179</v>
      </c>
      <c r="Q943" s="17">
        <v>0.29240353127526097</v>
      </c>
      <c r="R943" s="17"/>
      <c r="S943" s="17">
        <v>0.17642187214937</v>
      </c>
      <c r="T943" s="17">
        <v>0.25362132756707101</v>
      </c>
      <c r="U943" s="17">
        <v>0.27717397356546197</v>
      </c>
      <c r="V943" s="17">
        <v>0.211827978145575</v>
      </c>
      <c r="W943" s="17">
        <v>0.21916262810680201</v>
      </c>
      <c r="X943" s="17">
        <v>0.22220613653354601</v>
      </c>
      <c r="Y943" s="17">
        <v>0.22597832264456499</v>
      </c>
      <c r="Z943" s="17">
        <v>0.25557508383765698</v>
      </c>
      <c r="AA943" s="17">
        <v>0.201715577464913</v>
      </c>
      <c r="AB943" s="17"/>
      <c r="AC943" s="17">
        <v>0.14557720229961099</v>
      </c>
      <c r="AD943" s="17">
        <v>0.241245579511776</v>
      </c>
      <c r="AE943" s="17">
        <v>0.209207990442599</v>
      </c>
      <c r="AF943" s="17">
        <v>0.255713191317122</v>
      </c>
      <c r="AG943" s="17">
        <v>0.31502819118675202</v>
      </c>
      <c r="AH943" s="17">
        <v>0.244617469725843</v>
      </c>
      <c r="AI943" s="17"/>
      <c r="AJ943" s="17">
        <v>0.279507032065832</v>
      </c>
      <c r="AK943" s="17">
        <v>0.191806124863899</v>
      </c>
      <c r="AL943" s="17">
        <v>0.28342185852900198</v>
      </c>
      <c r="AM943" s="17">
        <v>0.127415223129798</v>
      </c>
      <c r="AN943" s="17">
        <v>0.168694574453083</v>
      </c>
      <c r="AO943" s="17">
        <v>0.19186387994733001</v>
      </c>
      <c r="AP943" s="17"/>
      <c r="AQ943" s="17">
        <v>0.13535183298286699</v>
      </c>
      <c r="AR943" s="17">
        <v>0.24027624442345699</v>
      </c>
      <c r="AS943" s="17"/>
      <c r="AT943" s="17">
        <v>0.24468619625897001</v>
      </c>
      <c r="AU943" s="17">
        <v>0.14359510876072401</v>
      </c>
      <c r="AV943" s="17"/>
      <c r="AW943" s="17">
        <v>0.19602594701551301</v>
      </c>
      <c r="AX943" s="17" t="s">
        <v>87</v>
      </c>
      <c r="AY943" s="17">
        <v>0.279507032065832</v>
      </c>
      <c r="AZ943" s="17"/>
      <c r="BA943" s="17">
        <v>0.19242235033237901</v>
      </c>
      <c r="BB943" s="17">
        <v>0.24095570117022599</v>
      </c>
      <c r="BC943" s="17"/>
      <c r="BD943" s="17">
        <v>0.104873488363995</v>
      </c>
      <c r="BE943" s="17">
        <v>0.253249972957373</v>
      </c>
      <c r="BF943" s="17"/>
      <c r="BG943" s="17">
        <v>0.113187025791781</v>
      </c>
      <c r="BH943" s="17">
        <v>0.24014492394060999</v>
      </c>
      <c r="BI943" s="17">
        <v>0.11931982326012899</v>
      </c>
      <c r="BJ943" s="17">
        <v>0.228877477399828</v>
      </c>
    </row>
    <row r="944" spans="2:62">
      <c r="C944" s="17"/>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c r="AC944" s="17"/>
      <c r="AD944" s="17"/>
      <c r="AE944" s="17"/>
      <c r="AF944" s="17"/>
      <c r="AG944" s="17"/>
      <c r="AH944" s="17"/>
      <c r="AI944" s="17"/>
      <c r="AJ944" s="17"/>
      <c r="AK944" s="17"/>
      <c r="AL944" s="17"/>
      <c r="AM944" s="17"/>
      <c r="AN944" s="17"/>
      <c r="AO944" s="17"/>
      <c r="AP944" s="17"/>
      <c r="AQ944" s="17"/>
      <c r="AR944" s="17"/>
      <c r="AS944" s="17"/>
      <c r="AT944" s="17"/>
      <c r="AU944" s="17"/>
      <c r="AV944" s="17"/>
      <c r="AW944" s="17"/>
      <c r="AX944" s="17"/>
      <c r="AY944" s="17"/>
      <c r="AZ944" s="17"/>
      <c r="BA944" s="17"/>
      <c r="BB944" s="17"/>
      <c r="BC944" s="17"/>
      <c r="BD944" s="17"/>
      <c r="BE944" s="17"/>
      <c r="BF944" s="17"/>
      <c r="BG944" s="17"/>
      <c r="BH944" s="17"/>
      <c r="BI944" s="17"/>
      <c r="BJ944" s="17"/>
    </row>
    <row r="945" spans="2:62">
      <c r="B945" s="6" t="s">
        <v>398</v>
      </c>
      <c r="C945" s="17"/>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c r="AC945" s="17"/>
      <c r="AD945" s="17"/>
      <c r="AE945" s="17"/>
      <c r="AF945" s="17"/>
      <c r="AG945" s="17"/>
      <c r="AH945" s="17"/>
      <c r="AI945" s="17"/>
      <c r="AJ945" s="17"/>
      <c r="AK945" s="17"/>
      <c r="AL945" s="17"/>
      <c r="AM945" s="17"/>
      <c r="AN945" s="17"/>
      <c r="AO945" s="17"/>
      <c r="AP945" s="17"/>
      <c r="AQ945" s="17"/>
      <c r="AR945" s="17"/>
      <c r="AS945" s="17"/>
      <c r="AT945" s="17"/>
      <c r="AU945" s="17"/>
      <c r="AV945" s="17"/>
      <c r="AW945" s="17"/>
      <c r="AX945" s="17"/>
      <c r="AY945" s="17"/>
      <c r="AZ945" s="17"/>
      <c r="BA945" s="17"/>
      <c r="BB945" s="17"/>
      <c r="BC945" s="17"/>
      <c r="BD945" s="17"/>
      <c r="BE945" s="17"/>
      <c r="BF945" s="17"/>
      <c r="BG945" s="17"/>
      <c r="BH945" s="17"/>
      <c r="BI945" s="17"/>
      <c r="BJ945" s="17"/>
    </row>
    <row r="946" spans="2:62">
      <c r="B946" s="24" t="s">
        <v>20</v>
      </c>
      <c r="C946" s="17"/>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c r="AC946" s="17"/>
      <c r="AD946" s="17"/>
      <c r="AE946" s="17"/>
      <c r="AF946" s="17"/>
      <c r="AG946" s="17"/>
      <c r="AH946" s="17"/>
      <c r="AI946" s="17"/>
      <c r="AJ946" s="17"/>
      <c r="AK946" s="17"/>
      <c r="AL946" s="17"/>
      <c r="AM946" s="17"/>
      <c r="AN946" s="17"/>
      <c r="AO946" s="17"/>
      <c r="AP946" s="17"/>
      <c r="AQ946" s="17"/>
      <c r="AR946" s="17"/>
      <c r="AS946" s="17"/>
      <c r="AT946" s="17"/>
      <c r="AU946" s="17"/>
      <c r="AV946" s="17"/>
      <c r="AW946" s="17"/>
      <c r="AX946" s="17"/>
      <c r="AY946" s="17"/>
      <c r="AZ946" s="17"/>
      <c r="BA946" s="17"/>
      <c r="BB946" s="17"/>
      <c r="BC946" s="17"/>
      <c r="BD946" s="17"/>
      <c r="BE946" s="17"/>
      <c r="BF946" s="17"/>
      <c r="BG946" s="17"/>
      <c r="BH946" s="17"/>
      <c r="BI946" s="17"/>
      <c r="BJ946" s="17"/>
    </row>
    <row r="947" spans="2:62">
      <c r="B947" t="s">
        <v>399</v>
      </c>
      <c r="C947" s="17">
        <v>0.76721084466338396</v>
      </c>
      <c r="D947" s="17">
        <v>0.76688052836701603</v>
      </c>
      <c r="E947" s="17">
        <v>0.76670273480309903</v>
      </c>
      <c r="F947" s="17"/>
      <c r="G947" s="17">
        <v>0.85893482913102803</v>
      </c>
      <c r="H947" s="17">
        <v>0.75517840849469098</v>
      </c>
      <c r="I947" s="17">
        <v>0.76900542134500405</v>
      </c>
      <c r="J947" s="17">
        <v>0.72097649687285303</v>
      </c>
      <c r="K947" s="17">
        <v>0.72363782260068199</v>
      </c>
      <c r="L947" s="17">
        <v>0.77965428387581703</v>
      </c>
      <c r="M947" s="17"/>
      <c r="N947" s="17">
        <v>0.84448539113738097</v>
      </c>
      <c r="O947" s="17">
        <v>0.76911493039211698</v>
      </c>
      <c r="P947" s="17">
        <v>0.74505116345755196</v>
      </c>
      <c r="Q947" s="17">
        <v>0.69241239254507503</v>
      </c>
      <c r="R947" s="17"/>
      <c r="S947" s="17">
        <v>0.75967576549335902</v>
      </c>
      <c r="T947" s="17">
        <v>0.80768292247273299</v>
      </c>
      <c r="U947" s="17">
        <v>0.76505317570770004</v>
      </c>
      <c r="V947" s="17">
        <v>0.77632975040395902</v>
      </c>
      <c r="W947" s="17">
        <v>0.70194121576263502</v>
      </c>
      <c r="X947" s="17">
        <v>0.78001890907135496</v>
      </c>
      <c r="Y947" s="17">
        <v>0.746357099636618</v>
      </c>
      <c r="Z947" s="17">
        <v>0.92088700041104499</v>
      </c>
      <c r="AA947" s="17">
        <v>0.718287230885441</v>
      </c>
      <c r="AB947" s="17"/>
      <c r="AC947" s="17">
        <v>0.79551055279375504</v>
      </c>
      <c r="AD947" s="17">
        <v>0.774820966318301</v>
      </c>
      <c r="AE947" s="17">
        <v>0.75922789292037496</v>
      </c>
      <c r="AF947" s="17">
        <v>0.76143970724023002</v>
      </c>
      <c r="AG947" s="17">
        <v>0.69095066456377896</v>
      </c>
      <c r="AH947" s="17">
        <v>0.79621220626496803</v>
      </c>
      <c r="AI947" s="17"/>
      <c r="AJ947" s="17">
        <v>0.75603866871693304</v>
      </c>
      <c r="AK947" s="17">
        <v>0.71709880032230999</v>
      </c>
      <c r="AL947" s="17">
        <v>0.80789080052453199</v>
      </c>
      <c r="AM947" s="17">
        <v>0.83316137517825095</v>
      </c>
      <c r="AN947" s="17">
        <v>0.78749536251187602</v>
      </c>
      <c r="AO947" s="17">
        <v>0.80659099239948995</v>
      </c>
      <c r="AP947" s="17"/>
      <c r="AQ947" s="17">
        <v>0.81337326594981696</v>
      </c>
      <c r="AR947" s="17">
        <v>0.745297168542154</v>
      </c>
      <c r="AS947" s="17"/>
      <c r="AT947" s="17">
        <v>0.75092757490492001</v>
      </c>
      <c r="AU947" s="17">
        <v>0.82680598981581799</v>
      </c>
      <c r="AV947" s="17"/>
      <c r="AW947" s="17">
        <v>0.76787965619700205</v>
      </c>
      <c r="AX947" s="17" t="s">
        <v>87</v>
      </c>
      <c r="AY947" s="17">
        <v>0.75603866871693304</v>
      </c>
      <c r="AZ947" s="17"/>
      <c r="BA947" s="17">
        <v>0.79869789526979795</v>
      </c>
      <c r="BB947" s="17">
        <v>0.75204783152245602</v>
      </c>
      <c r="BC947" s="17"/>
      <c r="BD947" s="17">
        <v>0.83326323991241502</v>
      </c>
      <c r="BE947" s="17">
        <v>0.75099555354152303</v>
      </c>
      <c r="BF947" s="17"/>
      <c r="BG947" s="17">
        <v>0.841359715968513</v>
      </c>
      <c r="BH947" s="17">
        <v>0.80594432974692098</v>
      </c>
      <c r="BI947" s="17">
        <v>0.767351097731374</v>
      </c>
      <c r="BJ947" s="17">
        <v>0.71926556313212797</v>
      </c>
    </row>
    <row r="948" spans="2:62">
      <c r="B948" t="s">
        <v>400</v>
      </c>
      <c r="C948" s="17">
        <v>0.23278915533661601</v>
      </c>
      <c r="D948" s="17">
        <v>0.23311947163298399</v>
      </c>
      <c r="E948" s="17">
        <v>0.233297265196901</v>
      </c>
      <c r="F948" s="17"/>
      <c r="G948" s="17">
        <v>0.141065170868971</v>
      </c>
      <c r="H948" s="17">
        <v>0.24482159150530899</v>
      </c>
      <c r="I948" s="17">
        <v>0.23099457865499601</v>
      </c>
      <c r="J948" s="17">
        <v>0.27902350312714702</v>
      </c>
      <c r="K948" s="17">
        <v>0.27636217739931801</v>
      </c>
      <c r="L948" s="17">
        <v>0.22034571612418299</v>
      </c>
      <c r="M948" s="17"/>
      <c r="N948" s="17">
        <v>0.155514608862618</v>
      </c>
      <c r="O948" s="17">
        <v>0.23088506960788299</v>
      </c>
      <c r="P948" s="17">
        <v>0.25494883654244799</v>
      </c>
      <c r="Q948" s="17">
        <v>0.30758760745492503</v>
      </c>
      <c r="R948" s="17"/>
      <c r="S948" s="17">
        <v>0.240324234506641</v>
      </c>
      <c r="T948" s="17">
        <v>0.19231707752726701</v>
      </c>
      <c r="U948" s="17">
        <v>0.23494682429229999</v>
      </c>
      <c r="V948" s="17">
        <v>0.22367024959604101</v>
      </c>
      <c r="W948" s="17">
        <v>0.29805878423736598</v>
      </c>
      <c r="X948" s="17">
        <v>0.21998109092864501</v>
      </c>
      <c r="Y948" s="17">
        <v>0.253642900363382</v>
      </c>
      <c r="Z948" s="17">
        <v>7.9112999588954999E-2</v>
      </c>
      <c r="AA948" s="17">
        <v>0.281712769114559</v>
      </c>
      <c r="AB948" s="17"/>
      <c r="AC948" s="17">
        <v>0.20448944720624501</v>
      </c>
      <c r="AD948" s="17">
        <v>0.225179033681699</v>
      </c>
      <c r="AE948" s="17">
        <v>0.24077210707962499</v>
      </c>
      <c r="AF948" s="17">
        <v>0.23856029275977</v>
      </c>
      <c r="AG948" s="17">
        <v>0.30904933543622098</v>
      </c>
      <c r="AH948" s="17">
        <v>0.203787793735032</v>
      </c>
      <c r="AI948" s="17"/>
      <c r="AJ948" s="17">
        <v>0.24396133128306699</v>
      </c>
      <c r="AK948" s="17">
        <v>0.28290119967769101</v>
      </c>
      <c r="AL948" s="17">
        <v>0.19210919947546801</v>
      </c>
      <c r="AM948" s="17">
        <v>0.16683862482174899</v>
      </c>
      <c r="AN948" s="17">
        <v>0.21250463748812401</v>
      </c>
      <c r="AO948" s="17">
        <v>0.19340900760051</v>
      </c>
      <c r="AP948" s="17"/>
      <c r="AQ948" s="17">
        <v>0.18662673405018301</v>
      </c>
      <c r="AR948" s="17">
        <v>0.254702831457846</v>
      </c>
      <c r="AS948" s="17"/>
      <c r="AT948" s="17">
        <v>0.24907242509508001</v>
      </c>
      <c r="AU948" s="17">
        <v>0.17319401018418201</v>
      </c>
      <c r="AV948" s="17"/>
      <c r="AW948" s="17">
        <v>0.23212034380299801</v>
      </c>
      <c r="AX948" s="17" t="s">
        <v>87</v>
      </c>
      <c r="AY948" s="17">
        <v>0.24396133128306699</v>
      </c>
      <c r="AZ948" s="17"/>
      <c r="BA948" s="17">
        <v>0.20130210473020199</v>
      </c>
      <c r="BB948" s="17">
        <v>0.247952168477544</v>
      </c>
      <c r="BC948" s="17"/>
      <c r="BD948" s="17">
        <v>0.16673676008758501</v>
      </c>
      <c r="BE948" s="17">
        <v>0.249004446458477</v>
      </c>
      <c r="BF948" s="17"/>
      <c r="BG948" s="17">
        <v>0.158640284031487</v>
      </c>
      <c r="BH948" s="17">
        <v>0.19405567025307899</v>
      </c>
      <c r="BI948" s="17">
        <v>0.232648902268626</v>
      </c>
      <c r="BJ948" s="17">
        <v>0.28073443686787197</v>
      </c>
    </row>
    <row r="949" spans="2:62">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c r="AC949" s="17"/>
      <c r="AD949" s="17"/>
      <c r="AE949" s="17"/>
      <c r="AF949" s="17"/>
      <c r="AG949" s="17"/>
      <c r="AH949" s="17"/>
      <c r="AI949" s="17"/>
      <c r="AJ949" s="17"/>
      <c r="AK949" s="17"/>
      <c r="AL949" s="17"/>
      <c r="AM949" s="17"/>
      <c r="AN949" s="17"/>
      <c r="AO949" s="17"/>
      <c r="AP949" s="17"/>
      <c r="AQ949" s="17"/>
      <c r="AR949" s="17"/>
      <c r="AS949" s="17"/>
      <c r="AT949" s="17"/>
      <c r="AU949" s="17"/>
      <c r="AV949" s="17"/>
      <c r="AW949" s="17"/>
      <c r="AX949" s="17"/>
      <c r="AY949" s="17"/>
      <c r="AZ949" s="17"/>
      <c r="BA949" s="17"/>
      <c r="BB949" s="17"/>
      <c r="BC949" s="17"/>
      <c r="BD949" s="17"/>
      <c r="BE949" s="17"/>
      <c r="BF949" s="17"/>
      <c r="BG949" s="17"/>
      <c r="BH949" s="17"/>
      <c r="BI949" s="17"/>
      <c r="BJ949" s="17"/>
    </row>
    <row r="950" spans="2:62">
      <c r="B950" s="6" t="s">
        <v>401</v>
      </c>
      <c r="C950" s="17"/>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c r="AC950" s="17"/>
      <c r="AD950" s="17"/>
      <c r="AE950" s="17"/>
      <c r="AF950" s="17"/>
      <c r="AG950" s="17"/>
      <c r="AH950" s="17"/>
      <c r="AI950" s="17"/>
      <c r="AJ950" s="17"/>
      <c r="AK950" s="17"/>
      <c r="AL950" s="17"/>
      <c r="AM950" s="17"/>
      <c r="AN950" s="17"/>
      <c r="AO950" s="17"/>
      <c r="AP950" s="17"/>
      <c r="AQ950" s="17"/>
      <c r="AR950" s="17"/>
      <c r="AS950" s="17"/>
      <c r="AT950" s="17"/>
      <c r="AU950" s="17"/>
      <c r="AV950" s="17"/>
      <c r="AW950" s="17"/>
      <c r="AX950" s="17"/>
      <c r="AY950" s="17"/>
      <c r="AZ950" s="17"/>
      <c r="BA950" s="17"/>
      <c r="BB950" s="17"/>
      <c r="BC950" s="17"/>
      <c r="BD950" s="17"/>
      <c r="BE950" s="17"/>
      <c r="BF950" s="17"/>
      <c r="BG950" s="17"/>
      <c r="BH950" s="17"/>
      <c r="BI950" s="17"/>
      <c r="BJ950" s="17"/>
    </row>
    <row r="951" spans="2:62">
      <c r="B951" s="24" t="s">
        <v>20</v>
      </c>
      <c r="C951" s="17"/>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c r="AC951" s="17"/>
      <c r="AD951" s="17"/>
      <c r="AE951" s="17"/>
      <c r="AF951" s="17"/>
      <c r="AG951" s="17"/>
      <c r="AH951" s="17"/>
      <c r="AI951" s="17"/>
      <c r="AJ951" s="17"/>
      <c r="AK951" s="17"/>
      <c r="AL951" s="17"/>
      <c r="AM951" s="17"/>
      <c r="AN951" s="17"/>
      <c r="AO951" s="17"/>
      <c r="AP951" s="17"/>
      <c r="AQ951" s="17"/>
      <c r="AR951" s="17"/>
      <c r="AS951" s="17"/>
      <c r="AT951" s="17"/>
      <c r="AU951" s="17"/>
      <c r="AV951" s="17"/>
      <c r="AW951" s="17"/>
      <c r="AX951" s="17"/>
      <c r="AY951" s="17"/>
      <c r="AZ951" s="17"/>
      <c r="BA951" s="17"/>
      <c r="BB951" s="17"/>
      <c r="BC951" s="17"/>
      <c r="BD951" s="17"/>
      <c r="BE951" s="17"/>
      <c r="BF951" s="17"/>
      <c r="BG951" s="17"/>
      <c r="BH951" s="17"/>
      <c r="BI951" s="17"/>
      <c r="BJ951" s="17"/>
    </row>
    <row r="952" spans="2:62">
      <c r="B952" t="s">
        <v>402</v>
      </c>
      <c r="C952" s="17">
        <v>0.70618903013098999</v>
      </c>
      <c r="D952" s="17">
        <v>0.68275684193256403</v>
      </c>
      <c r="E952" s="17">
        <v>0.73117436971997096</v>
      </c>
      <c r="F952" s="17"/>
      <c r="G952" s="17">
        <v>0.75695871696866601</v>
      </c>
      <c r="H952" s="17">
        <v>0.74735072375540301</v>
      </c>
      <c r="I952" s="17">
        <v>0.73357157476683599</v>
      </c>
      <c r="J952" s="17">
        <v>0.66604231861308105</v>
      </c>
      <c r="K952" s="17">
        <v>0.650179003339734</v>
      </c>
      <c r="L952" s="17">
        <v>0.69166311279502801</v>
      </c>
      <c r="M952" s="17"/>
      <c r="N952" s="17">
        <v>0.80626256681708097</v>
      </c>
      <c r="O952" s="17">
        <v>0.63230356154515799</v>
      </c>
      <c r="P952" s="17">
        <v>0.67478542257011798</v>
      </c>
      <c r="Q952" s="17">
        <v>0.69531575043927396</v>
      </c>
      <c r="R952" s="17"/>
      <c r="S952" s="17">
        <v>0.750963986443559</v>
      </c>
      <c r="T952" s="17">
        <v>0.72183104508457596</v>
      </c>
      <c r="U952" s="17">
        <v>0.75696941176337396</v>
      </c>
      <c r="V952" s="17">
        <v>0.658309452774263</v>
      </c>
      <c r="W952" s="17">
        <v>0.71948178994424505</v>
      </c>
      <c r="X952" s="17">
        <v>0.69811143767647399</v>
      </c>
      <c r="Y952" s="17">
        <v>0.67582704776118796</v>
      </c>
      <c r="Z952" s="17">
        <v>0.75451227588251202</v>
      </c>
      <c r="AA952" s="17">
        <v>0.64313947874323096</v>
      </c>
      <c r="AB952" s="17"/>
      <c r="AC952" s="17">
        <v>0.73656382947183996</v>
      </c>
      <c r="AD952" s="17">
        <v>0.70170829530400503</v>
      </c>
      <c r="AE952" s="17">
        <v>0.69413486415929804</v>
      </c>
      <c r="AF952" s="17">
        <v>0.74528202790083298</v>
      </c>
      <c r="AG952" s="17">
        <v>0.61641891984722696</v>
      </c>
      <c r="AH952" s="17">
        <v>0.69133840945479597</v>
      </c>
      <c r="AI952" s="17"/>
      <c r="AJ952" s="17">
        <v>0.67887279735822403</v>
      </c>
      <c r="AK952" s="17">
        <v>0.746070519585329</v>
      </c>
      <c r="AL952" s="17">
        <v>0.704844397356157</v>
      </c>
      <c r="AM952" s="17">
        <v>0.71453676219486695</v>
      </c>
      <c r="AN952" s="17">
        <v>0.76034684563051103</v>
      </c>
      <c r="AO952" s="17">
        <v>0.41785414234178803</v>
      </c>
      <c r="AP952" s="17"/>
      <c r="AQ952" s="17">
        <v>0.77671267634048602</v>
      </c>
      <c r="AR952" s="17">
        <v>0.68700980524799704</v>
      </c>
      <c r="AS952" s="17"/>
      <c r="AT952" s="17">
        <v>0.691591718786427</v>
      </c>
      <c r="AU952" s="17">
        <v>0.76319426836037696</v>
      </c>
      <c r="AV952" s="17"/>
      <c r="AW952" s="17">
        <v>0.71098499595752696</v>
      </c>
      <c r="AX952" s="17" t="s">
        <v>87</v>
      </c>
      <c r="AY952" s="17">
        <v>0.67887279735822403</v>
      </c>
      <c r="AZ952" s="17"/>
      <c r="BA952" s="17">
        <v>0.74113184700889201</v>
      </c>
      <c r="BB952" s="17">
        <v>0.68865156492217705</v>
      </c>
      <c r="BC952" s="17"/>
      <c r="BD952" s="17">
        <v>0.825081332306837</v>
      </c>
      <c r="BE952" s="17">
        <v>0.68175627354831703</v>
      </c>
      <c r="BF952" s="17"/>
      <c r="BG952" s="17">
        <v>0.78923065310307605</v>
      </c>
      <c r="BH952" s="17">
        <v>0.64085297303508104</v>
      </c>
      <c r="BI952" s="17">
        <v>0.75254265495658401</v>
      </c>
      <c r="BJ952" s="17">
        <v>0.71146313239636905</v>
      </c>
    </row>
    <row r="953" spans="2:62">
      <c r="B953" t="s">
        <v>400</v>
      </c>
      <c r="C953" s="17">
        <v>0.29381096986901001</v>
      </c>
      <c r="D953" s="17">
        <v>0.31724315806743603</v>
      </c>
      <c r="E953" s="17">
        <v>0.26882563028002898</v>
      </c>
      <c r="F953" s="17"/>
      <c r="G953" s="17">
        <v>0.24304128303133299</v>
      </c>
      <c r="H953" s="17">
        <v>0.25264927624459699</v>
      </c>
      <c r="I953" s="17">
        <v>0.26642842523316401</v>
      </c>
      <c r="J953" s="17">
        <v>0.333957681386919</v>
      </c>
      <c r="K953" s="17">
        <v>0.349820996660266</v>
      </c>
      <c r="L953" s="17">
        <v>0.30833688720497199</v>
      </c>
      <c r="M953" s="17"/>
      <c r="N953" s="17">
        <v>0.193737433182919</v>
      </c>
      <c r="O953" s="17">
        <v>0.36769643845484201</v>
      </c>
      <c r="P953" s="17">
        <v>0.32521457742988202</v>
      </c>
      <c r="Q953" s="17">
        <v>0.30468424956072598</v>
      </c>
      <c r="R953" s="17"/>
      <c r="S953" s="17">
        <v>0.249036013556441</v>
      </c>
      <c r="T953" s="17">
        <v>0.27816895491542398</v>
      </c>
      <c r="U953" s="17">
        <v>0.24303058823662599</v>
      </c>
      <c r="V953" s="17">
        <v>0.341690547225737</v>
      </c>
      <c r="W953" s="17">
        <v>0.280518210055755</v>
      </c>
      <c r="X953" s="17">
        <v>0.30188856232352601</v>
      </c>
      <c r="Y953" s="17">
        <v>0.32417295223881298</v>
      </c>
      <c r="Z953" s="17">
        <v>0.24548772411748801</v>
      </c>
      <c r="AA953" s="17">
        <v>0.35686052125676898</v>
      </c>
      <c r="AB953" s="17"/>
      <c r="AC953" s="17">
        <v>0.26343617052815999</v>
      </c>
      <c r="AD953" s="17">
        <v>0.29829170469599497</v>
      </c>
      <c r="AE953" s="17">
        <v>0.30586513584070202</v>
      </c>
      <c r="AF953" s="17">
        <v>0.25471797209916702</v>
      </c>
      <c r="AG953" s="17">
        <v>0.38358108015277298</v>
      </c>
      <c r="AH953" s="17">
        <v>0.30866159054520398</v>
      </c>
      <c r="AI953" s="17"/>
      <c r="AJ953" s="17">
        <v>0.32112720264177602</v>
      </c>
      <c r="AK953" s="17">
        <v>0.253929480414671</v>
      </c>
      <c r="AL953" s="17">
        <v>0.295155602643843</v>
      </c>
      <c r="AM953" s="17">
        <v>0.285463237805133</v>
      </c>
      <c r="AN953" s="17">
        <v>0.239653154369489</v>
      </c>
      <c r="AO953" s="17">
        <v>0.58214585765821203</v>
      </c>
      <c r="AP953" s="17"/>
      <c r="AQ953" s="17">
        <v>0.22328732365951401</v>
      </c>
      <c r="AR953" s="17">
        <v>0.31299019475200301</v>
      </c>
      <c r="AS953" s="17"/>
      <c r="AT953" s="17">
        <v>0.308408281213574</v>
      </c>
      <c r="AU953" s="17">
        <v>0.23680573163962301</v>
      </c>
      <c r="AV953" s="17"/>
      <c r="AW953" s="17">
        <v>0.28901500404247399</v>
      </c>
      <c r="AX953" s="17" t="s">
        <v>87</v>
      </c>
      <c r="AY953" s="17">
        <v>0.32112720264177602</v>
      </c>
      <c r="AZ953" s="17"/>
      <c r="BA953" s="17">
        <v>0.25886815299110799</v>
      </c>
      <c r="BB953" s="17">
        <v>0.311348435077823</v>
      </c>
      <c r="BC953" s="17"/>
      <c r="BD953" s="17">
        <v>0.174918667693164</v>
      </c>
      <c r="BE953" s="17">
        <v>0.31824372645168297</v>
      </c>
      <c r="BF953" s="17"/>
      <c r="BG953" s="17">
        <v>0.210769346896924</v>
      </c>
      <c r="BH953" s="17">
        <v>0.35914702696491901</v>
      </c>
      <c r="BI953" s="17">
        <v>0.24745734504341599</v>
      </c>
      <c r="BJ953" s="17">
        <v>0.28853686760363101</v>
      </c>
    </row>
    <row r="954" spans="2:62">
      <c r="C954" s="17"/>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c r="AC954" s="17"/>
      <c r="AD954" s="17"/>
      <c r="AE954" s="17"/>
      <c r="AF954" s="17"/>
      <c r="AG954" s="17"/>
      <c r="AH954" s="17"/>
      <c r="AI954" s="17"/>
      <c r="AJ954" s="17"/>
      <c r="AK954" s="17"/>
      <c r="AL954" s="17"/>
      <c r="AM954" s="17"/>
      <c r="AN954" s="17"/>
      <c r="AO954" s="17"/>
      <c r="AP954" s="17"/>
      <c r="AQ954" s="17"/>
      <c r="AR954" s="17"/>
      <c r="AS954" s="17"/>
      <c r="AT954" s="17"/>
      <c r="AU954" s="17"/>
      <c r="AV954" s="17"/>
      <c r="AW954" s="17"/>
      <c r="AX954" s="17"/>
      <c r="AY954" s="17"/>
      <c r="AZ954" s="17"/>
      <c r="BA954" s="17"/>
      <c r="BB954" s="17"/>
      <c r="BC954" s="17"/>
      <c r="BD954" s="17"/>
      <c r="BE954" s="17"/>
      <c r="BF954" s="17"/>
      <c r="BG954" s="17"/>
      <c r="BH954" s="17"/>
      <c r="BI954" s="17"/>
      <c r="BJ954" s="17"/>
    </row>
    <row r="955" spans="2:62">
      <c r="B955" s="6" t="s">
        <v>403</v>
      </c>
      <c r="C955" s="17"/>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c r="AC955" s="17"/>
      <c r="AD955" s="17"/>
      <c r="AE955" s="17"/>
      <c r="AF955" s="17"/>
      <c r="AG955" s="17"/>
      <c r="AH955" s="17"/>
      <c r="AI955" s="17"/>
      <c r="AJ955" s="17"/>
      <c r="AK955" s="17"/>
      <c r="AL955" s="17"/>
      <c r="AM955" s="17"/>
      <c r="AN955" s="17"/>
      <c r="AO955" s="17"/>
      <c r="AP955" s="17"/>
      <c r="AQ955" s="17"/>
      <c r="AR955" s="17"/>
      <c r="AS955" s="17"/>
      <c r="AT955" s="17"/>
      <c r="AU955" s="17"/>
      <c r="AV955" s="17"/>
      <c r="AW955" s="17"/>
      <c r="AX955" s="17"/>
      <c r="AY955" s="17"/>
      <c r="AZ955" s="17"/>
      <c r="BA955" s="17"/>
      <c r="BB955" s="17"/>
      <c r="BC955" s="17"/>
      <c r="BD955" s="17"/>
      <c r="BE955" s="17"/>
      <c r="BF955" s="17"/>
      <c r="BG955" s="17"/>
      <c r="BH955" s="17"/>
      <c r="BI955" s="17"/>
      <c r="BJ955" s="17"/>
    </row>
    <row r="956" spans="2:62">
      <c r="B956" s="24" t="s">
        <v>20</v>
      </c>
      <c r="C956" s="17"/>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c r="AC956" s="17"/>
      <c r="AD956" s="17"/>
      <c r="AE956" s="17"/>
      <c r="AF956" s="17"/>
      <c r="AG956" s="17"/>
      <c r="AH956" s="17"/>
      <c r="AI956" s="17"/>
      <c r="AJ956" s="17"/>
      <c r="AK956" s="17"/>
      <c r="AL956" s="17"/>
      <c r="AM956" s="17"/>
      <c r="AN956" s="17"/>
      <c r="AO956" s="17"/>
      <c r="AP956" s="17"/>
      <c r="AQ956" s="17"/>
      <c r="AR956" s="17"/>
      <c r="AS956" s="17"/>
      <c r="AT956" s="17"/>
      <c r="AU956" s="17"/>
      <c r="AV956" s="17"/>
      <c r="AW956" s="17"/>
      <c r="AX956" s="17"/>
      <c r="AY956" s="17"/>
      <c r="AZ956" s="17"/>
      <c r="BA956" s="17"/>
      <c r="BB956" s="17"/>
      <c r="BC956" s="17"/>
      <c r="BD956" s="17"/>
      <c r="BE956" s="17"/>
      <c r="BF956" s="17"/>
      <c r="BG956" s="17"/>
      <c r="BH956" s="17"/>
      <c r="BI956" s="17"/>
      <c r="BJ956" s="17"/>
    </row>
    <row r="957" spans="2:62">
      <c r="B957" t="s">
        <v>404</v>
      </c>
      <c r="C957" s="17">
        <v>0.59586684312245297</v>
      </c>
      <c r="D957" s="17">
        <v>0.58808453073220501</v>
      </c>
      <c r="E957" s="17">
        <v>0.60363775627524496</v>
      </c>
      <c r="F957" s="17"/>
      <c r="G957" s="17">
        <v>0.72052505584520499</v>
      </c>
      <c r="H957" s="17">
        <v>0.68365950678268705</v>
      </c>
      <c r="I957" s="17">
        <v>0.63354155831903802</v>
      </c>
      <c r="J957" s="17">
        <v>0.48806007250484601</v>
      </c>
      <c r="K957" s="17">
        <v>0.52118914954219697</v>
      </c>
      <c r="L957" s="17">
        <v>0.54675961358249303</v>
      </c>
      <c r="M957" s="17"/>
      <c r="N957" s="17">
        <v>0.75898676079054805</v>
      </c>
      <c r="O957" s="17">
        <v>0.58005557221141901</v>
      </c>
      <c r="P957" s="17">
        <v>0.49478336735668099</v>
      </c>
      <c r="Q957" s="17">
        <v>0.53468367114006998</v>
      </c>
      <c r="R957" s="17"/>
      <c r="S957" s="17">
        <v>0.78270318946779904</v>
      </c>
      <c r="T957" s="17">
        <v>0.59712326361933299</v>
      </c>
      <c r="U957" s="17">
        <v>0.72853703886948495</v>
      </c>
      <c r="V957" s="17">
        <v>0.57304720839224599</v>
      </c>
      <c r="W957" s="17">
        <v>0.41701609480713098</v>
      </c>
      <c r="X957" s="17">
        <v>0.59794783698199006</v>
      </c>
      <c r="Y957" s="17">
        <v>0.49437165427600699</v>
      </c>
      <c r="Z957" s="17">
        <v>0.5761522537546</v>
      </c>
      <c r="AA957" s="17">
        <v>0.50278393167987301</v>
      </c>
      <c r="AB957" s="17"/>
      <c r="AC957" s="17">
        <v>0.735493659731972</v>
      </c>
      <c r="AD957" s="17">
        <v>0.53276368786587902</v>
      </c>
      <c r="AE957" s="17">
        <v>0.61671101049433297</v>
      </c>
      <c r="AF957" s="17">
        <v>0.50217840333777697</v>
      </c>
      <c r="AG957" s="17">
        <v>0.52985912088184495</v>
      </c>
      <c r="AH957" s="17">
        <v>0.69402375711679798</v>
      </c>
      <c r="AI957" s="17"/>
      <c r="AJ957" s="17">
        <v>0.55947097783409605</v>
      </c>
      <c r="AK957" s="17">
        <v>0.52671370075148405</v>
      </c>
      <c r="AL957" s="17">
        <v>0.73461685218758299</v>
      </c>
      <c r="AM957" s="17">
        <v>0.61678984256842395</v>
      </c>
      <c r="AN957" s="17">
        <v>0.71436566376398702</v>
      </c>
      <c r="AO957" s="17">
        <v>0.585079846362767</v>
      </c>
      <c r="AP957" s="17"/>
      <c r="AQ957" s="17">
        <v>0.66028270605996597</v>
      </c>
      <c r="AR957" s="17">
        <v>0.57581744285742797</v>
      </c>
      <c r="AS957" s="17"/>
      <c r="AT957" s="17">
        <v>0.57804027653553103</v>
      </c>
      <c r="AU957" s="17">
        <v>0.67308365077177001</v>
      </c>
      <c r="AV957" s="17"/>
      <c r="AW957" s="17">
        <v>0.61989764509938505</v>
      </c>
      <c r="AX957" s="17" t="s">
        <v>87</v>
      </c>
      <c r="AY957" s="17">
        <v>0.55947097783409605</v>
      </c>
      <c r="AZ957" s="17"/>
      <c r="BA957" s="17">
        <v>0.652034462475506</v>
      </c>
      <c r="BB957" s="17">
        <v>0.56454971766985595</v>
      </c>
      <c r="BC957" s="17"/>
      <c r="BD957" s="17">
        <v>0.74867033223868096</v>
      </c>
      <c r="BE957" s="17">
        <v>0.56002898702839499</v>
      </c>
      <c r="BF957" s="17"/>
      <c r="BG957" s="17">
        <v>0.74926041418747502</v>
      </c>
      <c r="BH957" s="17">
        <v>0.62781539141834997</v>
      </c>
      <c r="BI957" s="17">
        <v>0.62088093283322598</v>
      </c>
      <c r="BJ957" s="17">
        <v>0.54694358014321898</v>
      </c>
    </row>
    <row r="958" spans="2:62">
      <c r="B958" t="s">
        <v>400</v>
      </c>
      <c r="C958" s="17">
        <v>0.40413315687754697</v>
      </c>
      <c r="D958" s="17">
        <v>0.41191546926779499</v>
      </c>
      <c r="E958" s="17">
        <v>0.39636224372475498</v>
      </c>
      <c r="F958" s="17"/>
      <c r="G958" s="17">
        <v>0.27947494415479501</v>
      </c>
      <c r="H958" s="17">
        <v>0.316340493217313</v>
      </c>
      <c r="I958" s="17">
        <v>0.36645844168096098</v>
      </c>
      <c r="J958" s="17">
        <v>0.51193992749515405</v>
      </c>
      <c r="K958" s="17">
        <v>0.47881085045780403</v>
      </c>
      <c r="L958" s="17">
        <v>0.45324038641750702</v>
      </c>
      <c r="M958" s="17"/>
      <c r="N958" s="17">
        <v>0.241013239209452</v>
      </c>
      <c r="O958" s="17">
        <v>0.41994442778858099</v>
      </c>
      <c r="P958" s="17">
        <v>0.50521663264331895</v>
      </c>
      <c r="Q958" s="17">
        <v>0.46531632885993002</v>
      </c>
      <c r="R958" s="17"/>
      <c r="S958" s="17">
        <v>0.21729681053220101</v>
      </c>
      <c r="T958" s="17">
        <v>0.40287673638066701</v>
      </c>
      <c r="U958" s="17">
        <v>0.27146296113051499</v>
      </c>
      <c r="V958" s="17">
        <v>0.42695279160775401</v>
      </c>
      <c r="W958" s="17">
        <v>0.58298390519286902</v>
      </c>
      <c r="X958" s="17">
        <v>0.40205216301801</v>
      </c>
      <c r="Y958" s="17">
        <v>0.50562834572399296</v>
      </c>
      <c r="Z958" s="17">
        <v>0.4238477462454</v>
      </c>
      <c r="AA958" s="17">
        <v>0.49721606832012699</v>
      </c>
      <c r="AB958" s="17"/>
      <c r="AC958" s="17">
        <v>0.264506340268028</v>
      </c>
      <c r="AD958" s="17">
        <v>0.46723631213412098</v>
      </c>
      <c r="AE958" s="17">
        <v>0.38328898950566698</v>
      </c>
      <c r="AF958" s="17">
        <v>0.49782159666222298</v>
      </c>
      <c r="AG958" s="17">
        <v>0.470140879118155</v>
      </c>
      <c r="AH958" s="17">
        <v>0.30597624288320202</v>
      </c>
      <c r="AI958" s="17"/>
      <c r="AJ958" s="17">
        <v>0.44052902216590401</v>
      </c>
      <c r="AK958" s="17">
        <v>0.47328629924851601</v>
      </c>
      <c r="AL958" s="17">
        <v>0.26538314781241701</v>
      </c>
      <c r="AM958" s="17">
        <v>0.38321015743157599</v>
      </c>
      <c r="AN958" s="17">
        <v>0.28563433623601298</v>
      </c>
      <c r="AO958" s="17">
        <v>0.414920153637233</v>
      </c>
      <c r="AP958" s="17"/>
      <c r="AQ958" s="17">
        <v>0.33971729394003403</v>
      </c>
      <c r="AR958" s="17">
        <v>0.42418255714257302</v>
      </c>
      <c r="AS958" s="17"/>
      <c r="AT958" s="17">
        <v>0.42195972346446903</v>
      </c>
      <c r="AU958" s="17">
        <v>0.32691634922822899</v>
      </c>
      <c r="AV958" s="17"/>
      <c r="AW958" s="17">
        <v>0.380102354900615</v>
      </c>
      <c r="AX958" s="17" t="s">
        <v>87</v>
      </c>
      <c r="AY958" s="17">
        <v>0.44052902216590401</v>
      </c>
      <c r="AZ958" s="17"/>
      <c r="BA958" s="17">
        <v>0.347965537524494</v>
      </c>
      <c r="BB958" s="17">
        <v>0.43545028233014399</v>
      </c>
      <c r="BC958" s="17"/>
      <c r="BD958" s="17">
        <v>0.25132966776131899</v>
      </c>
      <c r="BE958" s="17">
        <v>0.43997101297160501</v>
      </c>
      <c r="BF958" s="17"/>
      <c r="BG958" s="17">
        <v>0.25073958581252498</v>
      </c>
      <c r="BH958" s="17">
        <v>0.37218460858164998</v>
      </c>
      <c r="BI958" s="17">
        <v>0.37911906716677402</v>
      </c>
      <c r="BJ958" s="17">
        <v>0.45305641985678102</v>
      </c>
    </row>
    <row r="959" spans="2:62">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c r="AC959" s="17"/>
      <c r="AD959" s="17"/>
      <c r="AE959" s="17"/>
      <c r="AF959" s="17"/>
      <c r="AG959" s="17"/>
      <c r="AH959" s="17"/>
      <c r="AI959" s="17"/>
      <c r="AJ959" s="17"/>
      <c r="AK959" s="17"/>
      <c r="AL959" s="17"/>
      <c r="AM959" s="17"/>
      <c r="AN959" s="17"/>
      <c r="AO959" s="17"/>
      <c r="AP959" s="17"/>
      <c r="AQ959" s="17"/>
      <c r="AR959" s="17"/>
      <c r="AS959" s="17"/>
      <c r="AT959" s="17"/>
      <c r="AU959" s="17"/>
      <c r="AV959" s="17"/>
      <c r="AW959" s="17"/>
      <c r="AX959" s="17"/>
      <c r="AY959" s="17"/>
      <c r="AZ959" s="17"/>
      <c r="BA959" s="17"/>
      <c r="BB959" s="17"/>
      <c r="BC959" s="17"/>
      <c r="BD959" s="17"/>
      <c r="BE959" s="17"/>
      <c r="BF959" s="17"/>
      <c r="BG959" s="17"/>
      <c r="BH959" s="17"/>
      <c r="BI959" s="17"/>
      <c r="BJ959" s="17"/>
    </row>
    <row r="960" spans="2:62">
      <c r="B960" s="6" t="s">
        <v>405</v>
      </c>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c r="AC960" s="17"/>
      <c r="AD960" s="17"/>
      <c r="AE960" s="17"/>
      <c r="AF960" s="17"/>
      <c r="AG960" s="17"/>
      <c r="AH960" s="17"/>
      <c r="AI960" s="17"/>
      <c r="AJ960" s="17"/>
      <c r="AK960" s="17"/>
      <c r="AL960" s="17"/>
      <c r="AM960" s="17"/>
      <c r="AN960" s="17"/>
      <c r="AO960" s="17"/>
      <c r="AP960" s="17"/>
      <c r="AQ960" s="17"/>
      <c r="AR960" s="17"/>
      <c r="AS960" s="17"/>
      <c r="AT960" s="17"/>
      <c r="AU960" s="17"/>
      <c r="AV960" s="17"/>
      <c r="AW960" s="17"/>
      <c r="AX960" s="17"/>
      <c r="AY960" s="17"/>
      <c r="AZ960" s="17"/>
      <c r="BA960" s="17"/>
      <c r="BB960" s="17"/>
      <c r="BC960" s="17"/>
      <c r="BD960" s="17"/>
      <c r="BE960" s="17"/>
      <c r="BF960" s="17"/>
      <c r="BG960" s="17"/>
      <c r="BH960" s="17"/>
      <c r="BI960" s="17"/>
      <c r="BJ960" s="17"/>
    </row>
    <row r="961" spans="2:62">
      <c r="B961" s="24" t="s">
        <v>20</v>
      </c>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c r="AD961" s="17"/>
      <c r="AE961" s="17"/>
      <c r="AF961" s="17"/>
      <c r="AG961" s="17"/>
      <c r="AH961" s="17"/>
      <c r="AI961" s="17"/>
      <c r="AJ961" s="17"/>
      <c r="AK961" s="17"/>
      <c r="AL961" s="17"/>
      <c r="AM961" s="17"/>
      <c r="AN961" s="17"/>
      <c r="AO961" s="17"/>
      <c r="AP961" s="17"/>
      <c r="AQ961" s="17"/>
      <c r="AR961" s="17"/>
      <c r="AS961" s="17"/>
      <c r="AT961" s="17"/>
      <c r="AU961" s="17"/>
      <c r="AV961" s="17"/>
      <c r="AW961" s="17"/>
      <c r="AX961" s="17"/>
      <c r="AY961" s="17"/>
      <c r="AZ961" s="17"/>
      <c r="BA961" s="17"/>
      <c r="BB961" s="17"/>
      <c r="BC961" s="17"/>
      <c r="BD961" s="17"/>
      <c r="BE961" s="17"/>
      <c r="BF961" s="17"/>
      <c r="BG961" s="17"/>
      <c r="BH961" s="17"/>
      <c r="BI961" s="17"/>
      <c r="BJ961" s="17"/>
    </row>
    <row r="962" spans="2:62">
      <c r="B962" t="s">
        <v>406</v>
      </c>
      <c r="C962" s="17">
        <v>0.49616874364061497</v>
      </c>
      <c r="D962" s="17">
        <v>0.507556200259632</v>
      </c>
      <c r="E962" s="17">
        <v>0.48613095327755501</v>
      </c>
      <c r="F962" s="17"/>
      <c r="G962" s="17">
        <v>0.55227294277085703</v>
      </c>
      <c r="H962" s="17">
        <v>0.582540080187823</v>
      </c>
      <c r="I962" s="17">
        <v>0.55852036931592697</v>
      </c>
      <c r="J962" s="17">
        <v>0.443335380381913</v>
      </c>
      <c r="K962" s="17">
        <v>0.42818980282000202</v>
      </c>
      <c r="L962" s="17">
        <v>0.41147247483661198</v>
      </c>
      <c r="M962" s="17"/>
      <c r="N962" s="17">
        <v>0.552974687995196</v>
      </c>
      <c r="O962" s="17">
        <v>0.54540502320553996</v>
      </c>
      <c r="P962" s="17">
        <v>0.47444317662179197</v>
      </c>
      <c r="Q962" s="17">
        <v>0.39172206898171102</v>
      </c>
      <c r="R962" s="17"/>
      <c r="S962" s="17">
        <v>0.57490306262078195</v>
      </c>
      <c r="T962" s="17">
        <v>0.44650217679972098</v>
      </c>
      <c r="U962" s="17">
        <v>0.40919819216301601</v>
      </c>
      <c r="V962" s="17">
        <v>0.57594396466408704</v>
      </c>
      <c r="W962" s="17">
        <v>0.37068317805110701</v>
      </c>
      <c r="X962" s="17">
        <v>0.59249840806115195</v>
      </c>
      <c r="Y962" s="17">
        <v>0.42912964948383198</v>
      </c>
      <c r="Z962" s="17">
        <v>0.42471636295107201</v>
      </c>
      <c r="AA962" s="17">
        <v>0.55123389138952394</v>
      </c>
      <c r="AB962" s="17"/>
      <c r="AC962" s="17">
        <v>0.63429210282908799</v>
      </c>
      <c r="AD962" s="17">
        <v>0.44050668294053102</v>
      </c>
      <c r="AE962" s="17">
        <v>0.53979821530158001</v>
      </c>
      <c r="AF962" s="17">
        <v>0.420863810094526</v>
      </c>
      <c r="AG962" s="17">
        <v>0.43671418542791801</v>
      </c>
      <c r="AH962" s="17">
        <v>0.37093542209610197</v>
      </c>
      <c r="AI962" s="17"/>
      <c r="AJ962" s="17">
        <v>0.44845383388854099</v>
      </c>
      <c r="AK962" s="17">
        <v>0.48241357231099602</v>
      </c>
      <c r="AL962" s="17">
        <v>0.48213521054918301</v>
      </c>
      <c r="AM962" s="17">
        <v>0.50537985810179697</v>
      </c>
      <c r="AN962" s="17">
        <v>0.63307424174819804</v>
      </c>
      <c r="AO962" s="17">
        <v>0.38000682590660501</v>
      </c>
      <c r="AP962" s="17"/>
      <c r="AQ962" s="17">
        <v>0.57956414837975101</v>
      </c>
      <c r="AR962" s="17">
        <v>0.48346494734774598</v>
      </c>
      <c r="AS962" s="17"/>
      <c r="AT962" s="17">
        <v>0.45357985152442898</v>
      </c>
      <c r="AU962" s="17">
        <v>0.65473225251988798</v>
      </c>
      <c r="AV962" s="17"/>
      <c r="AW962" s="17">
        <v>0.53953352497422602</v>
      </c>
      <c r="AX962" s="17" t="s">
        <v>87</v>
      </c>
      <c r="AY962" s="17">
        <v>0.44845383388854099</v>
      </c>
      <c r="AZ962" s="17"/>
      <c r="BA962" s="17">
        <v>0.55904567460538701</v>
      </c>
      <c r="BB962" s="17">
        <v>0.45013996702873499</v>
      </c>
      <c r="BC962" s="17"/>
      <c r="BD962" s="17">
        <v>0.69292320884038505</v>
      </c>
      <c r="BE962" s="17">
        <v>0.43447678378969901</v>
      </c>
      <c r="BF962" s="17"/>
      <c r="BG962" s="17">
        <v>0.65728522833740299</v>
      </c>
      <c r="BH962" s="17">
        <v>0.39673500700373698</v>
      </c>
      <c r="BI962" s="17">
        <v>0.58791894484361695</v>
      </c>
      <c r="BJ962" s="17">
        <v>0.44239594246571801</v>
      </c>
    </row>
    <row r="963" spans="2:62">
      <c r="B963" t="s">
        <v>400</v>
      </c>
      <c r="C963" s="17">
        <v>0.50383125635938497</v>
      </c>
      <c r="D963" s="17">
        <v>0.492443799740368</v>
      </c>
      <c r="E963" s="17">
        <v>0.51386904672244504</v>
      </c>
      <c r="F963" s="17"/>
      <c r="G963" s="17">
        <v>0.44772705722914302</v>
      </c>
      <c r="H963" s="17">
        <v>0.417459919812177</v>
      </c>
      <c r="I963" s="17">
        <v>0.44147963068407298</v>
      </c>
      <c r="J963" s="17">
        <v>0.556664619618087</v>
      </c>
      <c r="K963" s="17">
        <v>0.57181019717999804</v>
      </c>
      <c r="L963" s="17">
        <v>0.58852752516338802</v>
      </c>
      <c r="M963" s="17"/>
      <c r="N963" s="17">
        <v>0.447025312004804</v>
      </c>
      <c r="O963" s="17">
        <v>0.45459497679445998</v>
      </c>
      <c r="P963" s="17">
        <v>0.52555682337820797</v>
      </c>
      <c r="Q963" s="17">
        <v>0.60827793101828898</v>
      </c>
      <c r="R963" s="17"/>
      <c r="S963" s="17">
        <v>0.425096937379218</v>
      </c>
      <c r="T963" s="17">
        <v>0.55349782320027896</v>
      </c>
      <c r="U963" s="17">
        <v>0.59080180783698399</v>
      </c>
      <c r="V963" s="17">
        <v>0.42405603533591302</v>
      </c>
      <c r="W963" s="17">
        <v>0.62931682194889305</v>
      </c>
      <c r="X963" s="17">
        <v>0.407501591938848</v>
      </c>
      <c r="Y963" s="17">
        <v>0.57087035051616797</v>
      </c>
      <c r="Z963" s="17">
        <v>0.57528363704892804</v>
      </c>
      <c r="AA963" s="17">
        <v>0.448766108610476</v>
      </c>
      <c r="AB963" s="17"/>
      <c r="AC963" s="17">
        <v>0.36570789717091201</v>
      </c>
      <c r="AD963" s="17">
        <v>0.55949331705946903</v>
      </c>
      <c r="AE963" s="17">
        <v>0.46020178469841999</v>
      </c>
      <c r="AF963" s="17">
        <v>0.579136189905474</v>
      </c>
      <c r="AG963" s="17">
        <v>0.56328581457208204</v>
      </c>
      <c r="AH963" s="17">
        <v>0.62906457790389803</v>
      </c>
      <c r="AI963" s="17"/>
      <c r="AJ963" s="17">
        <v>0.55154616611145901</v>
      </c>
      <c r="AK963" s="17">
        <v>0.51758642768900398</v>
      </c>
      <c r="AL963" s="17">
        <v>0.51786478945081704</v>
      </c>
      <c r="AM963" s="17">
        <v>0.49462014189820303</v>
      </c>
      <c r="AN963" s="17">
        <v>0.36692575825180102</v>
      </c>
      <c r="AO963" s="17">
        <v>0.61999317409339505</v>
      </c>
      <c r="AP963" s="17"/>
      <c r="AQ963" s="17">
        <v>0.42043585162024899</v>
      </c>
      <c r="AR963" s="17">
        <v>0.51653505265225397</v>
      </c>
      <c r="AS963" s="17"/>
      <c r="AT963" s="17">
        <v>0.54642014847557097</v>
      </c>
      <c r="AU963" s="17">
        <v>0.34526774748011202</v>
      </c>
      <c r="AV963" s="17"/>
      <c r="AW963" s="17">
        <v>0.46046647502577398</v>
      </c>
      <c r="AX963" s="17" t="s">
        <v>87</v>
      </c>
      <c r="AY963" s="17">
        <v>0.55154616611145901</v>
      </c>
      <c r="AZ963" s="17"/>
      <c r="BA963" s="17">
        <v>0.44095432539461299</v>
      </c>
      <c r="BB963" s="17">
        <v>0.54986003297126496</v>
      </c>
      <c r="BC963" s="17"/>
      <c r="BD963" s="17">
        <v>0.307076791159615</v>
      </c>
      <c r="BE963" s="17">
        <v>0.56552321621030099</v>
      </c>
      <c r="BF963" s="17"/>
      <c r="BG963" s="17">
        <v>0.34271477166259701</v>
      </c>
      <c r="BH963" s="17">
        <v>0.60326499299626302</v>
      </c>
      <c r="BI963" s="17">
        <v>0.41208105515638299</v>
      </c>
      <c r="BJ963" s="17">
        <v>0.55760405753428199</v>
      </c>
    </row>
    <row r="964" spans="2:62">
      <c r="C964" s="17"/>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c r="AC964" s="17"/>
      <c r="AD964" s="17"/>
      <c r="AE964" s="17"/>
      <c r="AF964" s="17"/>
      <c r="AG964" s="17"/>
      <c r="AH964" s="17"/>
      <c r="AI964" s="17"/>
      <c r="AJ964" s="17"/>
      <c r="AK964" s="17"/>
      <c r="AL964" s="17"/>
      <c r="AM964" s="17"/>
      <c r="AN964" s="17"/>
      <c r="AO964" s="17"/>
      <c r="AP964" s="17"/>
      <c r="AQ964" s="17"/>
      <c r="AR964" s="17"/>
      <c r="AS964" s="17"/>
      <c r="AT964" s="17"/>
      <c r="AU964" s="17"/>
      <c r="AV964" s="17"/>
      <c r="AW964" s="17"/>
      <c r="AX964" s="17"/>
      <c r="AY964" s="17"/>
      <c r="AZ964" s="17"/>
      <c r="BA964" s="17"/>
      <c r="BB964" s="17"/>
      <c r="BC964" s="17"/>
      <c r="BD964" s="17"/>
      <c r="BE964" s="17"/>
      <c r="BF964" s="17"/>
      <c r="BG964" s="17"/>
      <c r="BH964" s="17"/>
      <c r="BI964" s="17"/>
      <c r="BJ964" s="17"/>
    </row>
    <row r="965" spans="2:62">
      <c r="B965" s="6" t="s">
        <v>407</v>
      </c>
      <c r="C965" s="17"/>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c r="AC965" s="17"/>
      <c r="AD965" s="17"/>
      <c r="AE965" s="17"/>
      <c r="AF965" s="17"/>
      <c r="AG965" s="17"/>
      <c r="AH965" s="17"/>
      <c r="AI965" s="17"/>
      <c r="AJ965" s="17"/>
      <c r="AK965" s="17"/>
      <c r="AL965" s="17"/>
      <c r="AM965" s="17"/>
      <c r="AN965" s="17"/>
      <c r="AO965" s="17"/>
      <c r="AP965" s="17"/>
      <c r="AQ965" s="17"/>
      <c r="AR965" s="17"/>
      <c r="AS965" s="17"/>
      <c r="AT965" s="17"/>
      <c r="AU965" s="17"/>
      <c r="AV965" s="17"/>
      <c r="AW965" s="17"/>
      <c r="AX965" s="17"/>
      <c r="AY965" s="17"/>
      <c r="AZ965" s="17"/>
      <c r="BA965" s="17"/>
      <c r="BB965" s="17"/>
      <c r="BC965" s="17"/>
      <c r="BD965" s="17"/>
      <c r="BE965" s="17"/>
      <c r="BF965" s="17"/>
      <c r="BG965" s="17"/>
      <c r="BH965" s="17"/>
      <c r="BI965" s="17"/>
      <c r="BJ965" s="17"/>
    </row>
    <row r="966" spans="2:62">
      <c r="B966" s="24" t="s">
        <v>20</v>
      </c>
      <c r="C966" s="17"/>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c r="AC966" s="17"/>
      <c r="AD966" s="17"/>
      <c r="AE966" s="17"/>
      <c r="AF966" s="17"/>
      <c r="AG966" s="17"/>
      <c r="AH966" s="17"/>
      <c r="AI966" s="17"/>
      <c r="AJ966" s="17"/>
      <c r="AK966" s="17"/>
      <c r="AL966" s="17"/>
      <c r="AM966" s="17"/>
      <c r="AN966" s="17"/>
      <c r="AO966" s="17"/>
      <c r="AP966" s="17"/>
      <c r="AQ966" s="17"/>
      <c r="AR966" s="17"/>
      <c r="AS966" s="17"/>
      <c r="AT966" s="17"/>
      <c r="AU966" s="17"/>
      <c r="AV966" s="17"/>
      <c r="AW966" s="17"/>
      <c r="AX966" s="17"/>
      <c r="AY966" s="17"/>
      <c r="AZ966" s="17"/>
      <c r="BA966" s="17"/>
      <c r="BB966" s="17"/>
      <c r="BC966" s="17"/>
      <c r="BD966" s="17"/>
      <c r="BE966" s="17"/>
      <c r="BF966" s="17"/>
      <c r="BG966" s="17"/>
      <c r="BH966" s="17"/>
      <c r="BI966" s="17"/>
      <c r="BJ966" s="17"/>
    </row>
    <row r="967" spans="2:62">
      <c r="B967" t="s">
        <v>408</v>
      </c>
      <c r="C967" s="17">
        <v>0.40778764025465403</v>
      </c>
      <c r="D967" s="17">
        <v>0.38341616377274401</v>
      </c>
      <c r="E967" s="17">
        <v>0.42913289811699501</v>
      </c>
      <c r="F967" s="17"/>
      <c r="G967" s="17">
        <v>0.53477819097275903</v>
      </c>
      <c r="H967" s="17">
        <v>0.57271821607011297</v>
      </c>
      <c r="I967" s="17">
        <v>0.42191020590348599</v>
      </c>
      <c r="J967" s="17">
        <v>0.34061289048447901</v>
      </c>
      <c r="K967" s="17">
        <v>0.38975373823982601</v>
      </c>
      <c r="L967" s="17">
        <v>0.23685244180920401</v>
      </c>
      <c r="M967" s="17"/>
      <c r="N967" s="17">
        <v>0.54794687023705502</v>
      </c>
      <c r="O967" s="17">
        <v>0.30283219467957601</v>
      </c>
      <c r="P967" s="17">
        <v>0.35611858058983298</v>
      </c>
      <c r="Q967" s="17">
        <v>0.39482895593735501</v>
      </c>
      <c r="R967" s="17"/>
      <c r="S967" s="17">
        <v>0.48897431454843798</v>
      </c>
      <c r="T967" s="17">
        <v>0.45773156234436002</v>
      </c>
      <c r="U967" s="17">
        <v>0.30485589623217901</v>
      </c>
      <c r="V967" s="17">
        <v>0.33379411147834998</v>
      </c>
      <c r="W967" s="17">
        <v>0.318941100808323</v>
      </c>
      <c r="X967" s="17">
        <v>0.55111474187043197</v>
      </c>
      <c r="Y967" s="17">
        <v>0.31478628907205802</v>
      </c>
      <c r="Z967" s="17">
        <v>0.33429650065732203</v>
      </c>
      <c r="AA967" s="17">
        <v>0.39927951708600401</v>
      </c>
      <c r="AB967" s="17"/>
      <c r="AC967" s="17">
        <v>0.55982946504825104</v>
      </c>
      <c r="AD967" s="17">
        <v>0.37044598194430001</v>
      </c>
      <c r="AE967" s="17">
        <v>0.43487033408707398</v>
      </c>
      <c r="AF967" s="17">
        <v>0.33079527429391797</v>
      </c>
      <c r="AG967" s="17">
        <v>0.26381161272020098</v>
      </c>
      <c r="AH967" s="17">
        <v>0.366408183416921</v>
      </c>
      <c r="AI967" s="17"/>
      <c r="AJ967" s="17">
        <v>0.33274074626789901</v>
      </c>
      <c r="AK967" s="17">
        <v>0.35302886316844001</v>
      </c>
      <c r="AL967" s="17">
        <v>0.51112080354200795</v>
      </c>
      <c r="AM967" s="17">
        <v>0.42186441251040002</v>
      </c>
      <c r="AN967" s="17">
        <v>0.54971397209165496</v>
      </c>
      <c r="AO967" s="17">
        <v>0.85722787800877998</v>
      </c>
      <c r="AP967" s="17"/>
      <c r="AQ967" s="17">
        <v>0.48562141096216599</v>
      </c>
      <c r="AR967" s="17">
        <v>0.390936468369254</v>
      </c>
      <c r="AS967" s="17"/>
      <c r="AT967" s="17">
        <v>0.37121867064921499</v>
      </c>
      <c r="AU967" s="17">
        <v>0.54184769872127303</v>
      </c>
      <c r="AV967" s="17"/>
      <c r="AW967" s="17">
        <v>0.42019773193723398</v>
      </c>
      <c r="AX967" s="17" t="s">
        <v>87</v>
      </c>
      <c r="AY967" s="17">
        <v>0.33274074626789901</v>
      </c>
      <c r="AZ967" s="17"/>
      <c r="BA967" s="17">
        <v>0.432304195732159</v>
      </c>
      <c r="BB967" s="17">
        <v>0.39516072327686202</v>
      </c>
      <c r="BC967" s="17"/>
      <c r="BD967" s="17">
        <v>0.51410538925148797</v>
      </c>
      <c r="BE967" s="17">
        <v>0.372695813012074</v>
      </c>
      <c r="BF967" s="17"/>
      <c r="BG967" s="17">
        <v>0.60277755529737398</v>
      </c>
      <c r="BH967" s="17">
        <v>0.45099665892256202</v>
      </c>
      <c r="BI967" s="17">
        <v>0.43006676126239102</v>
      </c>
      <c r="BJ967" s="17">
        <v>0.36518304057831902</v>
      </c>
    </row>
    <row r="968" spans="2:62">
      <c r="B968" t="s">
        <v>400</v>
      </c>
      <c r="C968" s="17">
        <v>0.59221235974534603</v>
      </c>
      <c r="D968" s="17">
        <v>0.61658383622725599</v>
      </c>
      <c r="E968" s="17">
        <v>0.57086710188300505</v>
      </c>
      <c r="F968" s="17"/>
      <c r="G968" s="17">
        <v>0.46522180902724097</v>
      </c>
      <c r="H968" s="17">
        <v>0.42728178392988703</v>
      </c>
      <c r="I968" s="17">
        <v>0.57808979409651395</v>
      </c>
      <c r="J968" s="17">
        <v>0.65938710951552104</v>
      </c>
      <c r="K968" s="17">
        <v>0.61024626176017405</v>
      </c>
      <c r="L968" s="17">
        <v>0.76314755819079605</v>
      </c>
      <c r="M968" s="17"/>
      <c r="N968" s="17">
        <v>0.45205312976294498</v>
      </c>
      <c r="O968" s="17">
        <v>0.69716780532042399</v>
      </c>
      <c r="P968" s="17">
        <v>0.64388141941016697</v>
      </c>
      <c r="Q968" s="17">
        <v>0.60517104406264499</v>
      </c>
      <c r="R968" s="17"/>
      <c r="S968" s="17">
        <v>0.51102568545156202</v>
      </c>
      <c r="T968" s="17">
        <v>0.54226843765564003</v>
      </c>
      <c r="U968" s="17">
        <v>0.69514410376782099</v>
      </c>
      <c r="V968" s="17">
        <v>0.66620588852164997</v>
      </c>
      <c r="W968" s="17">
        <v>0.68105889919167695</v>
      </c>
      <c r="X968" s="17">
        <v>0.44888525812956798</v>
      </c>
      <c r="Y968" s="17">
        <v>0.68521371092794203</v>
      </c>
      <c r="Z968" s="17">
        <v>0.66570349934267803</v>
      </c>
      <c r="AA968" s="17">
        <v>0.60072048291399605</v>
      </c>
      <c r="AB968" s="17"/>
      <c r="AC968" s="17">
        <v>0.44017053495174902</v>
      </c>
      <c r="AD968" s="17">
        <v>0.62955401805569999</v>
      </c>
      <c r="AE968" s="17">
        <v>0.56512966591292602</v>
      </c>
      <c r="AF968" s="17">
        <v>0.66920472570608203</v>
      </c>
      <c r="AG968" s="17">
        <v>0.73618838727979896</v>
      </c>
      <c r="AH968" s="17">
        <v>0.63359181658307895</v>
      </c>
      <c r="AI968" s="17"/>
      <c r="AJ968" s="17">
        <v>0.66725925373210104</v>
      </c>
      <c r="AK968" s="17">
        <v>0.64697113683156005</v>
      </c>
      <c r="AL968" s="17">
        <v>0.48887919645799199</v>
      </c>
      <c r="AM968" s="17">
        <v>0.57813558748960003</v>
      </c>
      <c r="AN968" s="17">
        <v>0.45028602790834499</v>
      </c>
      <c r="AO968" s="17">
        <v>0.14277212199122</v>
      </c>
      <c r="AP968" s="17"/>
      <c r="AQ968" s="17">
        <v>0.51437858903783396</v>
      </c>
      <c r="AR968" s="17">
        <v>0.609063531630746</v>
      </c>
      <c r="AS968" s="17"/>
      <c r="AT968" s="17">
        <v>0.62878132935078501</v>
      </c>
      <c r="AU968" s="17">
        <v>0.45815230127872703</v>
      </c>
      <c r="AV968" s="17"/>
      <c r="AW968" s="17">
        <v>0.57980226806276602</v>
      </c>
      <c r="AX968" s="17" t="s">
        <v>87</v>
      </c>
      <c r="AY968" s="17">
        <v>0.66725925373210104</v>
      </c>
      <c r="AZ968" s="17"/>
      <c r="BA968" s="17">
        <v>0.56769580426784105</v>
      </c>
      <c r="BB968" s="17">
        <v>0.60483927672313798</v>
      </c>
      <c r="BC968" s="17"/>
      <c r="BD968" s="17">
        <v>0.48589461074851198</v>
      </c>
      <c r="BE968" s="17">
        <v>0.627304186987926</v>
      </c>
      <c r="BF968" s="17"/>
      <c r="BG968" s="17">
        <v>0.39722244470262602</v>
      </c>
      <c r="BH968" s="17">
        <v>0.54900334107743898</v>
      </c>
      <c r="BI968" s="17">
        <v>0.56993323873760904</v>
      </c>
      <c r="BJ968" s="17">
        <v>0.63481695942168104</v>
      </c>
    </row>
    <row r="969" spans="2:62">
      <c r="C969" s="17"/>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c r="AC969" s="17"/>
      <c r="AD969" s="17"/>
      <c r="AE969" s="17"/>
      <c r="AF969" s="17"/>
      <c r="AG969" s="17"/>
      <c r="AH969" s="17"/>
      <c r="AI969" s="17"/>
      <c r="AJ969" s="17"/>
      <c r="AK969" s="17"/>
      <c r="AL969" s="17"/>
      <c r="AM969" s="17"/>
      <c r="AN969" s="17"/>
      <c r="AO969" s="17"/>
      <c r="AP969" s="17"/>
      <c r="AQ969" s="17"/>
      <c r="AR969" s="17"/>
      <c r="AS969" s="17"/>
      <c r="AT969" s="17"/>
      <c r="AU969" s="17"/>
      <c r="AV969" s="17"/>
      <c r="AW969" s="17"/>
      <c r="AX969" s="17"/>
      <c r="AY969" s="17"/>
      <c r="AZ969" s="17"/>
      <c r="BA969" s="17"/>
      <c r="BB969" s="17"/>
      <c r="BC969" s="17"/>
      <c r="BD969" s="17"/>
      <c r="BE969" s="17"/>
      <c r="BF969" s="17"/>
      <c r="BG969" s="17"/>
      <c r="BH969" s="17"/>
      <c r="BI969" s="17"/>
      <c r="BJ969" s="17"/>
    </row>
    <row r="970" spans="2:62">
      <c r="B970" s="6" t="s">
        <v>409</v>
      </c>
      <c r="C970" s="17"/>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c r="AC970" s="17"/>
      <c r="AD970" s="17"/>
      <c r="AE970" s="17"/>
      <c r="AF970" s="17"/>
      <c r="AG970" s="17"/>
      <c r="AH970" s="17"/>
      <c r="AI970" s="17"/>
      <c r="AJ970" s="17"/>
      <c r="AK970" s="17"/>
      <c r="AL970" s="17"/>
      <c r="AM970" s="17"/>
      <c r="AN970" s="17"/>
      <c r="AO970" s="17"/>
      <c r="AP970" s="17"/>
      <c r="AQ970" s="17"/>
      <c r="AR970" s="17"/>
      <c r="AS970" s="17"/>
      <c r="AT970" s="17"/>
      <c r="AU970" s="17"/>
      <c r="AV970" s="17"/>
      <c r="AW970" s="17"/>
      <c r="AX970" s="17"/>
      <c r="AY970" s="17"/>
      <c r="AZ970" s="17"/>
      <c r="BA970" s="17"/>
      <c r="BB970" s="17"/>
      <c r="BC970" s="17"/>
      <c r="BD970" s="17"/>
      <c r="BE970" s="17"/>
      <c r="BF970" s="17"/>
      <c r="BG970" s="17"/>
      <c r="BH970" s="17"/>
      <c r="BI970" s="17"/>
      <c r="BJ970" s="17"/>
    </row>
    <row r="971" spans="2:62">
      <c r="B971" s="24" t="s">
        <v>20</v>
      </c>
      <c r="C971" s="17"/>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c r="AC971" s="17"/>
      <c r="AD971" s="17"/>
      <c r="AE971" s="17"/>
      <c r="AF971" s="17"/>
      <c r="AG971" s="17"/>
      <c r="AH971" s="17"/>
      <c r="AI971" s="17"/>
      <c r="AJ971" s="17"/>
      <c r="AK971" s="17"/>
      <c r="AL971" s="17"/>
      <c r="AM971" s="17"/>
      <c r="AN971" s="17"/>
      <c r="AO971" s="17"/>
      <c r="AP971" s="17"/>
      <c r="AQ971" s="17"/>
      <c r="AR971" s="17"/>
      <c r="AS971" s="17"/>
      <c r="AT971" s="17"/>
      <c r="AU971" s="17"/>
      <c r="AV971" s="17"/>
      <c r="AW971" s="17"/>
      <c r="AX971" s="17"/>
      <c r="AY971" s="17"/>
      <c r="AZ971" s="17"/>
      <c r="BA971" s="17"/>
      <c r="BB971" s="17"/>
      <c r="BC971" s="17"/>
      <c r="BD971" s="17"/>
      <c r="BE971" s="17"/>
      <c r="BF971" s="17"/>
      <c r="BG971" s="17"/>
      <c r="BH971" s="17"/>
      <c r="BI971" s="17"/>
      <c r="BJ971" s="17"/>
    </row>
    <row r="972" spans="2:62">
      <c r="B972" t="s">
        <v>410</v>
      </c>
      <c r="C972" s="17">
        <v>0.29866016733177803</v>
      </c>
      <c r="D972" s="17">
        <v>0.32440138382214101</v>
      </c>
      <c r="E972" s="17">
        <v>0.26722024573672498</v>
      </c>
      <c r="F972" s="17"/>
      <c r="G972" s="17">
        <v>0.40240000537720799</v>
      </c>
      <c r="H972" s="17">
        <v>0.49390933912874202</v>
      </c>
      <c r="I972" s="17">
        <v>0.41537299879779999</v>
      </c>
      <c r="J972" s="17">
        <v>0.111243743375583</v>
      </c>
      <c r="K972" s="17">
        <v>0.16844470953443599</v>
      </c>
      <c r="L972" s="17">
        <v>0.20088445574757</v>
      </c>
      <c r="M972" s="17"/>
      <c r="N972" s="17">
        <v>0.41164731627940798</v>
      </c>
      <c r="O972" s="17">
        <v>0.28704884623500299</v>
      </c>
      <c r="P972" s="17">
        <v>0.28220449271221199</v>
      </c>
      <c r="Q972" s="17">
        <v>0.21916480821427001</v>
      </c>
      <c r="R972" s="17"/>
      <c r="S972" s="17">
        <v>0.40841478699971501</v>
      </c>
      <c r="T972" s="17">
        <v>0.17585266508067299</v>
      </c>
      <c r="U972" s="17">
        <v>0.28466837999774403</v>
      </c>
      <c r="V972" s="17">
        <v>0.28627671637250002</v>
      </c>
      <c r="W972" s="17">
        <v>0.316589295834724</v>
      </c>
      <c r="X972" s="17">
        <v>0.320005587528711</v>
      </c>
      <c r="Y972" s="17">
        <v>0.32512932646363202</v>
      </c>
      <c r="Z972" s="17">
        <v>0.31714615777602401</v>
      </c>
      <c r="AA972" s="17">
        <v>0.30300269288135501</v>
      </c>
      <c r="AB972" s="17"/>
      <c r="AC972" s="17">
        <v>0.45906267543287999</v>
      </c>
      <c r="AD972" s="17">
        <v>0.27827673692296701</v>
      </c>
      <c r="AE972" s="17">
        <v>0.26959190249428999</v>
      </c>
      <c r="AF972" s="17">
        <v>0.17314271188313801</v>
      </c>
      <c r="AG972" s="17">
        <v>0.248360411484633</v>
      </c>
      <c r="AH972" s="17">
        <v>0.278775314577411</v>
      </c>
      <c r="AI972" s="17"/>
      <c r="AJ972" s="17">
        <v>0.274686555864953</v>
      </c>
      <c r="AK972" s="17">
        <v>0.247571399644681</v>
      </c>
      <c r="AL972" s="17">
        <v>0.191446526022446</v>
      </c>
      <c r="AM972" s="17">
        <v>0.369086396996748</v>
      </c>
      <c r="AN972" s="17">
        <v>0.39605963664668897</v>
      </c>
      <c r="AO972" s="17">
        <v>0.37227655650584901</v>
      </c>
      <c r="AP972" s="17"/>
      <c r="AQ972" s="17">
        <v>0.40559733027246098</v>
      </c>
      <c r="AR972" s="17">
        <v>0.27862303603358601</v>
      </c>
      <c r="AS972" s="17"/>
      <c r="AT972" s="17">
        <v>0.259839530047411</v>
      </c>
      <c r="AU972" s="17">
        <v>0.42886937050922203</v>
      </c>
      <c r="AV972" s="17"/>
      <c r="AW972" s="17">
        <v>0.26512541581802201</v>
      </c>
      <c r="AX972" s="17" t="s">
        <v>87</v>
      </c>
      <c r="AY972" s="17">
        <v>0.274686555864953</v>
      </c>
      <c r="AZ972" s="17"/>
      <c r="BA972" s="17">
        <v>0.31994284449513299</v>
      </c>
      <c r="BB972" s="17">
        <v>0.28655916591196701</v>
      </c>
      <c r="BC972" s="17"/>
      <c r="BD972" s="17">
        <v>0.49992978239608699</v>
      </c>
      <c r="BE972" s="17">
        <v>0.24794526989806401</v>
      </c>
      <c r="BF972" s="17"/>
      <c r="BG972" s="17">
        <v>0.482311760640323</v>
      </c>
      <c r="BH972" s="17">
        <v>0.22849384629477601</v>
      </c>
      <c r="BI972" s="17">
        <v>0.30518525907085098</v>
      </c>
      <c r="BJ972" s="17">
        <v>0.30666642238682001</v>
      </c>
    </row>
    <row r="973" spans="2:62">
      <c r="B973" t="s">
        <v>400</v>
      </c>
      <c r="C973" s="17">
        <v>0.70133983266822197</v>
      </c>
      <c r="D973" s="17">
        <v>0.67559861617785899</v>
      </c>
      <c r="E973" s="17">
        <v>0.73277975426327502</v>
      </c>
      <c r="F973" s="17"/>
      <c r="G973" s="17">
        <v>0.59759999462279201</v>
      </c>
      <c r="H973" s="17">
        <v>0.50609066087125798</v>
      </c>
      <c r="I973" s="17">
        <v>0.58462700120220001</v>
      </c>
      <c r="J973" s="17">
        <v>0.88875625662441704</v>
      </c>
      <c r="K973" s="17">
        <v>0.83155529046556398</v>
      </c>
      <c r="L973" s="17">
        <v>0.79911554425243003</v>
      </c>
      <c r="M973" s="17"/>
      <c r="N973" s="17">
        <v>0.58835268372059202</v>
      </c>
      <c r="O973" s="17">
        <v>0.71295115376499696</v>
      </c>
      <c r="P973" s="17">
        <v>0.71779550728778796</v>
      </c>
      <c r="Q973" s="17">
        <v>0.78083519178573002</v>
      </c>
      <c r="R973" s="17"/>
      <c r="S973" s="17">
        <v>0.59158521300028499</v>
      </c>
      <c r="T973" s="17">
        <v>0.82414733491932701</v>
      </c>
      <c r="U973" s="17">
        <v>0.71533162000225603</v>
      </c>
      <c r="V973" s="17">
        <v>0.71372328362750004</v>
      </c>
      <c r="W973" s="17">
        <v>0.68341070416527605</v>
      </c>
      <c r="X973" s="17">
        <v>0.679994412471289</v>
      </c>
      <c r="Y973" s="17">
        <v>0.67487067353636798</v>
      </c>
      <c r="Z973" s="17">
        <v>0.68285384222397605</v>
      </c>
      <c r="AA973" s="17">
        <v>0.69699730711864505</v>
      </c>
      <c r="AB973" s="17"/>
      <c r="AC973" s="17">
        <v>0.54093732456711996</v>
      </c>
      <c r="AD973" s="17">
        <v>0.72172326307703305</v>
      </c>
      <c r="AE973" s="17">
        <v>0.73040809750571001</v>
      </c>
      <c r="AF973" s="17">
        <v>0.82685728811686299</v>
      </c>
      <c r="AG973" s="17">
        <v>0.75163958851536705</v>
      </c>
      <c r="AH973" s="17">
        <v>0.721224685422589</v>
      </c>
      <c r="AI973" s="17"/>
      <c r="AJ973" s="17">
        <v>0.72531344413504695</v>
      </c>
      <c r="AK973" s="17">
        <v>0.752428600355319</v>
      </c>
      <c r="AL973" s="17">
        <v>0.80855347397755395</v>
      </c>
      <c r="AM973" s="17">
        <v>0.63091360300325205</v>
      </c>
      <c r="AN973" s="17">
        <v>0.60394036335331103</v>
      </c>
      <c r="AO973" s="17">
        <v>0.62772344349415099</v>
      </c>
      <c r="AP973" s="17"/>
      <c r="AQ973" s="17">
        <v>0.59440266972753897</v>
      </c>
      <c r="AR973" s="17">
        <v>0.72137696396641404</v>
      </c>
      <c r="AS973" s="17"/>
      <c r="AT973" s="17">
        <v>0.740160469952589</v>
      </c>
      <c r="AU973" s="17">
        <v>0.57113062949077797</v>
      </c>
      <c r="AV973" s="17"/>
      <c r="AW973" s="17">
        <v>0.73487458418197804</v>
      </c>
      <c r="AX973" s="17" t="s">
        <v>87</v>
      </c>
      <c r="AY973" s="17">
        <v>0.72531344413504695</v>
      </c>
      <c r="AZ973" s="17"/>
      <c r="BA973" s="17">
        <v>0.68005715550486701</v>
      </c>
      <c r="BB973" s="17">
        <v>0.71344083408803305</v>
      </c>
      <c r="BC973" s="17"/>
      <c r="BD973" s="17">
        <v>0.50007021760391301</v>
      </c>
      <c r="BE973" s="17">
        <v>0.75205473010193602</v>
      </c>
      <c r="BF973" s="17"/>
      <c r="BG973" s="17">
        <v>0.517688239359677</v>
      </c>
      <c r="BH973" s="17">
        <v>0.77150615370522402</v>
      </c>
      <c r="BI973" s="17">
        <v>0.69481474092914897</v>
      </c>
      <c r="BJ973" s="17">
        <v>0.69333357761318004</v>
      </c>
    </row>
    <row r="974" spans="2:62">
      <c r="C974" s="17"/>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c r="AC974" s="17"/>
      <c r="AD974" s="17"/>
      <c r="AE974" s="17"/>
      <c r="AF974" s="17"/>
      <c r="AG974" s="17"/>
      <c r="AH974" s="17"/>
      <c r="AI974" s="17"/>
      <c r="AJ974" s="17"/>
      <c r="AK974" s="17"/>
      <c r="AL974" s="17"/>
      <c r="AM974" s="17"/>
      <c r="AN974" s="17"/>
      <c r="AO974" s="17"/>
      <c r="AP974" s="17"/>
      <c r="AQ974" s="17"/>
      <c r="AR974" s="17"/>
      <c r="AS974" s="17"/>
      <c r="AT974" s="17"/>
      <c r="AU974" s="17"/>
      <c r="AV974" s="17"/>
      <c r="AW974" s="17"/>
      <c r="AX974" s="17"/>
      <c r="AY974" s="17"/>
      <c r="AZ974" s="17"/>
      <c r="BA974" s="17"/>
      <c r="BB974" s="17"/>
      <c r="BC974" s="17"/>
      <c r="BD974" s="17"/>
      <c r="BE974" s="17"/>
      <c r="BF974" s="17"/>
      <c r="BG974" s="17"/>
      <c r="BH974" s="17"/>
      <c r="BI974" s="17"/>
      <c r="BJ974" s="17"/>
    </row>
    <row r="975" spans="2:62">
      <c r="B975" s="6" t="s">
        <v>411</v>
      </c>
      <c r="C975" s="17"/>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c r="AC975" s="17"/>
      <c r="AD975" s="17"/>
      <c r="AE975" s="17"/>
      <c r="AF975" s="17"/>
      <c r="AG975" s="17"/>
      <c r="AH975" s="17"/>
      <c r="AI975" s="17"/>
      <c r="AJ975" s="17"/>
      <c r="AK975" s="17"/>
      <c r="AL975" s="17"/>
      <c r="AM975" s="17"/>
      <c r="AN975" s="17"/>
      <c r="AO975" s="17"/>
      <c r="AP975" s="17"/>
      <c r="AQ975" s="17"/>
      <c r="AR975" s="17"/>
      <c r="AS975" s="17"/>
      <c r="AT975" s="17"/>
      <c r="AU975" s="17"/>
      <c r="AV975" s="17"/>
      <c r="AW975" s="17"/>
      <c r="AX975" s="17"/>
      <c r="AY975" s="17"/>
      <c r="AZ975" s="17"/>
      <c r="BA975" s="17"/>
      <c r="BB975" s="17"/>
      <c r="BC975" s="17"/>
      <c r="BD975" s="17"/>
      <c r="BE975" s="17"/>
      <c r="BF975" s="17"/>
      <c r="BG975" s="17"/>
      <c r="BH975" s="17"/>
      <c r="BI975" s="17"/>
      <c r="BJ975" s="17"/>
    </row>
    <row r="976" spans="2:62">
      <c r="B976" s="24" t="s">
        <v>20</v>
      </c>
      <c r="C976" s="17"/>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c r="AC976" s="17"/>
      <c r="AD976" s="17"/>
      <c r="AE976" s="17"/>
      <c r="AF976" s="17"/>
      <c r="AG976" s="17"/>
      <c r="AH976" s="17"/>
      <c r="AI976" s="17"/>
      <c r="AJ976" s="17"/>
      <c r="AK976" s="17"/>
      <c r="AL976" s="17"/>
      <c r="AM976" s="17"/>
      <c r="AN976" s="17"/>
      <c r="AO976" s="17"/>
      <c r="AP976" s="17"/>
      <c r="AQ976" s="17"/>
      <c r="AR976" s="17"/>
      <c r="AS976" s="17"/>
      <c r="AT976" s="17"/>
      <c r="AU976" s="17"/>
      <c r="AV976" s="17"/>
      <c r="AW976" s="17"/>
      <c r="AX976" s="17"/>
      <c r="AY976" s="17"/>
      <c r="AZ976" s="17"/>
      <c r="BA976" s="17"/>
      <c r="BB976" s="17"/>
      <c r="BC976" s="17"/>
      <c r="BD976" s="17"/>
      <c r="BE976" s="17"/>
      <c r="BF976" s="17"/>
      <c r="BG976" s="17"/>
      <c r="BH976" s="17"/>
      <c r="BI976" s="17"/>
      <c r="BJ976" s="17"/>
    </row>
    <row r="977" spans="2:62">
      <c r="B977" t="s">
        <v>412</v>
      </c>
      <c r="C977" s="17">
        <v>0.21179764102727799</v>
      </c>
      <c r="D977" s="17">
        <v>0.23515313841503299</v>
      </c>
      <c r="E977" s="17">
        <v>0.190205638081414</v>
      </c>
      <c r="F977" s="17"/>
      <c r="G977" s="17">
        <v>0.37431715592347098</v>
      </c>
      <c r="H977" s="17">
        <v>0.29575926876147401</v>
      </c>
      <c r="I977" s="17">
        <v>0.25314970587049901</v>
      </c>
      <c r="J977" s="17">
        <v>0.15616544109870001</v>
      </c>
      <c r="K977" s="17">
        <v>0.12573467555808801</v>
      </c>
      <c r="L977" s="17">
        <v>9.8792814310741703E-2</v>
      </c>
      <c r="M977" s="17"/>
      <c r="N977" s="17">
        <v>0.30900427057812002</v>
      </c>
      <c r="O977" s="17">
        <v>0.169558951680403</v>
      </c>
      <c r="P977" s="17">
        <v>0.17041893902840799</v>
      </c>
      <c r="Q977" s="17">
        <v>0.191629083327778</v>
      </c>
      <c r="R977" s="17"/>
      <c r="S977" s="17">
        <v>0.34424130435482198</v>
      </c>
      <c r="T977" s="17">
        <v>0.22291074994139601</v>
      </c>
      <c r="U977" s="17">
        <v>0.12698485219164701</v>
      </c>
      <c r="V977" s="17">
        <v>0.212859384951364</v>
      </c>
      <c r="W977" s="17">
        <v>0.172186357012974</v>
      </c>
      <c r="X977" s="17">
        <v>0.25769643448752899</v>
      </c>
      <c r="Y977" s="17">
        <v>0.122398601579151</v>
      </c>
      <c r="Z977" s="17">
        <v>0.34485313874270401</v>
      </c>
      <c r="AA977" s="17">
        <v>0.12800239432441199</v>
      </c>
      <c r="AB977" s="17"/>
      <c r="AC977" s="17">
        <v>0.290416906280762</v>
      </c>
      <c r="AD977" s="17">
        <v>0.189576199792968</v>
      </c>
      <c r="AE977" s="17">
        <v>0.13590447141154499</v>
      </c>
      <c r="AF977" s="17">
        <v>0.19794760678196599</v>
      </c>
      <c r="AG977" s="17">
        <v>0.171198978717058</v>
      </c>
      <c r="AH977" s="17">
        <v>0.28914669078641603</v>
      </c>
      <c r="AI977" s="17"/>
      <c r="AJ977" s="17">
        <v>0.154151496049964</v>
      </c>
      <c r="AK977" s="17">
        <v>0.19315617586092901</v>
      </c>
      <c r="AL977" s="17">
        <v>0.386328399504825</v>
      </c>
      <c r="AM977" s="17">
        <v>0.18155645595470901</v>
      </c>
      <c r="AN977" s="17">
        <v>0.25050314354870301</v>
      </c>
      <c r="AO977" s="17">
        <v>0.22849473498835601</v>
      </c>
      <c r="AP977" s="17"/>
      <c r="AQ977" s="17">
        <v>0.32671324056707501</v>
      </c>
      <c r="AR977" s="17">
        <v>0.168561763400949</v>
      </c>
      <c r="AS977" s="17"/>
      <c r="AT977" s="17">
        <v>0.18993070074413601</v>
      </c>
      <c r="AU977" s="17">
        <v>0.275751653029081</v>
      </c>
      <c r="AV977" s="17"/>
      <c r="AW977" s="17">
        <v>0.22555695639574899</v>
      </c>
      <c r="AX977" s="17" t="s">
        <v>87</v>
      </c>
      <c r="AY977" s="17">
        <v>0.154151496049964</v>
      </c>
      <c r="AZ977" s="17"/>
      <c r="BA977" s="17">
        <v>0.258844945313362</v>
      </c>
      <c r="BB977" s="17">
        <v>0.186022850233551</v>
      </c>
      <c r="BC977" s="17"/>
      <c r="BD977" s="17">
        <v>0.36695308427585299</v>
      </c>
      <c r="BE977" s="17">
        <v>0.157058015719336</v>
      </c>
      <c r="BF977" s="17"/>
      <c r="BG977" s="17">
        <v>0.32186505291856399</v>
      </c>
      <c r="BH977" s="17">
        <v>0.214985938813266</v>
      </c>
      <c r="BI977" s="17">
        <v>0.29939332784856199</v>
      </c>
      <c r="BJ977" s="17">
        <v>0.16429769122295901</v>
      </c>
    </row>
    <row r="978" spans="2:62">
      <c r="B978" t="s">
        <v>400</v>
      </c>
      <c r="C978" s="17">
        <v>0.78820235897272195</v>
      </c>
      <c r="D978" s="17">
        <v>0.76484686158496695</v>
      </c>
      <c r="E978" s="17">
        <v>0.809794361918586</v>
      </c>
      <c r="F978" s="17"/>
      <c r="G978" s="17">
        <v>0.62568284407652897</v>
      </c>
      <c r="H978" s="17">
        <v>0.70424073123852604</v>
      </c>
      <c r="I978" s="17">
        <v>0.74685029412950099</v>
      </c>
      <c r="J978" s="17">
        <v>0.84383455890129999</v>
      </c>
      <c r="K978" s="17">
        <v>0.87426532444191196</v>
      </c>
      <c r="L978" s="17">
        <v>0.90120718568925795</v>
      </c>
      <c r="M978" s="17"/>
      <c r="N978" s="17">
        <v>0.69099572942187903</v>
      </c>
      <c r="O978" s="17">
        <v>0.83044104831959697</v>
      </c>
      <c r="P978" s="17">
        <v>0.82958106097159201</v>
      </c>
      <c r="Q978" s="17">
        <v>0.80837091667222205</v>
      </c>
      <c r="R978" s="17"/>
      <c r="S978" s="17">
        <v>0.65575869564517797</v>
      </c>
      <c r="T978" s="17">
        <v>0.77708925005860396</v>
      </c>
      <c r="U978" s="17">
        <v>0.87301514780835299</v>
      </c>
      <c r="V978" s="17">
        <v>0.78714061504863597</v>
      </c>
      <c r="W978" s="17">
        <v>0.82781364298702598</v>
      </c>
      <c r="X978" s="17">
        <v>0.74230356551247101</v>
      </c>
      <c r="Y978" s="17">
        <v>0.87760139842084905</v>
      </c>
      <c r="Z978" s="17">
        <v>0.65514686125729604</v>
      </c>
      <c r="AA978" s="17">
        <v>0.87199760567558804</v>
      </c>
      <c r="AB978" s="17"/>
      <c r="AC978" s="17">
        <v>0.709583093719238</v>
      </c>
      <c r="AD978" s="17">
        <v>0.81042380020703197</v>
      </c>
      <c r="AE978" s="17">
        <v>0.86409552858845495</v>
      </c>
      <c r="AF978" s="17">
        <v>0.80205239321803401</v>
      </c>
      <c r="AG978" s="17">
        <v>0.82880102128294197</v>
      </c>
      <c r="AH978" s="17">
        <v>0.71085330921358403</v>
      </c>
      <c r="AI978" s="17"/>
      <c r="AJ978" s="17">
        <v>0.84584850395003597</v>
      </c>
      <c r="AK978" s="17">
        <v>0.80684382413907096</v>
      </c>
      <c r="AL978" s="17">
        <v>0.613671600495175</v>
      </c>
      <c r="AM978" s="17">
        <v>0.81844354404529096</v>
      </c>
      <c r="AN978" s="17">
        <v>0.74949685645129704</v>
      </c>
      <c r="AO978" s="17">
        <v>0.77150526501164396</v>
      </c>
      <c r="AP978" s="17"/>
      <c r="AQ978" s="17">
        <v>0.67328675943292504</v>
      </c>
      <c r="AR978" s="17">
        <v>0.83143823659905103</v>
      </c>
      <c r="AS978" s="17"/>
      <c r="AT978" s="17">
        <v>0.81006929925586402</v>
      </c>
      <c r="AU978" s="17">
        <v>0.724248346970919</v>
      </c>
      <c r="AV978" s="17"/>
      <c r="AW978" s="17">
        <v>0.77444304360425098</v>
      </c>
      <c r="AX978" s="17" t="s">
        <v>87</v>
      </c>
      <c r="AY978" s="17">
        <v>0.84584850395003597</v>
      </c>
      <c r="AZ978" s="17"/>
      <c r="BA978" s="17">
        <v>0.741155054686638</v>
      </c>
      <c r="BB978" s="17">
        <v>0.81397714976644897</v>
      </c>
      <c r="BC978" s="17"/>
      <c r="BD978" s="17">
        <v>0.63304691572414695</v>
      </c>
      <c r="BE978" s="17">
        <v>0.84294198428066403</v>
      </c>
      <c r="BF978" s="17"/>
      <c r="BG978" s="17">
        <v>0.67813494708143696</v>
      </c>
      <c r="BH978" s="17">
        <v>0.785014061186734</v>
      </c>
      <c r="BI978" s="17">
        <v>0.70060667215143801</v>
      </c>
      <c r="BJ978" s="17">
        <v>0.83570230877704099</v>
      </c>
    </row>
    <row r="979" spans="2:62">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c r="AD979" s="17"/>
      <c r="AE979" s="17"/>
      <c r="AF979" s="17"/>
      <c r="AG979" s="17"/>
      <c r="AH979" s="17"/>
      <c r="AI979" s="17"/>
      <c r="AJ979" s="17"/>
      <c r="AK979" s="17"/>
      <c r="AL979" s="17"/>
      <c r="AM979" s="17"/>
      <c r="AN979" s="17"/>
      <c r="AO979" s="17"/>
      <c r="AP979" s="17"/>
      <c r="AQ979" s="17"/>
      <c r="AR979" s="17"/>
      <c r="AS979" s="17"/>
      <c r="AT979" s="17"/>
      <c r="AU979" s="17"/>
      <c r="AV979" s="17"/>
      <c r="AW979" s="17"/>
      <c r="AX979" s="17"/>
      <c r="AY979" s="17"/>
      <c r="AZ979" s="17"/>
      <c r="BA979" s="17"/>
      <c r="BB979" s="17"/>
      <c r="BC979" s="17"/>
      <c r="BD979" s="17"/>
      <c r="BE979" s="17"/>
      <c r="BF979" s="17"/>
      <c r="BG979" s="17"/>
      <c r="BH979" s="17"/>
      <c r="BI979" s="17"/>
      <c r="BJ979" s="17"/>
    </row>
    <row r="980" spans="2:62">
      <c r="B980" s="6" t="s">
        <v>413</v>
      </c>
      <c r="C980" s="17"/>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c r="AC980" s="17"/>
      <c r="AD980" s="17"/>
      <c r="AE980" s="17"/>
      <c r="AF980" s="17"/>
      <c r="AG980" s="17"/>
      <c r="AH980" s="17"/>
      <c r="AI980" s="17"/>
      <c r="AJ980" s="17"/>
      <c r="AK980" s="17"/>
      <c r="AL980" s="17"/>
      <c r="AM980" s="17"/>
      <c r="AN980" s="17"/>
      <c r="AO980" s="17"/>
      <c r="AP980" s="17"/>
      <c r="AQ980" s="17"/>
      <c r="AR980" s="17"/>
      <c r="AS980" s="17"/>
      <c r="AT980" s="17"/>
      <c r="AU980" s="17"/>
      <c r="AV980" s="17"/>
      <c r="AW980" s="17"/>
      <c r="AX980" s="17"/>
      <c r="AY980" s="17"/>
      <c r="AZ980" s="17"/>
      <c r="BA980" s="17"/>
      <c r="BB980" s="17"/>
      <c r="BC980" s="17"/>
      <c r="BD980" s="17"/>
      <c r="BE980" s="17"/>
      <c r="BF980" s="17"/>
      <c r="BG980" s="17"/>
      <c r="BH980" s="17"/>
      <c r="BI980" s="17"/>
      <c r="BJ980" s="17"/>
    </row>
    <row r="981" spans="2:62">
      <c r="B981" s="24" t="s">
        <v>20</v>
      </c>
      <c r="C981" s="17"/>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c r="AC981" s="17"/>
      <c r="AD981" s="17"/>
      <c r="AE981" s="17"/>
      <c r="AF981" s="17"/>
      <c r="AG981" s="17"/>
      <c r="AH981" s="17"/>
      <c r="AI981" s="17"/>
      <c r="AJ981" s="17"/>
      <c r="AK981" s="17"/>
      <c r="AL981" s="17"/>
      <c r="AM981" s="17"/>
      <c r="AN981" s="17"/>
      <c r="AO981" s="17"/>
      <c r="AP981" s="17"/>
      <c r="AQ981" s="17"/>
      <c r="AR981" s="17"/>
      <c r="AS981" s="17"/>
      <c r="AT981" s="17"/>
      <c r="AU981" s="17"/>
      <c r="AV981" s="17"/>
      <c r="AW981" s="17"/>
      <c r="AX981" s="17"/>
      <c r="AY981" s="17"/>
      <c r="AZ981" s="17"/>
      <c r="BA981" s="17"/>
      <c r="BB981" s="17"/>
      <c r="BC981" s="17"/>
      <c r="BD981" s="17"/>
      <c r="BE981" s="17"/>
      <c r="BF981" s="17"/>
      <c r="BG981" s="17"/>
      <c r="BH981" s="17"/>
      <c r="BI981" s="17"/>
      <c r="BJ981" s="17"/>
    </row>
    <row r="982" spans="2:62">
      <c r="B982" t="s">
        <v>414</v>
      </c>
      <c r="C982" s="17">
        <v>0.72920695563690596</v>
      </c>
      <c r="D982" s="17">
        <v>0.70633636465720695</v>
      </c>
      <c r="E982" s="17">
        <v>0.75615737070785105</v>
      </c>
      <c r="F982" s="17"/>
      <c r="G982" s="17">
        <v>0.78417038857463806</v>
      </c>
      <c r="H982" s="17">
        <v>0.74977012311260605</v>
      </c>
      <c r="I982" s="17">
        <v>0.73301799922487298</v>
      </c>
      <c r="J982" s="17">
        <v>0.688301541237757</v>
      </c>
      <c r="K982" s="17">
        <v>0.66775218963424299</v>
      </c>
      <c r="L982" s="17">
        <v>0.75327191527942505</v>
      </c>
      <c r="M982" s="17"/>
      <c r="N982" s="17">
        <v>0.85413349517380999</v>
      </c>
      <c r="O982" s="17">
        <v>0.76592429814214902</v>
      </c>
      <c r="P982" s="17">
        <v>0.66058453125547001</v>
      </c>
      <c r="Q982" s="17">
        <v>0.63239786500526396</v>
      </c>
      <c r="R982" s="17"/>
      <c r="S982" s="17">
        <v>0.74822792078320399</v>
      </c>
      <c r="T982" s="17">
        <v>0.75832951630509404</v>
      </c>
      <c r="U982" s="17">
        <v>0.82039572128298799</v>
      </c>
      <c r="V982" s="17">
        <v>0.67934160429769297</v>
      </c>
      <c r="W982" s="17">
        <v>0.67327304960200496</v>
      </c>
      <c r="X982" s="17">
        <v>0.73647405837816904</v>
      </c>
      <c r="Y982" s="17">
        <v>0.706709280898142</v>
      </c>
      <c r="Z982" s="17">
        <v>0.71193176502328503</v>
      </c>
      <c r="AA982" s="17">
        <v>0.693400112981576</v>
      </c>
      <c r="AB982" s="17"/>
      <c r="AC982" s="17">
        <v>0.77342960045489195</v>
      </c>
      <c r="AD982" s="17">
        <v>0.67589239278215696</v>
      </c>
      <c r="AE982" s="17">
        <v>0.773670769175686</v>
      </c>
      <c r="AF982" s="17">
        <v>0.72757758786530402</v>
      </c>
      <c r="AG982" s="17">
        <v>0.73019011098133402</v>
      </c>
      <c r="AH982" s="17">
        <v>0.68726791834810397</v>
      </c>
      <c r="AI982" s="17"/>
      <c r="AJ982" s="17">
        <v>0.72695420871706695</v>
      </c>
      <c r="AK982" s="17">
        <v>0.66856512117864497</v>
      </c>
      <c r="AL982" s="17">
        <v>0.64679447713720695</v>
      </c>
      <c r="AM982" s="17">
        <v>0.7203506413902</v>
      </c>
      <c r="AN982" s="17">
        <v>0.81027056689549404</v>
      </c>
      <c r="AO982" s="17">
        <v>0.85659829822019296</v>
      </c>
      <c r="AP982" s="17"/>
      <c r="AQ982" s="17">
        <v>0.78361212444423201</v>
      </c>
      <c r="AR982" s="17">
        <v>0.72268715406685502</v>
      </c>
      <c r="AS982" s="17"/>
      <c r="AT982" s="17">
        <v>0.71710805740826</v>
      </c>
      <c r="AU982" s="17">
        <v>0.77102024528149105</v>
      </c>
      <c r="AV982" s="17"/>
      <c r="AW982" s="17">
        <v>0.71939015434201603</v>
      </c>
      <c r="AX982" s="17" t="s">
        <v>87</v>
      </c>
      <c r="AY982" s="17">
        <v>0.72695420871706695</v>
      </c>
      <c r="AZ982" s="17"/>
      <c r="BA982" s="17">
        <v>0.72794752243485195</v>
      </c>
      <c r="BB982" s="17">
        <v>0.72996443755784002</v>
      </c>
      <c r="BC982" s="17"/>
      <c r="BD982" s="17">
        <v>0.797317909584213</v>
      </c>
      <c r="BE982" s="17">
        <v>0.71228343824505702</v>
      </c>
      <c r="BF982" s="17"/>
      <c r="BG982" s="17">
        <v>0.82396767108723001</v>
      </c>
      <c r="BH982" s="17">
        <v>0.68621018941645096</v>
      </c>
      <c r="BI982" s="17">
        <v>0.75398817406806695</v>
      </c>
      <c r="BJ982" s="17">
        <v>0.66018363679807801</v>
      </c>
    </row>
    <row r="983" spans="2:62">
      <c r="B983" t="s">
        <v>415</v>
      </c>
      <c r="C983" s="17">
        <v>0.27079304436309398</v>
      </c>
      <c r="D983" s="17">
        <v>0.29366363534279299</v>
      </c>
      <c r="E983" s="17">
        <v>0.243842629292149</v>
      </c>
      <c r="F983" s="17"/>
      <c r="G983" s="17">
        <v>0.215829611425362</v>
      </c>
      <c r="H983" s="17">
        <v>0.25022987688739401</v>
      </c>
      <c r="I983" s="17">
        <v>0.26698200077512702</v>
      </c>
      <c r="J983" s="17">
        <v>0.311698458762243</v>
      </c>
      <c r="K983" s="17">
        <v>0.33224781036575701</v>
      </c>
      <c r="L983" s="17">
        <v>0.246728084720575</v>
      </c>
      <c r="M983" s="17"/>
      <c r="N983" s="17">
        <v>0.14586650482619001</v>
      </c>
      <c r="O983" s="17">
        <v>0.23407570185785101</v>
      </c>
      <c r="P983" s="17">
        <v>0.33941546874452999</v>
      </c>
      <c r="Q983" s="17">
        <v>0.36760213499473599</v>
      </c>
      <c r="R983" s="17"/>
      <c r="S983" s="17">
        <v>0.25177207921679601</v>
      </c>
      <c r="T983" s="17">
        <v>0.24167048369490601</v>
      </c>
      <c r="U983" s="17">
        <v>0.17960427871701201</v>
      </c>
      <c r="V983" s="17">
        <v>0.32065839570230698</v>
      </c>
      <c r="W983" s="17">
        <v>0.32672695039799499</v>
      </c>
      <c r="X983" s="17">
        <v>0.26352594162183102</v>
      </c>
      <c r="Y983" s="17">
        <v>0.293290719101858</v>
      </c>
      <c r="Z983" s="17">
        <v>0.28806823497671502</v>
      </c>
      <c r="AA983" s="17">
        <v>0.306599887018424</v>
      </c>
      <c r="AB983" s="17"/>
      <c r="AC983" s="17">
        <v>0.22657039954510799</v>
      </c>
      <c r="AD983" s="17">
        <v>0.32410760721784299</v>
      </c>
      <c r="AE983" s="17">
        <v>0.226329230824314</v>
      </c>
      <c r="AF983" s="17">
        <v>0.27242241213469598</v>
      </c>
      <c r="AG983" s="17">
        <v>0.26980988901866598</v>
      </c>
      <c r="AH983" s="17">
        <v>0.31273208165189598</v>
      </c>
      <c r="AI983" s="17"/>
      <c r="AJ983" s="17">
        <v>0.27304579128293299</v>
      </c>
      <c r="AK983" s="17">
        <v>0.33143487882135497</v>
      </c>
      <c r="AL983" s="17">
        <v>0.353205522862793</v>
      </c>
      <c r="AM983" s="17">
        <v>0.2796493586098</v>
      </c>
      <c r="AN983" s="17">
        <v>0.18972943310450599</v>
      </c>
      <c r="AO983" s="17">
        <v>0.14340170177980699</v>
      </c>
      <c r="AP983" s="17"/>
      <c r="AQ983" s="17">
        <v>0.21638787555576799</v>
      </c>
      <c r="AR983" s="17">
        <v>0.27731284593314498</v>
      </c>
      <c r="AS983" s="17"/>
      <c r="AT983" s="17">
        <v>0.28289194259174</v>
      </c>
      <c r="AU983" s="17">
        <v>0.22897975471850901</v>
      </c>
      <c r="AV983" s="17"/>
      <c r="AW983" s="17">
        <v>0.28060984565798403</v>
      </c>
      <c r="AX983" s="17" t="s">
        <v>87</v>
      </c>
      <c r="AY983" s="17">
        <v>0.27304579128293299</v>
      </c>
      <c r="AZ983" s="17"/>
      <c r="BA983" s="17">
        <v>0.272052477565148</v>
      </c>
      <c r="BB983" s="17">
        <v>0.27003556244215998</v>
      </c>
      <c r="BC983" s="17"/>
      <c r="BD983" s="17">
        <v>0.202682090415787</v>
      </c>
      <c r="BE983" s="17">
        <v>0.28771656175494298</v>
      </c>
      <c r="BF983" s="17"/>
      <c r="BG983" s="17">
        <v>0.17603232891276999</v>
      </c>
      <c r="BH983" s="17">
        <v>0.31378981058354899</v>
      </c>
      <c r="BI983" s="17">
        <v>0.24601182593193399</v>
      </c>
      <c r="BJ983" s="17">
        <v>0.33981636320192199</v>
      </c>
    </row>
    <row r="984" spans="2:62">
      <c r="C984" s="17"/>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c r="AC984" s="17"/>
      <c r="AD984" s="17"/>
      <c r="AE984" s="17"/>
      <c r="AF984" s="17"/>
      <c r="AG984" s="17"/>
      <c r="AH984" s="17"/>
      <c r="AI984" s="17"/>
      <c r="AJ984" s="17"/>
      <c r="AK984" s="17"/>
      <c r="AL984" s="17"/>
      <c r="AM984" s="17"/>
      <c r="AN984" s="17"/>
      <c r="AO984" s="17"/>
      <c r="AP984" s="17"/>
      <c r="AQ984" s="17"/>
      <c r="AR984" s="17"/>
      <c r="AS984" s="17"/>
      <c r="AT984" s="17"/>
      <c r="AU984" s="17"/>
      <c r="AV984" s="17"/>
      <c r="AW984" s="17"/>
      <c r="AX984" s="17"/>
      <c r="AY984" s="17"/>
      <c r="AZ984" s="17"/>
      <c r="BA984" s="17"/>
      <c r="BB984" s="17"/>
      <c r="BC984" s="17"/>
      <c r="BD984" s="17"/>
      <c r="BE984" s="17"/>
      <c r="BF984" s="17"/>
      <c r="BG984" s="17"/>
      <c r="BH984" s="17"/>
      <c r="BI984" s="17"/>
      <c r="BJ984" s="17"/>
    </row>
    <row r="985" spans="2:62">
      <c r="B985" s="6" t="s">
        <v>416</v>
      </c>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c r="AC985" s="17"/>
      <c r="AD985" s="17"/>
      <c r="AE985" s="17"/>
      <c r="AF985" s="17"/>
      <c r="AG985" s="17"/>
      <c r="AH985" s="17"/>
      <c r="AI985" s="17"/>
      <c r="AJ985" s="17"/>
      <c r="AK985" s="17"/>
      <c r="AL985" s="17"/>
      <c r="AM985" s="17"/>
      <c r="AN985" s="17"/>
      <c r="AO985" s="17"/>
      <c r="AP985" s="17"/>
      <c r="AQ985" s="17"/>
      <c r="AR985" s="17"/>
      <c r="AS985" s="17"/>
      <c r="AT985" s="17"/>
      <c r="AU985" s="17"/>
      <c r="AV985" s="17"/>
      <c r="AW985" s="17"/>
      <c r="AX985" s="17"/>
      <c r="AY985" s="17"/>
      <c r="AZ985" s="17"/>
      <c r="BA985" s="17"/>
      <c r="BB985" s="17"/>
      <c r="BC985" s="17"/>
      <c r="BD985" s="17"/>
      <c r="BE985" s="17"/>
      <c r="BF985" s="17"/>
      <c r="BG985" s="17"/>
      <c r="BH985" s="17"/>
      <c r="BI985" s="17"/>
      <c r="BJ985" s="17"/>
    </row>
    <row r="986" spans="2:62">
      <c r="B986" s="24" t="s">
        <v>20</v>
      </c>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c r="AC986" s="17"/>
      <c r="AD986" s="17"/>
      <c r="AE986" s="17"/>
      <c r="AF986" s="17"/>
      <c r="AG986" s="17"/>
      <c r="AH986" s="17"/>
      <c r="AI986" s="17"/>
      <c r="AJ986" s="17"/>
      <c r="AK986" s="17"/>
      <c r="AL986" s="17"/>
      <c r="AM986" s="17"/>
      <c r="AN986" s="17"/>
      <c r="AO986" s="17"/>
      <c r="AP986" s="17"/>
      <c r="AQ986" s="17"/>
      <c r="AR986" s="17"/>
      <c r="AS986" s="17"/>
      <c r="AT986" s="17"/>
      <c r="AU986" s="17"/>
      <c r="AV986" s="17"/>
      <c r="AW986" s="17"/>
      <c r="AX986" s="17"/>
      <c r="AY986" s="17"/>
      <c r="AZ986" s="17"/>
      <c r="BA986" s="17"/>
      <c r="BB986" s="17"/>
      <c r="BC986" s="17"/>
      <c r="BD986" s="17"/>
      <c r="BE986" s="17"/>
      <c r="BF986" s="17"/>
      <c r="BG986" s="17"/>
      <c r="BH986" s="17"/>
      <c r="BI986" s="17"/>
      <c r="BJ986" s="17"/>
    </row>
    <row r="987" spans="2:62">
      <c r="B987" t="s">
        <v>417</v>
      </c>
      <c r="C987" s="17">
        <v>0.67571035169573501</v>
      </c>
      <c r="D987" s="17">
        <v>0.63343125022564695</v>
      </c>
      <c r="E987" s="17">
        <v>0.71633960510642702</v>
      </c>
      <c r="F987" s="17"/>
      <c r="G987" s="17">
        <v>0.80908187212317295</v>
      </c>
      <c r="H987" s="17">
        <v>0.66259167221389603</v>
      </c>
      <c r="I987" s="17">
        <v>0.68985919660054196</v>
      </c>
      <c r="J987" s="17">
        <v>0.66788126663381897</v>
      </c>
      <c r="K987" s="17">
        <v>0.63309688253944296</v>
      </c>
      <c r="L987" s="17">
        <v>0.61063978783233197</v>
      </c>
      <c r="M987" s="17"/>
      <c r="N987" s="17">
        <v>0.73241011836610204</v>
      </c>
      <c r="O987" s="17">
        <v>0.71128571741535696</v>
      </c>
      <c r="P987" s="17">
        <v>0.63672952262208005</v>
      </c>
      <c r="Q987" s="17">
        <v>0.60967360684098504</v>
      </c>
      <c r="R987" s="17"/>
      <c r="S987" s="17">
        <v>0.72598643585919498</v>
      </c>
      <c r="T987" s="17">
        <v>0.633340307468365</v>
      </c>
      <c r="U987" s="17">
        <v>0.661350407009065</v>
      </c>
      <c r="V987" s="17">
        <v>0.73661643018477996</v>
      </c>
      <c r="W987" s="17">
        <v>0.65097858482080895</v>
      </c>
      <c r="X987" s="17">
        <v>0.676517022679055</v>
      </c>
      <c r="Y987" s="17">
        <v>0.60343527496781701</v>
      </c>
      <c r="Z987" s="17">
        <v>0.67643362468885204</v>
      </c>
      <c r="AA987" s="17">
        <v>0.71517911161408998</v>
      </c>
      <c r="AB987" s="17"/>
      <c r="AC987" s="17">
        <v>0.64998442461584705</v>
      </c>
      <c r="AD987" s="17">
        <v>0.74539887060677401</v>
      </c>
      <c r="AE987" s="17">
        <v>0.70163558950872695</v>
      </c>
      <c r="AF987" s="17">
        <v>0.55590586581341395</v>
      </c>
      <c r="AG987" s="17">
        <v>0.71351342872803103</v>
      </c>
      <c r="AH987" s="17">
        <v>0.71607224940537595</v>
      </c>
      <c r="AI987" s="17"/>
      <c r="AJ987" s="17">
        <v>0.62529511769281398</v>
      </c>
      <c r="AK987" s="17">
        <v>0.662489046414098</v>
      </c>
      <c r="AL987" s="17">
        <v>0.69411543725369795</v>
      </c>
      <c r="AM987" s="17">
        <v>0.70911096721921496</v>
      </c>
      <c r="AN987" s="17">
        <v>0.77547043624876599</v>
      </c>
      <c r="AO987" s="17">
        <v>0.67639426138579894</v>
      </c>
      <c r="AP987" s="17"/>
      <c r="AQ987" s="17">
        <v>0.72735207641049404</v>
      </c>
      <c r="AR987" s="17">
        <v>0.66670074404014501</v>
      </c>
      <c r="AS987" s="17"/>
      <c r="AT987" s="17">
        <v>0.65988159598516505</v>
      </c>
      <c r="AU987" s="17">
        <v>0.73581286514493405</v>
      </c>
      <c r="AV987" s="17"/>
      <c r="AW987" s="17">
        <v>0.70875976992449996</v>
      </c>
      <c r="AX987" s="17" t="s">
        <v>87</v>
      </c>
      <c r="AY987" s="17">
        <v>0.62529511769281398</v>
      </c>
      <c r="AZ987" s="17"/>
      <c r="BA987" s="17">
        <v>0.742385625212727</v>
      </c>
      <c r="BB987" s="17">
        <v>0.64345258485124002</v>
      </c>
      <c r="BC987" s="17"/>
      <c r="BD987" s="17">
        <v>0.78975662605358599</v>
      </c>
      <c r="BE987" s="17">
        <v>0.64483378456478702</v>
      </c>
      <c r="BF987" s="17"/>
      <c r="BG987" s="17">
        <v>0.78209563543845195</v>
      </c>
      <c r="BH987" s="17">
        <v>0.70684184393386196</v>
      </c>
      <c r="BI987" s="17">
        <v>0.66208543419918098</v>
      </c>
      <c r="BJ987" s="17">
        <v>0.66540688673086301</v>
      </c>
    </row>
    <row r="988" spans="2:62">
      <c r="B988" t="s">
        <v>415</v>
      </c>
      <c r="C988" s="17">
        <v>0.32428964830426499</v>
      </c>
      <c r="D988" s="17">
        <v>0.366568749774353</v>
      </c>
      <c r="E988" s="17">
        <v>0.28366039489357298</v>
      </c>
      <c r="F988" s="17"/>
      <c r="G988" s="17">
        <v>0.19091812787682699</v>
      </c>
      <c r="H988" s="17">
        <v>0.33740832778610402</v>
      </c>
      <c r="I988" s="17">
        <v>0.31014080339945799</v>
      </c>
      <c r="J988" s="17">
        <v>0.33211873336618097</v>
      </c>
      <c r="K988" s="17">
        <v>0.36690311746055698</v>
      </c>
      <c r="L988" s="17">
        <v>0.38936021216766797</v>
      </c>
      <c r="M988" s="17"/>
      <c r="N988" s="17">
        <v>0.26758988163389802</v>
      </c>
      <c r="O988" s="17">
        <v>0.28871428258464299</v>
      </c>
      <c r="P988" s="17">
        <v>0.36327047737792001</v>
      </c>
      <c r="Q988" s="17">
        <v>0.39032639315901502</v>
      </c>
      <c r="R988" s="17"/>
      <c r="S988" s="17">
        <v>0.27401356414080502</v>
      </c>
      <c r="T988" s="17">
        <v>0.366659692531635</v>
      </c>
      <c r="U988" s="17">
        <v>0.338649592990935</v>
      </c>
      <c r="V988" s="17">
        <v>0.26338356981521999</v>
      </c>
      <c r="W988" s="17">
        <v>0.349021415179191</v>
      </c>
      <c r="X988" s="17">
        <v>0.323482977320945</v>
      </c>
      <c r="Y988" s="17">
        <v>0.39656472503218299</v>
      </c>
      <c r="Z988" s="17">
        <v>0.32356637531114801</v>
      </c>
      <c r="AA988" s="17">
        <v>0.28482088838591002</v>
      </c>
      <c r="AB988" s="17"/>
      <c r="AC988" s="17">
        <v>0.35001557538415301</v>
      </c>
      <c r="AD988" s="17">
        <v>0.25460112939322599</v>
      </c>
      <c r="AE988" s="17">
        <v>0.29836441049127199</v>
      </c>
      <c r="AF988" s="17">
        <v>0.444094134186586</v>
      </c>
      <c r="AG988" s="17">
        <v>0.28648657127196903</v>
      </c>
      <c r="AH988" s="17">
        <v>0.283927750594624</v>
      </c>
      <c r="AI988" s="17"/>
      <c r="AJ988" s="17">
        <v>0.37470488230718602</v>
      </c>
      <c r="AK988" s="17">
        <v>0.337510953585902</v>
      </c>
      <c r="AL988" s="17">
        <v>0.30588456274630199</v>
      </c>
      <c r="AM988" s="17">
        <v>0.29088903278078498</v>
      </c>
      <c r="AN988" s="17">
        <v>0.22452956375123401</v>
      </c>
      <c r="AO988" s="17">
        <v>0.323605738614201</v>
      </c>
      <c r="AP988" s="17"/>
      <c r="AQ988" s="17">
        <v>0.27264792358950601</v>
      </c>
      <c r="AR988" s="17">
        <v>0.33329925595985499</v>
      </c>
      <c r="AS988" s="17"/>
      <c r="AT988" s="17">
        <v>0.34011840401483501</v>
      </c>
      <c r="AU988" s="17">
        <v>0.26418713485506601</v>
      </c>
      <c r="AV988" s="17"/>
      <c r="AW988" s="17">
        <v>0.29124023007549998</v>
      </c>
      <c r="AX988" s="17" t="s">
        <v>87</v>
      </c>
      <c r="AY988" s="17">
        <v>0.37470488230718602</v>
      </c>
      <c r="AZ988" s="17"/>
      <c r="BA988" s="17">
        <v>0.257614374787273</v>
      </c>
      <c r="BB988" s="17">
        <v>0.35654741514875998</v>
      </c>
      <c r="BC988" s="17"/>
      <c r="BD988" s="17">
        <v>0.21024337394641399</v>
      </c>
      <c r="BE988" s="17">
        <v>0.35516621543521298</v>
      </c>
      <c r="BF988" s="17"/>
      <c r="BG988" s="17">
        <v>0.21790436456154799</v>
      </c>
      <c r="BH988" s="17">
        <v>0.29315815606613799</v>
      </c>
      <c r="BI988" s="17">
        <v>0.33791456580081902</v>
      </c>
      <c r="BJ988" s="17">
        <v>0.33459311326913699</v>
      </c>
    </row>
    <row r="989" spans="2:62">
      <c r="C989" s="17"/>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c r="AC989" s="17"/>
      <c r="AD989" s="17"/>
      <c r="AE989" s="17"/>
      <c r="AF989" s="17"/>
      <c r="AG989" s="17"/>
      <c r="AH989" s="17"/>
      <c r="AI989" s="17"/>
      <c r="AJ989" s="17"/>
      <c r="AK989" s="17"/>
      <c r="AL989" s="17"/>
      <c r="AM989" s="17"/>
      <c r="AN989" s="17"/>
      <c r="AO989" s="17"/>
      <c r="AP989" s="17"/>
      <c r="AQ989" s="17"/>
      <c r="AR989" s="17"/>
      <c r="AS989" s="17"/>
      <c r="AT989" s="17"/>
      <c r="AU989" s="17"/>
      <c r="AV989" s="17"/>
      <c r="AW989" s="17"/>
      <c r="AX989" s="17"/>
      <c r="AY989" s="17"/>
      <c r="AZ989" s="17"/>
      <c r="BA989" s="17"/>
      <c r="BB989" s="17"/>
      <c r="BC989" s="17"/>
      <c r="BD989" s="17"/>
      <c r="BE989" s="17"/>
      <c r="BF989" s="17"/>
      <c r="BG989" s="17"/>
      <c r="BH989" s="17"/>
      <c r="BI989" s="17"/>
      <c r="BJ989" s="17"/>
    </row>
    <row r="990" spans="2:62">
      <c r="B990" s="6" t="s">
        <v>418</v>
      </c>
      <c r="C990" s="17"/>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c r="AC990" s="17"/>
      <c r="AD990" s="17"/>
      <c r="AE990" s="17"/>
      <c r="AF990" s="17"/>
      <c r="AG990" s="17"/>
      <c r="AH990" s="17"/>
      <c r="AI990" s="17"/>
      <c r="AJ990" s="17"/>
      <c r="AK990" s="17"/>
      <c r="AL990" s="17"/>
      <c r="AM990" s="17"/>
      <c r="AN990" s="17"/>
      <c r="AO990" s="17"/>
      <c r="AP990" s="17"/>
      <c r="AQ990" s="17"/>
      <c r="AR990" s="17"/>
      <c r="AS990" s="17"/>
      <c r="AT990" s="17"/>
      <c r="AU990" s="17"/>
      <c r="AV990" s="17"/>
      <c r="AW990" s="17"/>
      <c r="AX990" s="17"/>
      <c r="AY990" s="17"/>
      <c r="AZ990" s="17"/>
      <c r="BA990" s="17"/>
      <c r="BB990" s="17"/>
      <c r="BC990" s="17"/>
      <c r="BD990" s="17"/>
      <c r="BE990" s="17"/>
      <c r="BF990" s="17"/>
      <c r="BG990" s="17"/>
      <c r="BH990" s="17"/>
      <c r="BI990" s="17"/>
      <c r="BJ990" s="17"/>
    </row>
    <row r="991" spans="2:62">
      <c r="B991" s="24" t="s">
        <v>20</v>
      </c>
      <c r="C991" s="17"/>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c r="AC991" s="17"/>
      <c r="AD991" s="17"/>
      <c r="AE991" s="17"/>
      <c r="AF991" s="17"/>
      <c r="AG991" s="17"/>
      <c r="AH991" s="17"/>
      <c r="AI991" s="17"/>
      <c r="AJ991" s="17"/>
      <c r="AK991" s="17"/>
      <c r="AL991" s="17"/>
      <c r="AM991" s="17"/>
      <c r="AN991" s="17"/>
      <c r="AO991" s="17"/>
      <c r="AP991" s="17"/>
      <c r="AQ991" s="17"/>
      <c r="AR991" s="17"/>
      <c r="AS991" s="17"/>
      <c r="AT991" s="17"/>
      <c r="AU991" s="17"/>
      <c r="AV991" s="17"/>
      <c r="AW991" s="17"/>
      <c r="AX991" s="17"/>
      <c r="AY991" s="17"/>
      <c r="AZ991" s="17"/>
      <c r="BA991" s="17"/>
      <c r="BB991" s="17"/>
      <c r="BC991" s="17"/>
      <c r="BD991" s="17"/>
      <c r="BE991" s="17"/>
      <c r="BF991" s="17"/>
      <c r="BG991" s="17"/>
      <c r="BH991" s="17"/>
      <c r="BI991" s="17"/>
      <c r="BJ991" s="17"/>
    </row>
    <row r="992" spans="2:62">
      <c r="B992" t="s">
        <v>419</v>
      </c>
      <c r="C992" s="17">
        <v>0.58159002006159599</v>
      </c>
      <c r="D992" s="17">
        <v>0.59778942234394095</v>
      </c>
      <c r="E992" s="17">
        <v>0.566660513005528</v>
      </c>
      <c r="F992" s="17"/>
      <c r="G992" s="17">
        <v>0.66404832452583695</v>
      </c>
      <c r="H992" s="17">
        <v>0.68707094173814198</v>
      </c>
      <c r="I992" s="17">
        <v>0.60221959276511505</v>
      </c>
      <c r="J992" s="17">
        <v>0.51408024063318203</v>
      </c>
      <c r="K992" s="17">
        <v>0.59614796864433195</v>
      </c>
      <c r="L992" s="17">
        <v>0.481091929930693</v>
      </c>
      <c r="M992" s="17"/>
      <c r="N992" s="17">
        <v>0.69430357915706897</v>
      </c>
      <c r="O992" s="17">
        <v>0.53905353694846803</v>
      </c>
      <c r="P992" s="17">
        <v>0.56061282262524903</v>
      </c>
      <c r="Q992" s="17">
        <v>0.52048951433462398</v>
      </c>
      <c r="R992" s="17"/>
      <c r="S992" s="17">
        <v>0.63789799464918495</v>
      </c>
      <c r="T992" s="17">
        <v>0.60097856395206795</v>
      </c>
      <c r="U992" s="17">
        <v>0.67856147022611901</v>
      </c>
      <c r="V992" s="17">
        <v>0.60518223297598395</v>
      </c>
      <c r="W992" s="17">
        <v>0.53347388350272595</v>
      </c>
      <c r="X992" s="17">
        <v>0.55094168002494603</v>
      </c>
      <c r="Y992" s="17">
        <v>0.48123528175744401</v>
      </c>
      <c r="Z992" s="17">
        <v>0.442148980860473</v>
      </c>
      <c r="AA992" s="17">
        <v>0.58082461902993199</v>
      </c>
      <c r="AB992" s="17"/>
      <c r="AC992" s="17">
        <v>0.72728954523442602</v>
      </c>
      <c r="AD992" s="17">
        <v>0.53123191122850499</v>
      </c>
      <c r="AE992" s="17">
        <v>0.56559964252695905</v>
      </c>
      <c r="AF992" s="17">
        <v>0.56597921381836502</v>
      </c>
      <c r="AG992" s="17">
        <v>0.427936005404086</v>
      </c>
      <c r="AH992" s="17">
        <v>0.66024817830770399</v>
      </c>
      <c r="AI992" s="17"/>
      <c r="AJ992" s="17">
        <v>0.54374230937058698</v>
      </c>
      <c r="AK992" s="17">
        <v>0.57937742060934905</v>
      </c>
      <c r="AL992" s="17">
        <v>0.469724879966676</v>
      </c>
      <c r="AM992" s="17">
        <v>0.64245404672907003</v>
      </c>
      <c r="AN992" s="17">
        <v>0.69778948707552901</v>
      </c>
      <c r="AO992" s="17">
        <v>0.53978542305985699</v>
      </c>
      <c r="AP992" s="17"/>
      <c r="AQ992" s="17">
        <v>0.67226343066994698</v>
      </c>
      <c r="AR992" s="17">
        <v>0.54939650667761897</v>
      </c>
      <c r="AS992" s="17"/>
      <c r="AT992" s="17">
        <v>0.57333398079005804</v>
      </c>
      <c r="AU992" s="17">
        <v>0.61632963445676403</v>
      </c>
      <c r="AV992" s="17"/>
      <c r="AW992" s="17">
        <v>0.58333450555913902</v>
      </c>
      <c r="AX992" s="17" t="s">
        <v>87</v>
      </c>
      <c r="AY992" s="17">
        <v>0.54374230937058698</v>
      </c>
      <c r="AZ992" s="17"/>
      <c r="BA992" s="17">
        <v>0.62017920040685903</v>
      </c>
      <c r="BB992" s="17">
        <v>0.562602212954598</v>
      </c>
      <c r="BC992" s="17"/>
      <c r="BD992" s="17">
        <v>0.67216135669428201</v>
      </c>
      <c r="BE992" s="17">
        <v>0.56196120798858595</v>
      </c>
      <c r="BF992" s="17"/>
      <c r="BG992" s="17">
        <v>0.746254752906366</v>
      </c>
      <c r="BH992" s="17">
        <v>0.51711418010391497</v>
      </c>
      <c r="BI992" s="17">
        <v>0.63871738273888301</v>
      </c>
      <c r="BJ992" s="17">
        <v>0.55362247636619599</v>
      </c>
    </row>
    <row r="993" spans="2:62">
      <c r="B993" t="s">
        <v>415</v>
      </c>
      <c r="C993" s="17">
        <v>0.41840997993840501</v>
      </c>
      <c r="D993" s="17">
        <v>0.402210577656059</v>
      </c>
      <c r="E993" s="17">
        <v>0.433339486994472</v>
      </c>
      <c r="F993" s="17"/>
      <c r="G993" s="17">
        <v>0.33595167547416299</v>
      </c>
      <c r="H993" s="17">
        <v>0.31292905826185802</v>
      </c>
      <c r="I993" s="17">
        <v>0.397780407234885</v>
      </c>
      <c r="J993" s="17">
        <v>0.48591975936681803</v>
      </c>
      <c r="K993" s="17">
        <v>0.403852031355668</v>
      </c>
      <c r="L993" s="17">
        <v>0.51890807006930695</v>
      </c>
      <c r="M993" s="17"/>
      <c r="N993" s="17">
        <v>0.30569642084293103</v>
      </c>
      <c r="O993" s="17">
        <v>0.46094646305153197</v>
      </c>
      <c r="P993" s="17">
        <v>0.43938717737475103</v>
      </c>
      <c r="Q993" s="17">
        <v>0.47951048566537602</v>
      </c>
      <c r="R993" s="17"/>
      <c r="S993" s="17">
        <v>0.36210200535081499</v>
      </c>
      <c r="T993" s="17">
        <v>0.399021436047932</v>
      </c>
      <c r="U993" s="17">
        <v>0.32143852977388099</v>
      </c>
      <c r="V993" s="17">
        <v>0.394817767024016</v>
      </c>
      <c r="W993" s="17">
        <v>0.46652611649727399</v>
      </c>
      <c r="X993" s="17">
        <v>0.44905831997505402</v>
      </c>
      <c r="Y993" s="17">
        <v>0.51876471824255599</v>
      </c>
      <c r="Z993" s="17">
        <v>0.55785101913952695</v>
      </c>
      <c r="AA993" s="17">
        <v>0.41917538097006801</v>
      </c>
      <c r="AB993" s="17"/>
      <c r="AC993" s="17">
        <v>0.27271045476557398</v>
      </c>
      <c r="AD993" s="17">
        <v>0.46876808877149501</v>
      </c>
      <c r="AE993" s="17">
        <v>0.43440035747304101</v>
      </c>
      <c r="AF993" s="17">
        <v>0.43402078618163498</v>
      </c>
      <c r="AG993" s="17">
        <v>0.57206399459591395</v>
      </c>
      <c r="AH993" s="17">
        <v>0.33975182169229601</v>
      </c>
      <c r="AI993" s="17"/>
      <c r="AJ993" s="17">
        <v>0.45625769062941302</v>
      </c>
      <c r="AK993" s="17">
        <v>0.42062257939065101</v>
      </c>
      <c r="AL993" s="17">
        <v>0.530275120033324</v>
      </c>
      <c r="AM993" s="17">
        <v>0.35754595327092997</v>
      </c>
      <c r="AN993" s="17">
        <v>0.30221051292446999</v>
      </c>
      <c r="AO993" s="17">
        <v>0.46021457694014301</v>
      </c>
      <c r="AP993" s="17"/>
      <c r="AQ993" s="17">
        <v>0.32773656933005302</v>
      </c>
      <c r="AR993" s="17">
        <v>0.45060349332238098</v>
      </c>
      <c r="AS993" s="17"/>
      <c r="AT993" s="17">
        <v>0.42666601920994102</v>
      </c>
      <c r="AU993" s="17">
        <v>0.38367036554323503</v>
      </c>
      <c r="AV993" s="17"/>
      <c r="AW993" s="17">
        <v>0.41666549444086098</v>
      </c>
      <c r="AX993" s="17" t="s">
        <v>87</v>
      </c>
      <c r="AY993" s="17">
        <v>0.45625769062941302</v>
      </c>
      <c r="AZ993" s="17"/>
      <c r="BA993" s="17">
        <v>0.37982079959314102</v>
      </c>
      <c r="BB993" s="17">
        <v>0.437397787045402</v>
      </c>
      <c r="BC993" s="17"/>
      <c r="BD993" s="17">
        <v>0.32783864330571799</v>
      </c>
      <c r="BE993" s="17">
        <v>0.43803879201141399</v>
      </c>
      <c r="BF993" s="17"/>
      <c r="BG993" s="17">
        <v>0.253745247093634</v>
      </c>
      <c r="BH993" s="17">
        <v>0.48288581989608498</v>
      </c>
      <c r="BI993" s="17">
        <v>0.36128261726111699</v>
      </c>
      <c r="BJ993" s="17">
        <v>0.44637752363380401</v>
      </c>
    </row>
    <row r="994" spans="2:62">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c r="AC994" s="17"/>
      <c r="AD994" s="17"/>
      <c r="AE994" s="17"/>
      <c r="AF994" s="17"/>
      <c r="AG994" s="17"/>
      <c r="AH994" s="17"/>
      <c r="AI994" s="17"/>
      <c r="AJ994" s="17"/>
      <c r="AK994" s="17"/>
      <c r="AL994" s="17"/>
      <c r="AM994" s="17"/>
      <c r="AN994" s="17"/>
      <c r="AO994" s="17"/>
      <c r="AP994" s="17"/>
      <c r="AQ994" s="17"/>
      <c r="AR994" s="17"/>
      <c r="AS994" s="17"/>
      <c r="AT994" s="17"/>
      <c r="AU994" s="17"/>
      <c r="AV994" s="17"/>
      <c r="AW994" s="17"/>
      <c r="AX994" s="17"/>
      <c r="AY994" s="17"/>
      <c r="AZ994" s="17"/>
      <c r="BA994" s="17"/>
      <c r="BB994" s="17"/>
      <c r="BC994" s="17"/>
      <c r="BD994" s="17"/>
      <c r="BE994" s="17"/>
      <c r="BF994" s="17"/>
      <c r="BG994" s="17"/>
      <c r="BH994" s="17"/>
      <c r="BI994" s="17"/>
      <c r="BJ994" s="17"/>
    </row>
    <row r="995" spans="2:62">
      <c r="B995" s="6" t="s">
        <v>420</v>
      </c>
      <c r="C995" s="17"/>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c r="AC995" s="17"/>
      <c r="AD995" s="17"/>
      <c r="AE995" s="17"/>
      <c r="AF995" s="17"/>
      <c r="AG995" s="17"/>
      <c r="AH995" s="17"/>
      <c r="AI995" s="17"/>
      <c r="AJ995" s="17"/>
      <c r="AK995" s="17"/>
      <c r="AL995" s="17"/>
      <c r="AM995" s="17"/>
      <c r="AN995" s="17"/>
      <c r="AO995" s="17"/>
      <c r="AP995" s="17"/>
      <c r="AQ995" s="17"/>
      <c r="AR995" s="17"/>
      <c r="AS995" s="17"/>
      <c r="AT995" s="17"/>
      <c r="AU995" s="17"/>
      <c r="AV995" s="17"/>
      <c r="AW995" s="17"/>
      <c r="AX995" s="17"/>
      <c r="AY995" s="17"/>
      <c r="AZ995" s="17"/>
      <c r="BA995" s="17"/>
      <c r="BB995" s="17"/>
      <c r="BC995" s="17"/>
      <c r="BD995" s="17"/>
      <c r="BE995" s="17"/>
      <c r="BF995" s="17"/>
      <c r="BG995" s="17"/>
      <c r="BH995" s="17"/>
      <c r="BI995" s="17"/>
      <c r="BJ995" s="17"/>
    </row>
    <row r="996" spans="2:62">
      <c r="B996" s="24" t="s">
        <v>20</v>
      </c>
      <c r="C996" s="17"/>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c r="AC996" s="17"/>
      <c r="AD996" s="17"/>
      <c r="AE996" s="17"/>
      <c r="AF996" s="17"/>
      <c r="AG996" s="17"/>
      <c r="AH996" s="17"/>
      <c r="AI996" s="17"/>
      <c r="AJ996" s="17"/>
      <c r="AK996" s="17"/>
      <c r="AL996" s="17"/>
      <c r="AM996" s="17"/>
      <c r="AN996" s="17"/>
      <c r="AO996" s="17"/>
      <c r="AP996" s="17"/>
      <c r="AQ996" s="17"/>
      <c r="AR996" s="17"/>
      <c r="AS996" s="17"/>
      <c r="AT996" s="17"/>
      <c r="AU996" s="17"/>
      <c r="AV996" s="17"/>
      <c r="AW996" s="17"/>
      <c r="AX996" s="17"/>
      <c r="AY996" s="17"/>
      <c r="AZ996" s="17"/>
      <c r="BA996" s="17"/>
      <c r="BB996" s="17"/>
      <c r="BC996" s="17"/>
      <c r="BD996" s="17"/>
      <c r="BE996" s="17"/>
      <c r="BF996" s="17"/>
      <c r="BG996" s="17"/>
      <c r="BH996" s="17"/>
      <c r="BI996" s="17"/>
      <c r="BJ996" s="17"/>
    </row>
    <row r="997" spans="2:62">
      <c r="B997" t="s">
        <v>421</v>
      </c>
      <c r="C997" s="17">
        <v>0.51740753007983897</v>
      </c>
      <c r="D997" s="17">
        <v>0.53750740925326601</v>
      </c>
      <c r="E997" s="17">
        <v>0.49893483089241802</v>
      </c>
      <c r="F997" s="17"/>
      <c r="G997" s="17">
        <v>0.58931401679417805</v>
      </c>
      <c r="H997" s="17">
        <v>0.58968233267032799</v>
      </c>
      <c r="I997" s="17">
        <v>0.548948239411156</v>
      </c>
      <c r="J997" s="17">
        <v>0.56685946349747696</v>
      </c>
      <c r="K997" s="17">
        <v>0.45220756806976398</v>
      </c>
      <c r="L997" s="17">
        <v>0.38375696690557998</v>
      </c>
      <c r="M997" s="17"/>
      <c r="N997" s="17">
        <v>0.57545517709711802</v>
      </c>
      <c r="O997" s="17">
        <v>0.51634312609628896</v>
      </c>
      <c r="P997" s="17">
        <v>0.52881327664843203</v>
      </c>
      <c r="Q997" s="17">
        <v>0.44739762982361397</v>
      </c>
      <c r="R997" s="17"/>
      <c r="S997" s="17">
        <v>0.56135179624173803</v>
      </c>
      <c r="T997" s="17">
        <v>0.44711406753772198</v>
      </c>
      <c r="U997" s="17">
        <v>0.49267564988401502</v>
      </c>
      <c r="V997" s="17">
        <v>0.49901803388598598</v>
      </c>
      <c r="W997" s="17">
        <v>0.39543285768099401</v>
      </c>
      <c r="X997" s="17">
        <v>0.57201094900524596</v>
      </c>
      <c r="Y997" s="17">
        <v>0.43744586867243801</v>
      </c>
      <c r="Z997" s="17">
        <v>0.62160878751273896</v>
      </c>
      <c r="AA997" s="17">
        <v>0.58827277556202096</v>
      </c>
      <c r="AB997" s="17"/>
      <c r="AC997" s="17">
        <v>0.67562899387804698</v>
      </c>
      <c r="AD997" s="17">
        <v>0.49557252542931102</v>
      </c>
      <c r="AE997" s="17">
        <v>0.46196198447257403</v>
      </c>
      <c r="AF997" s="17">
        <v>0.436968904675618</v>
      </c>
      <c r="AG997" s="17">
        <v>0.32703928089451301</v>
      </c>
      <c r="AH997" s="17">
        <v>0.63011274215216795</v>
      </c>
      <c r="AI997" s="17"/>
      <c r="AJ997" s="17">
        <v>0.47103935569693101</v>
      </c>
      <c r="AK997" s="17">
        <v>0.52092668458737501</v>
      </c>
      <c r="AL997" s="17">
        <v>0.592615439336724</v>
      </c>
      <c r="AM997" s="17">
        <v>0.46580006191470902</v>
      </c>
      <c r="AN997" s="17">
        <v>0.60430639283034004</v>
      </c>
      <c r="AO997" s="17">
        <v>0.43578226851798701</v>
      </c>
      <c r="AP997" s="17"/>
      <c r="AQ997" s="17">
        <v>0.64486265092624795</v>
      </c>
      <c r="AR997" s="17">
        <v>0.475447846668894</v>
      </c>
      <c r="AS997" s="17"/>
      <c r="AT997" s="17">
        <v>0.49084170594863502</v>
      </c>
      <c r="AU997" s="17">
        <v>0.61089160321402403</v>
      </c>
      <c r="AV997" s="17"/>
      <c r="AW997" s="17">
        <v>0.52981888970465496</v>
      </c>
      <c r="AX997" s="17" t="s">
        <v>87</v>
      </c>
      <c r="AY997" s="17">
        <v>0.47103935569693101</v>
      </c>
      <c r="AZ997" s="17"/>
      <c r="BA997" s="17">
        <v>0.54112214563043404</v>
      </c>
      <c r="BB997" s="17">
        <v>0.50448115030904905</v>
      </c>
      <c r="BC997" s="17"/>
      <c r="BD997" s="17">
        <v>0.71250449267131899</v>
      </c>
      <c r="BE997" s="17">
        <v>0.45038358012908303</v>
      </c>
      <c r="BF997" s="17"/>
      <c r="BG997" s="17">
        <v>0.67071892613251105</v>
      </c>
      <c r="BH997" s="17">
        <v>0.44768453708770201</v>
      </c>
      <c r="BI997" s="17">
        <v>0.61134561063369897</v>
      </c>
      <c r="BJ997" s="17">
        <v>0.48432856831481502</v>
      </c>
    </row>
    <row r="998" spans="2:62">
      <c r="B998" t="s">
        <v>415</v>
      </c>
      <c r="C998" s="17">
        <v>0.48259246992016103</v>
      </c>
      <c r="D998" s="17">
        <v>0.46249259074673399</v>
      </c>
      <c r="E998" s="17">
        <v>0.50106516910758203</v>
      </c>
      <c r="F998" s="17"/>
      <c r="G998" s="17">
        <v>0.410685983205822</v>
      </c>
      <c r="H998" s="17">
        <v>0.41031766732967201</v>
      </c>
      <c r="I998" s="17">
        <v>0.451051760588844</v>
      </c>
      <c r="J998" s="17">
        <v>0.43314053650252299</v>
      </c>
      <c r="K998" s="17">
        <v>0.54779243193023597</v>
      </c>
      <c r="L998" s="17">
        <v>0.61624303309441997</v>
      </c>
      <c r="M998" s="17"/>
      <c r="N998" s="17">
        <v>0.42454482290288198</v>
      </c>
      <c r="O998" s="17">
        <v>0.48365687390371098</v>
      </c>
      <c r="P998" s="17">
        <v>0.47118672335156803</v>
      </c>
      <c r="Q998" s="17">
        <v>0.55260237017638603</v>
      </c>
      <c r="R998" s="17"/>
      <c r="S998" s="17">
        <v>0.43864820375826202</v>
      </c>
      <c r="T998" s="17">
        <v>0.55288593246227802</v>
      </c>
      <c r="U998" s="17">
        <v>0.50732435011598498</v>
      </c>
      <c r="V998" s="17">
        <v>0.50098196611401402</v>
      </c>
      <c r="W998" s="17">
        <v>0.60456714231900599</v>
      </c>
      <c r="X998" s="17">
        <v>0.42798905099475398</v>
      </c>
      <c r="Y998" s="17">
        <v>0.56255413132756205</v>
      </c>
      <c r="Z998" s="17">
        <v>0.37839121248726099</v>
      </c>
      <c r="AA998" s="17">
        <v>0.41172722443797899</v>
      </c>
      <c r="AB998" s="17"/>
      <c r="AC998" s="17">
        <v>0.32437100612195402</v>
      </c>
      <c r="AD998" s="17">
        <v>0.50442747457068904</v>
      </c>
      <c r="AE998" s="17">
        <v>0.53803801552742603</v>
      </c>
      <c r="AF998" s="17">
        <v>0.563031095324382</v>
      </c>
      <c r="AG998" s="17">
        <v>0.67296071910548705</v>
      </c>
      <c r="AH998" s="17">
        <v>0.369887257847832</v>
      </c>
      <c r="AI998" s="17"/>
      <c r="AJ998" s="17">
        <v>0.52896064430306899</v>
      </c>
      <c r="AK998" s="17">
        <v>0.47907331541262499</v>
      </c>
      <c r="AL998" s="17">
        <v>0.407384560663276</v>
      </c>
      <c r="AM998" s="17">
        <v>0.53419993808529098</v>
      </c>
      <c r="AN998" s="17">
        <v>0.39569360716966001</v>
      </c>
      <c r="AO998" s="17">
        <v>0.56421773148201304</v>
      </c>
      <c r="AP998" s="17"/>
      <c r="AQ998" s="17">
        <v>0.35513734907375299</v>
      </c>
      <c r="AR998" s="17">
        <v>0.52455215333110605</v>
      </c>
      <c r="AS998" s="17"/>
      <c r="AT998" s="17">
        <v>0.50915829405136503</v>
      </c>
      <c r="AU998" s="17">
        <v>0.38910839678597597</v>
      </c>
      <c r="AV998" s="17"/>
      <c r="AW998" s="17">
        <v>0.47018111029534498</v>
      </c>
      <c r="AX998" s="17" t="s">
        <v>87</v>
      </c>
      <c r="AY998" s="17">
        <v>0.52896064430306899</v>
      </c>
      <c r="AZ998" s="17"/>
      <c r="BA998" s="17">
        <v>0.45887785436956602</v>
      </c>
      <c r="BB998" s="17">
        <v>0.495518849690951</v>
      </c>
      <c r="BC998" s="17"/>
      <c r="BD998" s="17">
        <v>0.28749550732868101</v>
      </c>
      <c r="BE998" s="17">
        <v>0.54961641987091703</v>
      </c>
      <c r="BF998" s="17"/>
      <c r="BG998" s="17">
        <v>0.329281073867489</v>
      </c>
      <c r="BH998" s="17">
        <v>0.55231546291229805</v>
      </c>
      <c r="BI998" s="17">
        <v>0.38865438936630098</v>
      </c>
      <c r="BJ998" s="17">
        <v>0.51567143168518503</v>
      </c>
    </row>
    <row r="999" spans="2:62">
      <c r="C999" s="17"/>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c r="AC999" s="17"/>
      <c r="AD999" s="17"/>
      <c r="AE999" s="17"/>
      <c r="AF999" s="17"/>
      <c r="AG999" s="17"/>
      <c r="AH999" s="17"/>
      <c r="AI999" s="17"/>
      <c r="AJ999" s="17"/>
      <c r="AK999" s="17"/>
      <c r="AL999" s="17"/>
      <c r="AM999" s="17"/>
      <c r="AN999" s="17"/>
      <c r="AO999" s="17"/>
      <c r="AP999" s="17"/>
      <c r="AQ999" s="17"/>
      <c r="AR999" s="17"/>
      <c r="AS999" s="17"/>
      <c r="AT999" s="17"/>
      <c r="AU999" s="17"/>
      <c r="AV999" s="17"/>
      <c r="AW999" s="17"/>
      <c r="AX999" s="17"/>
      <c r="AY999" s="17"/>
      <c r="AZ999" s="17"/>
      <c r="BA999" s="17"/>
      <c r="BB999" s="17"/>
      <c r="BC999" s="17"/>
      <c r="BD999" s="17"/>
      <c r="BE999" s="17"/>
      <c r="BF999" s="17"/>
      <c r="BG999" s="17"/>
      <c r="BH999" s="17"/>
      <c r="BI999" s="17"/>
      <c r="BJ999" s="17"/>
    </row>
    <row r="1000" spans="2:62">
      <c r="B1000" s="6" t="s">
        <v>422</v>
      </c>
      <c r="C1000" s="17"/>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c r="AC1000" s="17"/>
      <c r="AD1000" s="17"/>
      <c r="AE1000" s="17"/>
      <c r="AF1000" s="17"/>
      <c r="AG1000" s="17"/>
      <c r="AH1000" s="17"/>
      <c r="AI1000" s="17"/>
      <c r="AJ1000" s="17"/>
      <c r="AK1000" s="17"/>
      <c r="AL1000" s="17"/>
      <c r="AM1000" s="17"/>
      <c r="AN1000" s="17"/>
      <c r="AO1000" s="17"/>
      <c r="AP1000" s="17"/>
      <c r="AQ1000" s="17"/>
      <c r="AR1000" s="17"/>
      <c r="AS1000" s="17"/>
      <c r="AT1000" s="17"/>
      <c r="AU1000" s="17"/>
      <c r="AV1000" s="17"/>
      <c r="AW1000" s="17"/>
      <c r="AX1000" s="17"/>
      <c r="AY1000" s="17"/>
      <c r="AZ1000" s="17"/>
      <c r="BA1000" s="17"/>
      <c r="BB1000" s="17"/>
      <c r="BC1000" s="17"/>
      <c r="BD1000" s="17"/>
      <c r="BE1000" s="17"/>
      <c r="BF1000" s="17"/>
      <c r="BG1000" s="17"/>
      <c r="BH1000" s="17"/>
      <c r="BI1000" s="17"/>
      <c r="BJ1000" s="17"/>
    </row>
    <row r="1001" spans="2:62">
      <c r="B1001" s="24" t="s">
        <v>20</v>
      </c>
      <c r="C1001" s="17"/>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c r="AC1001" s="17"/>
      <c r="AD1001" s="17"/>
      <c r="AE1001" s="17"/>
      <c r="AF1001" s="17"/>
      <c r="AG1001" s="17"/>
      <c r="AH1001" s="17"/>
      <c r="AI1001" s="17"/>
      <c r="AJ1001" s="17"/>
      <c r="AK1001" s="17"/>
      <c r="AL1001" s="17"/>
      <c r="AM1001" s="17"/>
      <c r="AN1001" s="17"/>
      <c r="AO1001" s="17"/>
      <c r="AP1001" s="17"/>
      <c r="AQ1001" s="17"/>
      <c r="AR1001" s="17"/>
      <c r="AS1001" s="17"/>
      <c r="AT1001" s="17"/>
      <c r="AU1001" s="17"/>
      <c r="AV1001" s="17"/>
      <c r="AW1001" s="17"/>
      <c r="AX1001" s="17"/>
      <c r="AY1001" s="17"/>
      <c r="AZ1001" s="17"/>
      <c r="BA1001" s="17"/>
      <c r="BB1001" s="17"/>
      <c r="BC1001" s="17"/>
      <c r="BD1001" s="17"/>
      <c r="BE1001" s="17"/>
      <c r="BF1001" s="17"/>
      <c r="BG1001" s="17"/>
      <c r="BH1001" s="17"/>
      <c r="BI1001" s="17"/>
      <c r="BJ1001" s="17"/>
    </row>
    <row r="1002" spans="2:62">
      <c r="B1002" t="s">
        <v>423</v>
      </c>
      <c r="C1002" s="17">
        <v>0.34150323375592101</v>
      </c>
      <c r="D1002" s="17">
        <v>0.37501214339078298</v>
      </c>
      <c r="E1002" s="17">
        <v>0.31214773424607201</v>
      </c>
      <c r="F1002" s="17"/>
      <c r="G1002" s="17">
        <v>0.431749478357975</v>
      </c>
      <c r="H1002" s="17">
        <v>0.44297339844988398</v>
      </c>
      <c r="I1002" s="17">
        <v>0.44774419573708402</v>
      </c>
      <c r="J1002" s="17">
        <v>0.31600126691782698</v>
      </c>
      <c r="K1002" s="17">
        <v>0.28517263210542299</v>
      </c>
      <c r="L1002" s="17">
        <v>0.196782904287855</v>
      </c>
      <c r="M1002" s="17"/>
      <c r="N1002" s="17">
        <v>0.470419374812448</v>
      </c>
      <c r="O1002" s="17">
        <v>0.326226481510481</v>
      </c>
      <c r="P1002" s="17">
        <v>0.26435223874174102</v>
      </c>
      <c r="Q1002" s="17">
        <v>0.29353855278579399</v>
      </c>
      <c r="R1002" s="17"/>
      <c r="S1002" s="17">
        <v>0.47793015495899099</v>
      </c>
      <c r="T1002" s="17">
        <v>0.294800160760741</v>
      </c>
      <c r="U1002" s="17">
        <v>0.313222708114198</v>
      </c>
      <c r="V1002" s="17">
        <v>0.36779413679524298</v>
      </c>
      <c r="W1002" s="17">
        <v>0.358646332671339</v>
      </c>
      <c r="X1002" s="17">
        <v>0.25983742174957503</v>
      </c>
      <c r="Y1002" s="17">
        <v>0.24337069138290801</v>
      </c>
      <c r="Z1002" s="17">
        <v>0.199420452890364</v>
      </c>
      <c r="AA1002" s="17">
        <v>0.38350288157427798</v>
      </c>
      <c r="AB1002" s="17"/>
      <c r="AC1002" s="17">
        <v>0.52661835870763796</v>
      </c>
      <c r="AD1002" s="17">
        <v>0.28700246812055302</v>
      </c>
      <c r="AE1002" s="17">
        <v>0.35519681410420501</v>
      </c>
      <c r="AF1002" s="17">
        <v>0.25452635100402499</v>
      </c>
      <c r="AG1002" s="17">
        <v>0.23540768897838699</v>
      </c>
      <c r="AH1002" s="17">
        <v>0.26711466447068699</v>
      </c>
      <c r="AI1002" s="17"/>
      <c r="AJ1002" s="17">
        <v>0.26800997671842203</v>
      </c>
      <c r="AK1002" s="17">
        <v>0.29917738688895301</v>
      </c>
      <c r="AL1002" s="17">
        <v>0.43254497933462299</v>
      </c>
      <c r="AM1002" s="17">
        <v>0.446979843144995</v>
      </c>
      <c r="AN1002" s="17">
        <v>0.44064315096701401</v>
      </c>
      <c r="AO1002" s="17">
        <v>0.341682696239483</v>
      </c>
      <c r="AP1002" s="17"/>
      <c r="AQ1002" s="17">
        <v>0.40860370043210198</v>
      </c>
      <c r="AR1002" s="17">
        <v>0.34149052660395801</v>
      </c>
      <c r="AS1002" s="17"/>
      <c r="AT1002" s="17">
        <v>0.31727627693750898</v>
      </c>
      <c r="AU1002" s="17">
        <v>0.44543026155230397</v>
      </c>
      <c r="AV1002" s="17"/>
      <c r="AW1002" s="17">
        <v>0.34519132204265801</v>
      </c>
      <c r="AX1002" s="17" t="s">
        <v>87</v>
      </c>
      <c r="AY1002" s="17">
        <v>0.26800997671842203</v>
      </c>
      <c r="AZ1002" s="17"/>
      <c r="BA1002" s="17">
        <v>0.432876237121743</v>
      </c>
      <c r="BB1002" s="17">
        <v>0.29050144467632999</v>
      </c>
      <c r="BC1002" s="17"/>
      <c r="BD1002" s="17">
        <v>0.498778649136289</v>
      </c>
      <c r="BE1002" s="17">
        <v>0.290282029770493</v>
      </c>
      <c r="BF1002" s="17"/>
      <c r="BG1002" s="17">
        <v>0.533921175329229</v>
      </c>
      <c r="BH1002" s="17">
        <v>0.27422638804722699</v>
      </c>
      <c r="BI1002" s="17">
        <v>0.400484445110383</v>
      </c>
      <c r="BJ1002" s="17">
        <v>0.25642238435426901</v>
      </c>
    </row>
    <row r="1003" spans="2:62">
      <c r="B1003" t="s">
        <v>415</v>
      </c>
      <c r="C1003" s="17">
        <v>0.65849676624407905</v>
      </c>
      <c r="D1003" s="17">
        <v>0.62498785660921696</v>
      </c>
      <c r="E1003" s="17">
        <v>0.68785226575392799</v>
      </c>
      <c r="F1003" s="17"/>
      <c r="G1003" s="17">
        <v>0.56825052164202505</v>
      </c>
      <c r="H1003" s="17">
        <v>0.55702660155011596</v>
      </c>
      <c r="I1003" s="17">
        <v>0.55225580426291598</v>
      </c>
      <c r="J1003" s="17">
        <v>0.68399873308217296</v>
      </c>
      <c r="K1003" s="17">
        <v>0.71482736789457701</v>
      </c>
      <c r="L1003" s="17">
        <v>0.80321709571214495</v>
      </c>
      <c r="M1003" s="17"/>
      <c r="N1003" s="17">
        <v>0.529580625187552</v>
      </c>
      <c r="O1003" s="17">
        <v>0.67377351848951905</v>
      </c>
      <c r="P1003" s="17">
        <v>0.73564776125825904</v>
      </c>
      <c r="Q1003" s="17">
        <v>0.70646144721420601</v>
      </c>
      <c r="R1003" s="17"/>
      <c r="S1003" s="17">
        <v>0.52206984504100895</v>
      </c>
      <c r="T1003" s="17">
        <v>0.705199839239259</v>
      </c>
      <c r="U1003" s="17">
        <v>0.68677729188580205</v>
      </c>
      <c r="V1003" s="17">
        <v>0.63220586320475702</v>
      </c>
      <c r="W1003" s="17">
        <v>0.64135366732866095</v>
      </c>
      <c r="X1003" s="17">
        <v>0.74016257825042497</v>
      </c>
      <c r="Y1003" s="17">
        <v>0.75662930861709199</v>
      </c>
      <c r="Z1003" s="17">
        <v>0.80057954710963597</v>
      </c>
      <c r="AA1003" s="17">
        <v>0.61649711842572197</v>
      </c>
      <c r="AB1003" s="17"/>
      <c r="AC1003" s="17">
        <v>0.47338164129236199</v>
      </c>
      <c r="AD1003" s="17">
        <v>0.71299753187944703</v>
      </c>
      <c r="AE1003" s="17">
        <v>0.64480318589579499</v>
      </c>
      <c r="AF1003" s="17">
        <v>0.74547364899597501</v>
      </c>
      <c r="AG1003" s="17">
        <v>0.76459231102161296</v>
      </c>
      <c r="AH1003" s="17">
        <v>0.73288533552931301</v>
      </c>
      <c r="AI1003" s="17"/>
      <c r="AJ1003" s="17">
        <v>0.73199002328157803</v>
      </c>
      <c r="AK1003" s="17">
        <v>0.70082261311104699</v>
      </c>
      <c r="AL1003" s="17">
        <v>0.56745502066537701</v>
      </c>
      <c r="AM1003" s="17">
        <v>0.55302015685500505</v>
      </c>
      <c r="AN1003" s="17">
        <v>0.55935684903298599</v>
      </c>
      <c r="AO1003" s="17">
        <v>0.658317303760517</v>
      </c>
      <c r="AP1003" s="17"/>
      <c r="AQ1003" s="17">
        <v>0.59139629956789797</v>
      </c>
      <c r="AR1003" s="17">
        <v>0.65850947339604204</v>
      </c>
      <c r="AS1003" s="17"/>
      <c r="AT1003" s="17">
        <v>0.68272372306249096</v>
      </c>
      <c r="AU1003" s="17">
        <v>0.55456973844769597</v>
      </c>
      <c r="AV1003" s="17"/>
      <c r="AW1003" s="17">
        <v>0.65480867795734199</v>
      </c>
      <c r="AX1003" s="17" t="s">
        <v>87</v>
      </c>
      <c r="AY1003" s="17">
        <v>0.73199002328157803</v>
      </c>
      <c r="AZ1003" s="17"/>
      <c r="BA1003" s="17">
        <v>0.56712376287825705</v>
      </c>
      <c r="BB1003" s="17">
        <v>0.70949855532367001</v>
      </c>
      <c r="BC1003" s="17"/>
      <c r="BD1003" s="17">
        <v>0.501221350863711</v>
      </c>
      <c r="BE1003" s="17">
        <v>0.709717970229507</v>
      </c>
      <c r="BF1003" s="17"/>
      <c r="BG1003" s="17">
        <v>0.466078824670771</v>
      </c>
      <c r="BH1003" s="17">
        <v>0.72577361195277201</v>
      </c>
      <c r="BI1003" s="17">
        <v>0.59951555488961705</v>
      </c>
      <c r="BJ1003" s="17">
        <v>0.74357761564573099</v>
      </c>
    </row>
    <row r="1004" spans="2:62">
      <c r="C1004" s="17"/>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c r="AC1004" s="17"/>
      <c r="AD1004" s="17"/>
      <c r="AE1004" s="17"/>
      <c r="AF1004" s="17"/>
      <c r="AG1004" s="17"/>
      <c r="AH1004" s="17"/>
      <c r="AI1004" s="17"/>
      <c r="AJ1004" s="17"/>
      <c r="AK1004" s="17"/>
      <c r="AL1004" s="17"/>
      <c r="AM1004" s="17"/>
      <c r="AN1004" s="17"/>
      <c r="AO1004" s="17"/>
      <c r="AP1004" s="17"/>
      <c r="AQ1004" s="17"/>
      <c r="AR1004" s="17"/>
      <c r="AS1004" s="17"/>
      <c r="AT1004" s="17"/>
      <c r="AU1004" s="17"/>
      <c r="AV1004" s="17"/>
      <c r="AW1004" s="17"/>
      <c r="AX1004" s="17"/>
      <c r="AY1004" s="17"/>
      <c r="AZ1004" s="17"/>
      <c r="BA1004" s="17"/>
      <c r="BB1004" s="17"/>
      <c r="BC1004" s="17"/>
      <c r="BD1004" s="17"/>
      <c r="BE1004" s="17"/>
      <c r="BF1004" s="17"/>
      <c r="BG1004" s="17"/>
      <c r="BH1004" s="17"/>
      <c r="BI1004" s="17"/>
      <c r="BJ1004" s="17"/>
    </row>
    <row r="1005" spans="2:62">
      <c r="B1005" s="6" t="s">
        <v>424</v>
      </c>
      <c r="C1005" s="17"/>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c r="AC1005" s="17"/>
      <c r="AD1005" s="17"/>
      <c r="AE1005" s="17"/>
      <c r="AF1005" s="17"/>
      <c r="AG1005" s="17"/>
      <c r="AH1005" s="17"/>
      <c r="AI1005" s="17"/>
      <c r="AJ1005" s="17"/>
      <c r="AK1005" s="17"/>
      <c r="AL1005" s="17"/>
      <c r="AM1005" s="17"/>
      <c r="AN1005" s="17"/>
      <c r="AO1005" s="17"/>
      <c r="AP1005" s="17"/>
      <c r="AQ1005" s="17"/>
      <c r="AR1005" s="17"/>
      <c r="AS1005" s="17"/>
      <c r="AT1005" s="17"/>
      <c r="AU1005" s="17"/>
      <c r="AV1005" s="17"/>
      <c r="AW1005" s="17"/>
      <c r="AX1005" s="17"/>
      <c r="AY1005" s="17"/>
      <c r="AZ1005" s="17"/>
      <c r="BA1005" s="17"/>
      <c r="BB1005" s="17"/>
      <c r="BC1005" s="17"/>
      <c r="BD1005" s="17"/>
      <c r="BE1005" s="17"/>
      <c r="BF1005" s="17"/>
      <c r="BG1005" s="17"/>
      <c r="BH1005" s="17"/>
      <c r="BI1005" s="17"/>
      <c r="BJ1005" s="17"/>
    </row>
    <row r="1006" spans="2:62">
      <c r="B1006" s="24" t="s">
        <v>20</v>
      </c>
      <c r="C1006" s="17"/>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c r="AC1006" s="17"/>
      <c r="AD1006" s="17"/>
      <c r="AE1006" s="17"/>
      <c r="AF1006" s="17"/>
      <c r="AG1006" s="17"/>
      <c r="AH1006" s="17"/>
      <c r="AI1006" s="17"/>
      <c r="AJ1006" s="17"/>
      <c r="AK1006" s="17"/>
      <c r="AL1006" s="17"/>
      <c r="AM1006" s="17"/>
      <c r="AN1006" s="17"/>
      <c r="AO1006" s="17"/>
      <c r="AP1006" s="17"/>
      <c r="AQ1006" s="17"/>
      <c r="AR1006" s="17"/>
      <c r="AS1006" s="17"/>
      <c r="AT1006" s="17"/>
      <c r="AU1006" s="17"/>
      <c r="AV1006" s="17"/>
      <c r="AW1006" s="17"/>
      <c r="AX1006" s="17"/>
      <c r="AY1006" s="17"/>
      <c r="AZ1006" s="17"/>
      <c r="BA1006" s="17"/>
      <c r="BB1006" s="17"/>
      <c r="BC1006" s="17"/>
      <c r="BD1006" s="17"/>
      <c r="BE1006" s="17"/>
      <c r="BF1006" s="17"/>
      <c r="BG1006" s="17"/>
      <c r="BH1006" s="17"/>
      <c r="BI1006" s="17"/>
      <c r="BJ1006" s="17"/>
    </row>
    <row r="1007" spans="2:62">
      <c r="B1007" t="s">
        <v>425</v>
      </c>
      <c r="C1007" s="17">
        <v>0.26708943324911399</v>
      </c>
      <c r="D1007" s="17">
        <v>0.28277278641999398</v>
      </c>
      <c r="E1007" s="17">
        <v>0.25302555608178101</v>
      </c>
      <c r="F1007" s="17"/>
      <c r="G1007" s="17">
        <v>0.36213409836323401</v>
      </c>
      <c r="H1007" s="17">
        <v>0.43196340558392199</v>
      </c>
      <c r="I1007" s="17">
        <v>0.349536525095755</v>
      </c>
      <c r="J1007" s="17">
        <v>0.13747027365391201</v>
      </c>
      <c r="K1007" s="17">
        <v>0.178757390419682</v>
      </c>
      <c r="L1007" s="17">
        <v>0.16025297727781099</v>
      </c>
      <c r="M1007" s="17"/>
      <c r="N1007" s="17">
        <v>0.40928204649008898</v>
      </c>
      <c r="O1007" s="17">
        <v>0.212270359421392</v>
      </c>
      <c r="P1007" s="17">
        <v>0.23487148266150101</v>
      </c>
      <c r="Q1007" s="17">
        <v>0.20195424101034201</v>
      </c>
      <c r="R1007" s="17"/>
      <c r="S1007" s="17">
        <v>0.36606199000007</v>
      </c>
      <c r="T1007" s="17">
        <v>0.19084037192650799</v>
      </c>
      <c r="U1007" s="17">
        <v>0.25093298762062599</v>
      </c>
      <c r="V1007" s="17">
        <v>0.238702219966342</v>
      </c>
      <c r="W1007" s="17">
        <v>0.322408125277722</v>
      </c>
      <c r="X1007" s="17">
        <v>0.28694567901286899</v>
      </c>
      <c r="Y1007" s="17">
        <v>0.19556455815835599</v>
      </c>
      <c r="Z1007" s="17">
        <v>0.32833198793091101</v>
      </c>
      <c r="AA1007" s="17">
        <v>0.23168585618381701</v>
      </c>
      <c r="AB1007" s="17"/>
      <c r="AC1007" s="17">
        <v>0.41430606987965302</v>
      </c>
      <c r="AD1007" s="17">
        <v>0.235715987540076</v>
      </c>
      <c r="AE1007" s="17">
        <v>0.286771710659116</v>
      </c>
      <c r="AF1007" s="17">
        <v>0.163586726542233</v>
      </c>
      <c r="AG1007" s="17">
        <v>0.13439157514713199</v>
      </c>
      <c r="AH1007" s="17">
        <v>0.291957607502764</v>
      </c>
      <c r="AI1007" s="17"/>
      <c r="AJ1007" s="17">
        <v>0.209308610797278</v>
      </c>
      <c r="AK1007" s="17">
        <v>0.26474432425334998</v>
      </c>
      <c r="AL1007" s="17">
        <v>0.238200818288472</v>
      </c>
      <c r="AM1007" s="17">
        <v>0.21165287778679601</v>
      </c>
      <c r="AN1007" s="17">
        <v>0.39813789741224198</v>
      </c>
      <c r="AO1007" s="17">
        <v>0.30759329411643999</v>
      </c>
      <c r="AP1007" s="17"/>
      <c r="AQ1007" s="17">
        <v>0.39469329593095598</v>
      </c>
      <c r="AR1007" s="17">
        <v>0.21338627872447</v>
      </c>
      <c r="AS1007" s="17"/>
      <c r="AT1007" s="17">
        <v>0.24470790416576099</v>
      </c>
      <c r="AU1007" s="17">
        <v>0.34564185762999999</v>
      </c>
      <c r="AV1007" s="17"/>
      <c r="AW1007" s="17">
        <v>0.30376919733201002</v>
      </c>
      <c r="AX1007" s="17" t="s">
        <v>87</v>
      </c>
      <c r="AY1007" s="17">
        <v>0.209308610797278</v>
      </c>
      <c r="AZ1007" s="17"/>
      <c r="BA1007" s="17">
        <v>0.29511886095061202</v>
      </c>
      <c r="BB1007" s="17">
        <v>0.25034317597250799</v>
      </c>
      <c r="BC1007" s="17"/>
      <c r="BD1007" s="17">
        <v>0.391024287613154</v>
      </c>
      <c r="BE1007" s="17">
        <v>0.22517815763441301</v>
      </c>
      <c r="BF1007" s="17"/>
      <c r="BG1007" s="17">
        <v>0.40635165290172298</v>
      </c>
      <c r="BH1007" s="17">
        <v>0.233574471712202</v>
      </c>
      <c r="BI1007" s="17">
        <v>0.37096386357934302</v>
      </c>
      <c r="BJ1007" s="17">
        <v>0.20592061207891901</v>
      </c>
    </row>
    <row r="1008" spans="2:62">
      <c r="B1008" t="s">
        <v>415</v>
      </c>
      <c r="C1008" s="17">
        <v>0.73291056675088595</v>
      </c>
      <c r="D1008" s="17">
        <v>0.71722721358000596</v>
      </c>
      <c r="E1008" s="17">
        <v>0.74697444391821899</v>
      </c>
      <c r="F1008" s="17"/>
      <c r="G1008" s="17">
        <v>0.63786590163676604</v>
      </c>
      <c r="H1008" s="17">
        <v>0.56803659441607801</v>
      </c>
      <c r="I1008" s="17">
        <v>0.65046347490424405</v>
      </c>
      <c r="J1008" s="17">
        <v>0.86252972634608804</v>
      </c>
      <c r="K1008" s="17">
        <v>0.82124260958031803</v>
      </c>
      <c r="L1008" s="17">
        <v>0.83974702272218904</v>
      </c>
      <c r="M1008" s="17"/>
      <c r="N1008" s="17">
        <v>0.59071795350991096</v>
      </c>
      <c r="O1008" s="17">
        <v>0.78772964057860895</v>
      </c>
      <c r="P1008" s="17">
        <v>0.76512851733849896</v>
      </c>
      <c r="Q1008" s="17">
        <v>0.79804575898965802</v>
      </c>
      <c r="R1008" s="17"/>
      <c r="S1008" s="17">
        <v>0.633938009999931</v>
      </c>
      <c r="T1008" s="17">
        <v>0.80915962807349195</v>
      </c>
      <c r="U1008" s="17">
        <v>0.74906701237937401</v>
      </c>
      <c r="V1008" s="17">
        <v>0.761297780033658</v>
      </c>
      <c r="W1008" s="17">
        <v>0.677591874722278</v>
      </c>
      <c r="X1008" s="17">
        <v>0.71305432098713095</v>
      </c>
      <c r="Y1008" s="17">
        <v>0.80443544184164395</v>
      </c>
      <c r="Z1008" s="17">
        <v>0.67166801206908899</v>
      </c>
      <c r="AA1008" s="17">
        <v>0.76831414381618302</v>
      </c>
      <c r="AB1008" s="17"/>
      <c r="AC1008" s="17">
        <v>0.58569393012034698</v>
      </c>
      <c r="AD1008" s="17">
        <v>0.76428401245992394</v>
      </c>
      <c r="AE1008" s="17">
        <v>0.713228289340884</v>
      </c>
      <c r="AF1008" s="17">
        <v>0.83641327345776695</v>
      </c>
      <c r="AG1008" s="17">
        <v>0.86560842485286804</v>
      </c>
      <c r="AH1008" s="17">
        <v>0.708042392497236</v>
      </c>
      <c r="AI1008" s="17"/>
      <c r="AJ1008" s="17">
        <v>0.79069138920272197</v>
      </c>
      <c r="AK1008" s="17">
        <v>0.73525567574664996</v>
      </c>
      <c r="AL1008" s="17">
        <v>0.76179918171152805</v>
      </c>
      <c r="AM1008" s="17">
        <v>0.78834712221320402</v>
      </c>
      <c r="AN1008" s="17">
        <v>0.60186210258775796</v>
      </c>
      <c r="AO1008" s="17">
        <v>0.69240670588356001</v>
      </c>
      <c r="AP1008" s="17"/>
      <c r="AQ1008" s="17">
        <v>0.60530670406904397</v>
      </c>
      <c r="AR1008" s="17">
        <v>0.78661372127552998</v>
      </c>
      <c r="AS1008" s="17"/>
      <c r="AT1008" s="17">
        <v>0.75529209583423895</v>
      </c>
      <c r="AU1008" s="17">
        <v>0.65435814237000001</v>
      </c>
      <c r="AV1008" s="17"/>
      <c r="AW1008" s="17">
        <v>0.69623080266798998</v>
      </c>
      <c r="AX1008" s="17" t="s">
        <v>87</v>
      </c>
      <c r="AY1008" s="17">
        <v>0.79069138920272197</v>
      </c>
      <c r="AZ1008" s="17"/>
      <c r="BA1008" s="17">
        <v>0.70488113904938798</v>
      </c>
      <c r="BB1008" s="17">
        <v>0.74965682402749201</v>
      </c>
      <c r="BC1008" s="17"/>
      <c r="BD1008" s="17">
        <v>0.608975712386846</v>
      </c>
      <c r="BE1008" s="17">
        <v>0.77482184236558704</v>
      </c>
      <c r="BF1008" s="17"/>
      <c r="BG1008" s="17">
        <v>0.59364834709827696</v>
      </c>
      <c r="BH1008" s="17">
        <v>0.76642552828779797</v>
      </c>
      <c r="BI1008" s="17">
        <v>0.62903613642065703</v>
      </c>
      <c r="BJ1008" s="17">
        <v>0.79407938792108101</v>
      </c>
    </row>
    <row r="1009" spans="2:62">
      <c r="C1009" s="17"/>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c r="AC1009" s="17"/>
      <c r="AD1009" s="17"/>
      <c r="AE1009" s="17"/>
      <c r="AF1009" s="17"/>
      <c r="AG1009" s="17"/>
      <c r="AH1009" s="17"/>
      <c r="AI1009" s="17"/>
      <c r="AJ1009" s="17"/>
      <c r="AK1009" s="17"/>
      <c r="AL1009" s="17"/>
      <c r="AM1009" s="17"/>
      <c r="AN1009" s="17"/>
      <c r="AO1009" s="17"/>
      <c r="AP1009" s="17"/>
      <c r="AQ1009" s="17"/>
      <c r="AR1009" s="17"/>
      <c r="AS1009" s="17"/>
      <c r="AT1009" s="17"/>
      <c r="AU1009" s="17"/>
      <c r="AV1009" s="17"/>
      <c r="AW1009" s="17"/>
      <c r="AX1009" s="17"/>
      <c r="AY1009" s="17"/>
      <c r="AZ1009" s="17"/>
      <c r="BA1009" s="17"/>
      <c r="BB1009" s="17"/>
      <c r="BC1009" s="17"/>
      <c r="BD1009" s="17"/>
      <c r="BE1009" s="17"/>
      <c r="BF1009" s="17"/>
      <c r="BG1009" s="17"/>
      <c r="BH1009" s="17"/>
      <c r="BI1009" s="17"/>
      <c r="BJ1009" s="17"/>
    </row>
    <row r="1010" spans="2:62">
      <c r="B1010" s="6" t="s">
        <v>426</v>
      </c>
      <c r="C1010" s="17"/>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c r="AC1010" s="17"/>
      <c r="AD1010" s="17"/>
      <c r="AE1010" s="17"/>
      <c r="AF1010" s="17"/>
      <c r="AG1010" s="17"/>
      <c r="AH1010" s="17"/>
      <c r="AI1010" s="17"/>
      <c r="AJ1010" s="17"/>
      <c r="AK1010" s="17"/>
      <c r="AL1010" s="17"/>
      <c r="AM1010" s="17"/>
      <c r="AN1010" s="17"/>
      <c r="AO1010" s="17"/>
      <c r="AP1010" s="17"/>
      <c r="AQ1010" s="17"/>
      <c r="AR1010" s="17"/>
      <c r="AS1010" s="17"/>
      <c r="AT1010" s="17"/>
      <c r="AU1010" s="17"/>
      <c r="AV1010" s="17"/>
      <c r="AW1010" s="17"/>
      <c r="AX1010" s="17"/>
      <c r="AY1010" s="17"/>
      <c r="AZ1010" s="17"/>
      <c r="BA1010" s="17"/>
      <c r="BB1010" s="17"/>
      <c r="BC1010" s="17"/>
      <c r="BD1010" s="17"/>
      <c r="BE1010" s="17"/>
      <c r="BF1010" s="17"/>
      <c r="BG1010" s="17"/>
      <c r="BH1010" s="17"/>
      <c r="BI1010" s="17"/>
      <c r="BJ1010" s="17"/>
    </row>
    <row r="1011" spans="2:62">
      <c r="B1011" s="24" t="s">
        <v>20</v>
      </c>
      <c r="C1011" s="17"/>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c r="AC1011" s="17"/>
      <c r="AD1011" s="17"/>
      <c r="AE1011" s="17"/>
      <c r="AF1011" s="17"/>
      <c r="AG1011" s="17"/>
      <c r="AH1011" s="17"/>
      <c r="AI1011" s="17"/>
      <c r="AJ1011" s="17"/>
      <c r="AK1011" s="17"/>
      <c r="AL1011" s="17"/>
      <c r="AM1011" s="17"/>
      <c r="AN1011" s="17"/>
      <c r="AO1011" s="17"/>
      <c r="AP1011" s="17"/>
      <c r="AQ1011" s="17"/>
      <c r="AR1011" s="17"/>
      <c r="AS1011" s="17"/>
      <c r="AT1011" s="17"/>
      <c r="AU1011" s="17"/>
      <c r="AV1011" s="17"/>
      <c r="AW1011" s="17"/>
      <c r="AX1011" s="17"/>
      <c r="AY1011" s="17"/>
      <c r="AZ1011" s="17"/>
      <c r="BA1011" s="17"/>
      <c r="BB1011" s="17"/>
      <c r="BC1011" s="17"/>
      <c r="BD1011" s="17"/>
      <c r="BE1011" s="17"/>
      <c r="BF1011" s="17"/>
      <c r="BG1011" s="17"/>
      <c r="BH1011" s="17"/>
      <c r="BI1011" s="17"/>
      <c r="BJ1011" s="17"/>
    </row>
    <row r="1012" spans="2:62">
      <c r="B1012" t="s">
        <v>427</v>
      </c>
      <c r="C1012" s="17">
        <v>0.18208363185856799</v>
      </c>
      <c r="D1012" s="17">
        <v>0.21146215656040099</v>
      </c>
      <c r="E1012" s="17">
        <v>0.15105908168919299</v>
      </c>
      <c r="F1012" s="17"/>
      <c r="G1012" s="17">
        <v>0.22687725235401701</v>
      </c>
      <c r="H1012" s="17">
        <v>0.39250987759653</v>
      </c>
      <c r="I1012" s="17">
        <v>0.25763855103769501</v>
      </c>
      <c r="J1012" s="17">
        <v>9.10447929619847E-2</v>
      </c>
      <c r="K1012" s="17">
        <v>5.3740599672992197E-2</v>
      </c>
      <c r="L1012" s="17">
        <v>6.17031635024528E-2</v>
      </c>
      <c r="M1012" s="17"/>
      <c r="N1012" s="17">
        <v>0.23741522161975601</v>
      </c>
      <c r="O1012" s="17">
        <v>0.174155492054653</v>
      </c>
      <c r="P1012" s="17">
        <v>0.14941594820972301</v>
      </c>
      <c r="Q1012" s="17">
        <v>0.15873988389912599</v>
      </c>
      <c r="R1012" s="17"/>
      <c r="S1012" s="17">
        <v>0.25255277806173998</v>
      </c>
      <c r="T1012" s="17">
        <v>0.228173316773982</v>
      </c>
      <c r="U1012" s="17">
        <v>0.16883451614407299</v>
      </c>
      <c r="V1012" s="17">
        <v>0.12846541895251401</v>
      </c>
      <c r="W1012" s="17">
        <v>0.10325286827034701</v>
      </c>
      <c r="X1012" s="17">
        <v>0.15666039942097801</v>
      </c>
      <c r="Y1012" s="17">
        <v>9.2656448379625805E-2</v>
      </c>
      <c r="Z1012" s="17">
        <v>0.37877699004134602</v>
      </c>
      <c r="AA1012" s="17">
        <v>0.17660034563959001</v>
      </c>
      <c r="AB1012" s="17"/>
      <c r="AC1012" s="17">
        <v>0.29548796478005501</v>
      </c>
      <c r="AD1012" s="17">
        <v>0.14180884059583601</v>
      </c>
      <c r="AE1012" s="17">
        <v>0.18122489847460499</v>
      </c>
      <c r="AF1012" s="17">
        <v>0.159244439256507</v>
      </c>
      <c r="AG1012" s="17">
        <v>9.3328542237267997E-2</v>
      </c>
      <c r="AH1012" s="17">
        <v>8.1671706165757502E-2</v>
      </c>
      <c r="AI1012" s="17"/>
      <c r="AJ1012" s="17">
        <v>0.14473414537346799</v>
      </c>
      <c r="AK1012" s="17">
        <v>0.170865033558215</v>
      </c>
      <c r="AL1012" s="17">
        <v>9.6371575942715504E-2</v>
      </c>
      <c r="AM1012" s="17">
        <v>0.142159552136333</v>
      </c>
      <c r="AN1012" s="17">
        <v>0.32625426598818102</v>
      </c>
      <c r="AO1012" s="17">
        <v>5.75064666882079E-2</v>
      </c>
      <c r="AP1012" s="17"/>
      <c r="AQ1012" s="17">
        <v>0.25265668648530698</v>
      </c>
      <c r="AR1012" s="17">
        <v>0.16652175628558499</v>
      </c>
      <c r="AS1012" s="17"/>
      <c r="AT1012" s="17">
        <v>0.17407286413609499</v>
      </c>
      <c r="AU1012" s="17">
        <v>0.20928583696373601</v>
      </c>
      <c r="AV1012" s="17"/>
      <c r="AW1012" s="17">
        <v>0.19257761774578799</v>
      </c>
      <c r="AX1012" s="17" t="s">
        <v>87</v>
      </c>
      <c r="AY1012" s="17">
        <v>0.14473414537346799</v>
      </c>
      <c r="AZ1012" s="17"/>
      <c r="BA1012" s="17">
        <v>0.22923625502748601</v>
      </c>
      <c r="BB1012" s="17">
        <v>0.15299650079925101</v>
      </c>
      <c r="BC1012" s="17"/>
      <c r="BD1012" s="17">
        <v>0.31961010223674302</v>
      </c>
      <c r="BE1012" s="17">
        <v>0.14150870081337499</v>
      </c>
      <c r="BF1012" s="17"/>
      <c r="BG1012" s="17">
        <v>0.29983215102211502</v>
      </c>
      <c r="BH1012" s="17">
        <v>0.113758255992417</v>
      </c>
      <c r="BI1012" s="17">
        <v>0.25858454912309797</v>
      </c>
      <c r="BJ1012" s="17">
        <v>0.13844765703595999</v>
      </c>
    </row>
    <row r="1013" spans="2:62">
      <c r="B1013" t="s">
        <v>415</v>
      </c>
      <c r="C1013" s="17">
        <v>0.81791636814143198</v>
      </c>
      <c r="D1013" s="17">
        <v>0.78853784343959898</v>
      </c>
      <c r="E1013" s="17">
        <v>0.84894091831080698</v>
      </c>
      <c r="F1013" s="17"/>
      <c r="G1013" s="17">
        <v>0.77312274764598299</v>
      </c>
      <c r="H1013" s="17">
        <v>0.60749012240347</v>
      </c>
      <c r="I1013" s="17">
        <v>0.74236144896230605</v>
      </c>
      <c r="J1013" s="17">
        <v>0.90895520703801502</v>
      </c>
      <c r="K1013" s="17">
        <v>0.94625940032700795</v>
      </c>
      <c r="L1013" s="17">
        <v>0.93829683649754703</v>
      </c>
      <c r="M1013" s="17"/>
      <c r="N1013" s="17">
        <v>0.76258477838024397</v>
      </c>
      <c r="O1013" s="17">
        <v>0.82584450794534703</v>
      </c>
      <c r="P1013" s="17">
        <v>0.85058405179027696</v>
      </c>
      <c r="Q1013" s="17">
        <v>0.84126011610087403</v>
      </c>
      <c r="R1013" s="17"/>
      <c r="S1013" s="17">
        <v>0.74744722193825996</v>
      </c>
      <c r="T1013" s="17">
        <v>0.771826683226018</v>
      </c>
      <c r="U1013" s="17">
        <v>0.83116548385592703</v>
      </c>
      <c r="V1013" s="17">
        <v>0.87153458104748605</v>
      </c>
      <c r="W1013" s="17">
        <v>0.89674713172965304</v>
      </c>
      <c r="X1013" s="17">
        <v>0.84333960057902202</v>
      </c>
      <c r="Y1013" s="17">
        <v>0.90734355162037394</v>
      </c>
      <c r="Z1013" s="17">
        <v>0.62122300995865398</v>
      </c>
      <c r="AA1013" s="17">
        <v>0.82339965436040996</v>
      </c>
      <c r="AB1013" s="17"/>
      <c r="AC1013" s="17">
        <v>0.70451203521994499</v>
      </c>
      <c r="AD1013" s="17">
        <v>0.85819115940416402</v>
      </c>
      <c r="AE1013" s="17">
        <v>0.81877510152539501</v>
      </c>
      <c r="AF1013" s="17">
        <v>0.840755560743493</v>
      </c>
      <c r="AG1013" s="17">
        <v>0.90667145776273195</v>
      </c>
      <c r="AH1013" s="17">
        <v>0.91832829383424297</v>
      </c>
      <c r="AI1013" s="17"/>
      <c r="AJ1013" s="17">
        <v>0.85526585462653204</v>
      </c>
      <c r="AK1013" s="17">
        <v>0.82913496644178497</v>
      </c>
      <c r="AL1013" s="17">
        <v>0.90362842405728405</v>
      </c>
      <c r="AM1013" s="17">
        <v>0.85784044786366698</v>
      </c>
      <c r="AN1013" s="17">
        <v>0.67374573401181903</v>
      </c>
      <c r="AO1013" s="17">
        <v>0.94249353331179198</v>
      </c>
      <c r="AP1013" s="17"/>
      <c r="AQ1013" s="17">
        <v>0.74734331351469296</v>
      </c>
      <c r="AR1013" s="17">
        <v>0.83347824371441503</v>
      </c>
      <c r="AS1013" s="17"/>
      <c r="AT1013" s="17">
        <v>0.82592713586390498</v>
      </c>
      <c r="AU1013" s="17">
        <v>0.79071416303626396</v>
      </c>
      <c r="AV1013" s="17"/>
      <c r="AW1013" s="17">
        <v>0.80742238225421203</v>
      </c>
      <c r="AX1013" s="17" t="s">
        <v>87</v>
      </c>
      <c r="AY1013" s="17">
        <v>0.85526585462653204</v>
      </c>
      <c r="AZ1013" s="17"/>
      <c r="BA1013" s="17">
        <v>0.77076374497251399</v>
      </c>
      <c r="BB1013" s="17">
        <v>0.84700349920074902</v>
      </c>
      <c r="BC1013" s="17"/>
      <c r="BD1013" s="17">
        <v>0.68038989776325698</v>
      </c>
      <c r="BE1013" s="17">
        <v>0.85849129918662503</v>
      </c>
      <c r="BF1013" s="17"/>
      <c r="BG1013" s="17">
        <v>0.70016784897788498</v>
      </c>
      <c r="BH1013" s="17">
        <v>0.88624174400758304</v>
      </c>
      <c r="BI1013" s="17">
        <v>0.74141545087690197</v>
      </c>
      <c r="BJ1013" s="17">
        <v>0.86155234296404004</v>
      </c>
    </row>
    <row r="1014" spans="2:62">
      <c r="C1014" s="17"/>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c r="AC1014" s="17"/>
      <c r="AD1014" s="17"/>
      <c r="AE1014" s="17"/>
      <c r="AF1014" s="17"/>
      <c r="AG1014" s="17"/>
      <c r="AH1014" s="17"/>
      <c r="AI1014" s="17"/>
      <c r="AJ1014" s="17"/>
      <c r="AK1014" s="17"/>
      <c r="AL1014" s="17"/>
      <c r="AM1014" s="17"/>
      <c r="AN1014" s="17"/>
      <c r="AO1014" s="17"/>
      <c r="AP1014" s="17"/>
      <c r="AQ1014" s="17"/>
      <c r="AR1014" s="17"/>
      <c r="AS1014" s="17"/>
      <c r="AT1014" s="17"/>
      <c r="AU1014" s="17"/>
      <c r="AV1014" s="17"/>
      <c r="AW1014" s="17"/>
      <c r="AX1014" s="17"/>
      <c r="AY1014" s="17"/>
      <c r="AZ1014" s="17"/>
      <c r="BA1014" s="17"/>
      <c r="BB1014" s="17"/>
      <c r="BC1014" s="17"/>
      <c r="BD1014" s="17"/>
      <c r="BE1014" s="17"/>
      <c r="BF1014" s="17"/>
      <c r="BG1014" s="17"/>
      <c r="BH1014" s="17"/>
      <c r="BI1014" s="17"/>
      <c r="BJ1014" s="17"/>
    </row>
    <row r="1015" spans="2:62">
      <c r="B1015" s="6" t="s">
        <v>428</v>
      </c>
      <c r="C1015" s="17"/>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c r="AC1015" s="17"/>
      <c r="AD1015" s="17"/>
      <c r="AE1015" s="17"/>
      <c r="AF1015" s="17"/>
      <c r="AG1015" s="17"/>
      <c r="AH1015" s="17"/>
      <c r="AI1015" s="17"/>
      <c r="AJ1015" s="17"/>
      <c r="AK1015" s="17"/>
      <c r="AL1015" s="17"/>
      <c r="AM1015" s="17"/>
      <c r="AN1015" s="17"/>
      <c r="AO1015" s="17"/>
      <c r="AP1015" s="17"/>
      <c r="AQ1015" s="17"/>
      <c r="AR1015" s="17"/>
      <c r="AS1015" s="17"/>
      <c r="AT1015" s="17"/>
      <c r="AU1015" s="17"/>
      <c r="AV1015" s="17"/>
      <c r="AW1015" s="17"/>
      <c r="AX1015" s="17"/>
      <c r="AY1015" s="17"/>
      <c r="AZ1015" s="17"/>
      <c r="BA1015" s="17"/>
      <c r="BB1015" s="17"/>
      <c r="BC1015" s="17"/>
      <c r="BD1015" s="17"/>
      <c r="BE1015" s="17"/>
      <c r="BF1015" s="17"/>
      <c r="BG1015" s="17"/>
      <c r="BH1015" s="17"/>
      <c r="BI1015" s="17"/>
      <c r="BJ1015" s="17"/>
    </row>
    <row r="1016" spans="2:62">
      <c r="B1016" s="24" t="s">
        <v>20</v>
      </c>
      <c r="C1016" s="17"/>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c r="AC1016" s="17"/>
      <c r="AD1016" s="17"/>
      <c r="AE1016" s="17"/>
      <c r="AF1016" s="17"/>
      <c r="AG1016" s="17"/>
      <c r="AH1016" s="17"/>
      <c r="AI1016" s="17"/>
      <c r="AJ1016" s="17"/>
      <c r="AK1016" s="17"/>
      <c r="AL1016" s="17"/>
      <c r="AM1016" s="17"/>
      <c r="AN1016" s="17"/>
      <c r="AO1016" s="17"/>
      <c r="AP1016" s="17"/>
      <c r="AQ1016" s="17"/>
      <c r="AR1016" s="17"/>
      <c r="AS1016" s="17"/>
      <c r="AT1016" s="17"/>
      <c r="AU1016" s="17"/>
      <c r="AV1016" s="17"/>
      <c r="AW1016" s="17"/>
      <c r="AX1016" s="17"/>
      <c r="AY1016" s="17"/>
      <c r="AZ1016" s="17"/>
      <c r="BA1016" s="17"/>
      <c r="BB1016" s="17"/>
      <c r="BC1016" s="17"/>
      <c r="BD1016" s="17"/>
      <c r="BE1016" s="17"/>
      <c r="BF1016" s="17"/>
      <c r="BG1016" s="17"/>
      <c r="BH1016" s="17"/>
      <c r="BI1016" s="17"/>
      <c r="BJ1016" s="17"/>
    </row>
    <row r="1017" spans="2:62">
      <c r="B1017" t="s">
        <v>429</v>
      </c>
      <c r="C1017" s="17">
        <v>0.73141086264427602</v>
      </c>
      <c r="D1017" s="17">
        <v>0.72786079288317496</v>
      </c>
      <c r="E1017" s="17">
        <v>0.73604678534349799</v>
      </c>
      <c r="F1017" s="17"/>
      <c r="G1017" s="17">
        <v>0.76066228320668094</v>
      </c>
      <c r="H1017" s="17">
        <v>0.69818298976960103</v>
      </c>
      <c r="I1017" s="17">
        <v>0.76821545558067295</v>
      </c>
      <c r="J1017" s="17">
        <v>0.67815748921653296</v>
      </c>
      <c r="K1017" s="17">
        <v>0.80514656916322702</v>
      </c>
      <c r="L1017" s="17">
        <v>0.71666343125976595</v>
      </c>
      <c r="M1017" s="17"/>
      <c r="N1017" s="17">
        <v>0.81878406950091598</v>
      </c>
      <c r="O1017" s="17">
        <v>0.73130500045747304</v>
      </c>
      <c r="P1017" s="17">
        <v>0.70638862472546804</v>
      </c>
      <c r="Q1017" s="17">
        <v>0.66552387750341802</v>
      </c>
      <c r="R1017" s="17"/>
      <c r="S1017" s="17">
        <v>0.78453232346240098</v>
      </c>
      <c r="T1017" s="17">
        <v>0.73328562643518402</v>
      </c>
      <c r="U1017" s="17">
        <v>0.72330472099038501</v>
      </c>
      <c r="V1017" s="17">
        <v>0.80372810159422803</v>
      </c>
      <c r="W1017" s="17">
        <v>0.62597522704938202</v>
      </c>
      <c r="X1017" s="17">
        <v>0.77940863193545695</v>
      </c>
      <c r="Y1017" s="17">
        <v>0.68922782860939602</v>
      </c>
      <c r="Z1017" s="17">
        <v>0.81886092236220898</v>
      </c>
      <c r="AA1017" s="17">
        <v>0.66463975980160095</v>
      </c>
      <c r="AB1017" s="17"/>
      <c r="AC1017" s="17">
        <v>0.75357579553802601</v>
      </c>
      <c r="AD1017" s="17">
        <v>0.72055298996495099</v>
      </c>
      <c r="AE1017" s="17">
        <v>0.74175130485517904</v>
      </c>
      <c r="AF1017" s="17">
        <v>0.71646914032614495</v>
      </c>
      <c r="AG1017" s="17">
        <v>0.68913138579906397</v>
      </c>
      <c r="AH1017" s="17">
        <v>0.809486307352278</v>
      </c>
      <c r="AI1017" s="17"/>
      <c r="AJ1017" s="17">
        <v>0.72428294773127699</v>
      </c>
      <c r="AK1017" s="17">
        <v>0.71821935440156304</v>
      </c>
      <c r="AL1017" s="17">
        <v>0.70841526969055901</v>
      </c>
      <c r="AM1017" s="17">
        <v>0.79348747963870603</v>
      </c>
      <c r="AN1017" s="17">
        <v>0.75496051809178499</v>
      </c>
      <c r="AO1017" s="17">
        <v>0.66324454611078998</v>
      </c>
      <c r="AP1017" s="17"/>
      <c r="AQ1017" s="17">
        <v>0.80307110930706604</v>
      </c>
      <c r="AR1017" s="17">
        <v>0.70404422771162201</v>
      </c>
      <c r="AS1017" s="17"/>
      <c r="AT1017" s="17">
        <v>0.73114570033482296</v>
      </c>
      <c r="AU1017" s="17">
        <v>0.72550214708514105</v>
      </c>
      <c r="AV1017" s="17"/>
      <c r="AW1017" s="17">
        <v>0.73990135837470405</v>
      </c>
      <c r="AX1017" s="17" t="s">
        <v>87</v>
      </c>
      <c r="AY1017" s="17">
        <v>0.72428294773127699</v>
      </c>
      <c r="AZ1017" s="17"/>
      <c r="BA1017" s="17">
        <v>0.74559200191797304</v>
      </c>
      <c r="BB1017" s="17">
        <v>0.72345244972205203</v>
      </c>
      <c r="BC1017" s="17"/>
      <c r="BD1017" s="17">
        <v>0.80773041223100295</v>
      </c>
      <c r="BE1017" s="17">
        <v>0.70697816336964703</v>
      </c>
      <c r="BF1017" s="17"/>
      <c r="BG1017" s="17">
        <v>0.766189638092303</v>
      </c>
      <c r="BH1017" s="17">
        <v>0.72733274030959805</v>
      </c>
      <c r="BI1017" s="17">
        <v>0.69401648868622501</v>
      </c>
      <c r="BJ1017" s="17">
        <v>0.72116319661282302</v>
      </c>
    </row>
    <row r="1018" spans="2:62">
      <c r="B1018" t="s">
        <v>430</v>
      </c>
      <c r="C1018" s="17">
        <v>0.26858913735572398</v>
      </c>
      <c r="D1018" s="17">
        <v>0.27213920711682499</v>
      </c>
      <c r="E1018" s="17">
        <v>0.26395321465650201</v>
      </c>
      <c r="F1018" s="17"/>
      <c r="G1018" s="17">
        <v>0.239337716793319</v>
      </c>
      <c r="H1018" s="17">
        <v>0.30181701023039897</v>
      </c>
      <c r="I1018" s="17">
        <v>0.231784544419327</v>
      </c>
      <c r="J1018" s="17">
        <v>0.32184251078346698</v>
      </c>
      <c r="K1018" s="17">
        <v>0.19485343083677301</v>
      </c>
      <c r="L1018" s="17">
        <v>0.283336568740234</v>
      </c>
      <c r="M1018" s="17"/>
      <c r="N1018" s="17">
        <v>0.18121593049908399</v>
      </c>
      <c r="O1018" s="17">
        <v>0.26869499954252701</v>
      </c>
      <c r="P1018" s="17">
        <v>0.29361137527453202</v>
      </c>
      <c r="Q1018" s="17">
        <v>0.33447612249658198</v>
      </c>
      <c r="R1018" s="17"/>
      <c r="S1018" s="17">
        <v>0.21546767653759899</v>
      </c>
      <c r="T1018" s="17">
        <v>0.26671437356481598</v>
      </c>
      <c r="U1018" s="17">
        <v>0.27669527900961499</v>
      </c>
      <c r="V1018" s="17">
        <v>0.196271898405772</v>
      </c>
      <c r="W1018" s="17">
        <v>0.37402477295061798</v>
      </c>
      <c r="X1018" s="17">
        <v>0.22059136806454299</v>
      </c>
      <c r="Y1018" s="17">
        <v>0.31077217139060398</v>
      </c>
      <c r="Z1018" s="17">
        <v>0.181139077637792</v>
      </c>
      <c r="AA1018" s="17">
        <v>0.335360240198399</v>
      </c>
      <c r="AB1018" s="17"/>
      <c r="AC1018" s="17">
        <v>0.24642420446197399</v>
      </c>
      <c r="AD1018" s="17">
        <v>0.27944701003504901</v>
      </c>
      <c r="AE1018" s="17">
        <v>0.25824869514482102</v>
      </c>
      <c r="AF1018" s="17">
        <v>0.283530859673855</v>
      </c>
      <c r="AG1018" s="17">
        <v>0.31086861420093598</v>
      </c>
      <c r="AH1018" s="17">
        <v>0.190513692647722</v>
      </c>
      <c r="AI1018" s="17"/>
      <c r="AJ1018" s="17">
        <v>0.27571705226872301</v>
      </c>
      <c r="AK1018" s="17">
        <v>0.28178064559843702</v>
      </c>
      <c r="AL1018" s="17">
        <v>0.29158473030944099</v>
      </c>
      <c r="AM1018" s="17">
        <v>0.206512520361294</v>
      </c>
      <c r="AN1018" s="17">
        <v>0.24503948190821501</v>
      </c>
      <c r="AO1018" s="17">
        <v>0.33675545388921002</v>
      </c>
      <c r="AP1018" s="17"/>
      <c r="AQ1018" s="17">
        <v>0.19692889069293401</v>
      </c>
      <c r="AR1018" s="17">
        <v>0.29595577228837799</v>
      </c>
      <c r="AS1018" s="17"/>
      <c r="AT1018" s="17">
        <v>0.26885429966517699</v>
      </c>
      <c r="AU1018" s="17">
        <v>0.27449785291485901</v>
      </c>
      <c r="AV1018" s="17"/>
      <c r="AW1018" s="17">
        <v>0.260098641625296</v>
      </c>
      <c r="AX1018" s="17" t="s">
        <v>87</v>
      </c>
      <c r="AY1018" s="17">
        <v>0.27571705226872301</v>
      </c>
      <c r="AZ1018" s="17"/>
      <c r="BA1018" s="17">
        <v>0.25440799808202702</v>
      </c>
      <c r="BB1018" s="17">
        <v>0.27654755027794797</v>
      </c>
      <c r="BC1018" s="17"/>
      <c r="BD1018" s="17">
        <v>0.192269587768997</v>
      </c>
      <c r="BE1018" s="17">
        <v>0.29302183663035303</v>
      </c>
      <c r="BF1018" s="17"/>
      <c r="BG1018" s="17">
        <v>0.233810361907697</v>
      </c>
      <c r="BH1018" s="17">
        <v>0.27266725969040201</v>
      </c>
      <c r="BI1018" s="17">
        <v>0.30598351131377499</v>
      </c>
      <c r="BJ1018" s="17">
        <v>0.27883680338717698</v>
      </c>
    </row>
    <row r="1019" spans="2:62">
      <c r="C1019" s="17"/>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c r="AC1019" s="17"/>
      <c r="AD1019" s="17"/>
      <c r="AE1019" s="17"/>
      <c r="AF1019" s="17"/>
      <c r="AG1019" s="17"/>
      <c r="AH1019" s="17"/>
      <c r="AI1019" s="17"/>
      <c r="AJ1019" s="17"/>
      <c r="AK1019" s="17"/>
      <c r="AL1019" s="17"/>
      <c r="AM1019" s="17"/>
      <c r="AN1019" s="17"/>
      <c r="AO1019" s="17"/>
      <c r="AP1019" s="17"/>
      <c r="AQ1019" s="17"/>
      <c r="AR1019" s="17"/>
      <c r="AS1019" s="17"/>
      <c r="AT1019" s="17"/>
      <c r="AU1019" s="17"/>
      <c r="AV1019" s="17"/>
      <c r="AW1019" s="17"/>
      <c r="AX1019" s="17"/>
      <c r="AY1019" s="17"/>
      <c r="AZ1019" s="17"/>
      <c r="BA1019" s="17"/>
      <c r="BB1019" s="17"/>
      <c r="BC1019" s="17"/>
      <c r="BD1019" s="17"/>
      <c r="BE1019" s="17"/>
      <c r="BF1019" s="17"/>
      <c r="BG1019" s="17"/>
      <c r="BH1019" s="17"/>
      <c r="BI1019" s="17"/>
      <c r="BJ1019" s="17"/>
    </row>
    <row r="1020" spans="2:62">
      <c r="B1020" s="6" t="s">
        <v>431</v>
      </c>
      <c r="C1020" s="17"/>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c r="AC1020" s="17"/>
      <c r="AD1020" s="17"/>
      <c r="AE1020" s="17"/>
      <c r="AF1020" s="17"/>
      <c r="AG1020" s="17"/>
      <c r="AH1020" s="17"/>
      <c r="AI1020" s="17"/>
      <c r="AJ1020" s="17"/>
      <c r="AK1020" s="17"/>
      <c r="AL1020" s="17"/>
      <c r="AM1020" s="17"/>
      <c r="AN1020" s="17"/>
      <c r="AO1020" s="17"/>
      <c r="AP1020" s="17"/>
      <c r="AQ1020" s="17"/>
      <c r="AR1020" s="17"/>
      <c r="AS1020" s="17"/>
      <c r="AT1020" s="17"/>
      <c r="AU1020" s="17"/>
      <c r="AV1020" s="17"/>
      <c r="AW1020" s="17"/>
      <c r="AX1020" s="17"/>
      <c r="AY1020" s="17"/>
      <c r="AZ1020" s="17"/>
      <c r="BA1020" s="17"/>
      <c r="BB1020" s="17"/>
      <c r="BC1020" s="17"/>
      <c r="BD1020" s="17"/>
      <c r="BE1020" s="17"/>
      <c r="BF1020" s="17"/>
      <c r="BG1020" s="17"/>
      <c r="BH1020" s="17"/>
      <c r="BI1020" s="17"/>
      <c r="BJ1020" s="17"/>
    </row>
    <row r="1021" spans="2:62">
      <c r="B1021" s="24" t="s">
        <v>20</v>
      </c>
      <c r="C1021" s="17"/>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c r="AC1021" s="17"/>
      <c r="AD1021" s="17"/>
      <c r="AE1021" s="17"/>
      <c r="AF1021" s="17"/>
      <c r="AG1021" s="17"/>
      <c r="AH1021" s="17"/>
      <c r="AI1021" s="17"/>
      <c r="AJ1021" s="17"/>
      <c r="AK1021" s="17"/>
      <c r="AL1021" s="17"/>
      <c r="AM1021" s="17"/>
      <c r="AN1021" s="17"/>
      <c r="AO1021" s="17"/>
      <c r="AP1021" s="17"/>
      <c r="AQ1021" s="17"/>
      <c r="AR1021" s="17"/>
      <c r="AS1021" s="17"/>
      <c r="AT1021" s="17"/>
      <c r="AU1021" s="17"/>
      <c r="AV1021" s="17"/>
      <c r="AW1021" s="17"/>
      <c r="AX1021" s="17"/>
      <c r="AY1021" s="17"/>
      <c r="AZ1021" s="17"/>
      <c r="BA1021" s="17"/>
      <c r="BB1021" s="17"/>
      <c r="BC1021" s="17"/>
      <c r="BD1021" s="17"/>
      <c r="BE1021" s="17"/>
      <c r="BF1021" s="17"/>
      <c r="BG1021" s="17"/>
      <c r="BH1021" s="17"/>
      <c r="BI1021" s="17"/>
      <c r="BJ1021" s="17"/>
    </row>
    <row r="1022" spans="2:62">
      <c r="B1022" t="s">
        <v>432</v>
      </c>
      <c r="C1022" s="17">
        <v>0.63408704501614799</v>
      </c>
      <c r="D1022" s="17">
        <v>0.57648265239588004</v>
      </c>
      <c r="E1022" s="17">
        <v>0.69113651611518101</v>
      </c>
      <c r="F1022" s="17"/>
      <c r="G1022" s="17">
        <v>0.71355070026538003</v>
      </c>
      <c r="H1022" s="17">
        <v>0.61133539341571796</v>
      </c>
      <c r="I1022" s="17">
        <v>0.64853797551186698</v>
      </c>
      <c r="J1022" s="17">
        <v>0.58548119164682499</v>
      </c>
      <c r="K1022" s="17">
        <v>0.64182057775016899</v>
      </c>
      <c r="L1022" s="17">
        <v>0.61617620703897502</v>
      </c>
      <c r="M1022" s="17"/>
      <c r="N1022" s="17">
        <v>0.72895069864278905</v>
      </c>
      <c r="O1022" s="17">
        <v>0.60412230244167298</v>
      </c>
      <c r="P1022" s="17">
        <v>0.62171846123496899</v>
      </c>
      <c r="Q1022" s="17">
        <v>0.57977566005586301</v>
      </c>
      <c r="R1022" s="17"/>
      <c r="S1022" s="17">
        <v>0.63851714791161396</v>
      </c>
      <c r="T1022" s="17">
        <v>0.66115679867516397</v>
      </c>
      <c r="U1022" s="17">
        <v>0.61220602181536599</v>
      </c>
      <c r="V1022" s="17">
        <v>0.62910147992061205</v>
      </c>
      <c r="W1022" s="17">
        <v>0.57019114241686597</v>
      </c>
      <c r="X1022" s="17">
        <v>0.76850780279546405</v>
      </c>
      <c r="Y1022" s="17">
        <v>0.59563197366296095</v>
      </c>
      <c r="Z1022" s="17">
        <v>0.437177053556912</v>
      </c>
      <c r="AA1022" s="17">
        <v>0.66767220294638996</v>
      </c>
      <c r="AB1022" s="17"/>
      <c r="AC1022" s="17">
        <v>0.68061114149895297</v>
      </c>
      <c r="AD1022" s="17">
        <v>0.60923429412959895</v>
      </c>
      <c r="AE1022" s="17">
        <v>0.60828473053923204</v>
      </c>
      <c r="AF1022" s="17">
        <v>0.64125707120439401</v>
      </c>
      <c r="AG1022" s="17">
        <v>0.60360009024455297</v>
      </c>
      <c r="AH1022" s="17">
        <v>0.61749493732527305</v>
      </c>
      <c r="AI1022" s="17"/>
      <c r="AJ1022" s="17">
        <v>0.62630215331537198</v>
      </c>
      <c r="AK1022" s="17">
        <v>0.62970985854298001</v>
      </c>
      <c r="AL1022" s="17">
        <v>0.60706454310204105</v>
      </c>
      <c r="AM1022" s="17">
        <v>0.69083430249514</v>
      </c>
      <c r="AN1022" s="17">
        <v>0.69654729388115899</v>
      </c>
      <c r="AO1022" s="17">
        <v>0.51576593924074998</v>
      </c>
      <c r="AP1022" s="17"/>
      <c r="AQ1022" s="17">
        <v>0.67107272775781701</v>
      </c>
      <c r="AR1022" s="17">
        <v>0.63309552818210202</v>
      </c>
      <c r="AS1022" s="17"/>
      <c r="AT1022" s="17">
        <v>0.61884141622284095</v>
      </c>
      <c r="AU1022" s="17">
        <v>0.68067476757201195</v>
      </c>
      <c r="AV1022" s="17"/>
      <c r="AW1022" s="17">
        <v>0.61647857854035903</v>
      </c>
      <c r="AX1022" s="17" t="s">
        <v>87</v>
      </c>
      <c r="AY1022" s="17">
        <v>0.62630215331537198</v>
      </c>
      <c r="AZ1022" s="17"/>
      <c r="BA1022" s="17">
        <v>0.66486957357529197</v>
      </c>
      <c r="BB1022" s="17">
        <v>0.61781102737525795</v>
      </c>
      <c r="BC1022" s="17"/>
      <c r="BD1022" s="17">
        <v>0.76766122356913802</v>
      </c>
      <c r="BE1022" s="17">
        <v>0.60551152701042399</v>
      </c>
      <c r="BF1022" s="17"/>
      <c r="BG1022" s="17">
        <v>0.70318938561032396</v>
      </c>
      <c r="BH1022" s="17">
        <v>0.64616498059794902</v>
      </c>
      <c r="BI1022" s="17">
        <v>0.7651624735732</v>
      </c>
      <c r="BJ1022" s="17">
        <v>0.58726893812582304</v>
      </c>
    </row>
    <row r="1023" spans="2:62">
      <c r="B1023" t="s">
        <v>430</v>
      </c>
      <c r="C1023" s="17">
        <v>0.36591295498385201</v>
      </c>
      <c r="D1023" s="17">
        <v>0.42351734760412002</v>
      </c>
      <c r="E1023" s="17">
        <v>0.30886348388481899</v>
      </c>
      <c r="F1023" s="17"/>
      <c r="G1023" s="17">
        <v>0.28644929973462002</v>
      </c>
      <c r="H1023" s="17">
        <v>0.38866460658428198</v>
      </c>
      <c r="I1023" s="17">
        <v>0.35146202448813302</v>
      </c>
      <c r="J1023" s="17">
        <v>0.41451880835317501</v>
      </c>
      <c r="K1023" s="17">
        <v>0.35817942224983101</v>
      </c>
      <c r="L1023" s="17">
        <v>0.38382379296102498</v>
      </c>
      <c r="M1023" s="17"/>
      <c r="N1023" s="17">
        <v>0.271049301357211</v>
      </c>
      <c r="O1023" s="17">
        <v>0.39587769755832702</v>
      </c>
      <c r="P1023" s="17">
        <v>0.37828153876503001</v>
      </c>
      <c r="Q1023" s="17">
        <v>0.42022433994413699</v>
      </c>
      <c r="R1023" s="17"/>
      <c r="S1023" s="17">
        <v>0.36148285208838599</v>
      </c>
      <c r="T1023" s="17">
        <v>0.33884320132483597</v>
      </c>
      <c r="U1023" s="17">
        <v>0.38779397818463401</v>
      </c>
      <c r="V1023" s="17">
        <v>0.37089852007938801</v>
      </c>
      <c r="W1023" s="17">
        <v>0.42980885758313397</v>
      </c>
      <c r="X1023" s="17">
        <v>0.23149219720453601</v>
      </c>
      <c r="Y1023" s="17">
        <v>0.404368026337039</v>
      </c>
      <c r="Z1023" s="17">
        <v>0.56282294644308795</v>
      </c>
      <c r="AA1023" s="17">
        <v>0.33232779705360999</v>
      </c>
      <c r="AB1023" s="17"/>
      <c r="AC1023" s="17">
        <v>0.31938885850104698</v>
      </c>
      <c r="AD1023" s="17">
        <v>0.39076570587040099</v>
      </c>
      <c r="AE1023" s="17">
        <v>0.39171526946076801</v>
      </c>
      <c r="AF1023" s="17">
        <v>0.35874292879560599</v>
      </c>
      <c r="AG1023" s="17">
        <v>0.39639990975544698</v>
      </c>
      <c r="AH1023" s="17">
        <v>0.382505062674727</v>
      </c>
      <c r="AI1023" s="17"/>
      <c r="AJ1023" s="17">
        <v>0.37369784668462802</v>
      </c>
      <c r="AK1023" s="17">
        <v>0.37029014145701999</v>
      </c>
      <c r="AL1023" s="17">
        <v>0.392935456897959</v>
      </c>
      <c r="AM1023" s="17">
        <v>0.30916569750486</v>
      </c>
      <c r="AN1023" s="17">
        <v>0.30345270611884101</v>
      </c>
      <c r="AO1023" s="17">
        <v>0.48423406075925002</v>
      </c>
      <c r="AP1023" s="17"/>
      <c r="AQ1023" s="17">
        <v>0.32892727224218299</v>
      </c>
      <c r="AR1023" s="17">
        <v>0.36690447181789798</v>
      </c>
      <c r="AS1023" s="17"/>
      <c r="AT1023" s="17">
        <v>0.381158583777159</v>
      </c>
      <c r="AU1023" s="17">
        <v>0.31932523242798799</v>
      </c>
      <c r="AV1023" s="17"/>
      <c r="AW1023" s="17">
        <v>0.38352142145964102</v>
      </c>
      <c r="AX1023" s="17" t="s">
        <v>87</v>
      </c>
      <c r="AY1023" s="17">
        <v>0.37369784668462802</v>
      </c>
      <c r="AZ1023" s="17"/>
      <c r="BA1023" s="17">
        <v>0.33513042642470797</v>
      </c>
      <c r="BB1023" s="17">
        <v>0.382188972624742</v>
      </c>
      <c r="BC1023" s="17"/>
      <c r="BD1023" s="17">
        <v>0.23233877643086101</v>
      </c>
      <c r="BE1023" s="17">
        <v>0.39448847298957601</v>
      </c>
      <c r="BF1023" s="17"/>
      <c r="BG1023" s="17">
        <v>0.29681061438967599</v>
      </c>
      <c r="BH1023" s="17">
        <v>0.35383501940205098</v>
      </c>
      <c r="BI1023" s="17">
        <v>0.2348375264268</v>
      </c>
      <c r="BJ1023" s="17">
        <v>0.41273106187417702</v>
      </c>
    </row>
    <row r="1024" spans="2:62">
      <c r="C1024" s="17"/>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c r="AC1024" s="17"/>
      <c r="AD1024" s="17"/>
      <c r="AE1024" s="17"/>
      <c r="AF1024" s="17"/>
      <c r="AG1024" s="17"/>
      <c r="AH1024" s="17"/>
      <c r="AI1024" s="17"/>
      <c r="AJ1024" s="17"/>
      <c r="AK1024" s="17"/>
      <c r="AL1024" s="17"/>
      <c r="AM1024" s="17"/>
      <c r="AN1024" s="17"/>
      <c r="AO1024" s="17"/>
      <c r="AP1024" s="17"/>
      <c r="AQ1024" s="17"/>
      <c r="AR1024" s="17"/>
      <c r="AS1024" s="17"/>
      <c r="AT1024" s="17"/>
      <c r="AU1024" s="17"/>
      <c r="AV1024" s="17"/>
      <c r="AW1024" s="17"/>
      <c r="AX1024" s="17"/>
      <c r="AY1024" s="17"/>
      <c r="AZ1024" s="17"/>
      <c r="BA1024" s="17"/>
      <c r="BB1024" s="17"/>
      <c r="BC1024" s="17"/>
      <c r="BD1024" s="17"/>
      <c r="BE1024" s="17"/>
      <c r="BF1024" s="17"/>
      <c r="BG1024" s="17"/>
      <c r="BH1024" s="17"/>
      <c r="BI1024" s="17"/>
      <c r="BJ1024" s="17"/>
    </row>
    <row r="1025" spans="2:62">
      <c r="B1025" s="6" t="s">
        <v>433</v>
      </c>
      <c r="C1025" s="17"/>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c r="AC1025" s="17"/>
      <c r="AD1025" s="17"/>
      <c r="AE1025" s="17"/>
      <c r="AF1025" s="17"/>
      <c r="AG1025" s="17"/>
      <c r="AH1025" s="17"/>
      <c r="AI1025" s="17"/>
      <c r="AJ1025" s="17"/>
      <c r="AK1025" s="17"/>
      <c r="AL1025" s="17"/>
      <c r="AM1025" s="17"/>
      <c r="AN1025" s="17"/>
      <c r="AO1025" s="17"/>
      <c r="AP1025" s="17"/>
      <c r="AQ1025" s="17"/>
      <c r="AR1025" s="17"/>
      <c r="AS1025" s="17"/>
      <c r="AT1025" s="17"/>
      <c r="AU1025" s="17"/>
      <c r="AV1025" s="17"/>
      <c r="AW1025" s="17"/>
      <c r="AX1025" s="17"/>
      <c r="AY1025" s="17"/>
      <c r="AZ1025" s="17"/>
      <c r="BA1025" s="17"/>
      <c r="BB1025" s="17"/>
      <c r="BC1025" s="17"/>
      <c r="BD1025" s="17"/>
      <c r="BE1025" s="17"/>
      <c r="BF1025" s="17"/>
      <c r="BG1025" s="17"/>
      <c r="BH1025" s="17"/>
      <c r="BI1025" s="17"/>
      <c r="BJ1025" s="17"/>
    </row>
    <row r="1026" spans="2:62">
      <c r="B1026" s="24" t="s">
        <v>20</v>
      </c>
      <c r="C1026" s="17"/>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c r="AC1026" s="17"/>
      <c r="AD1026" s="17"/>
      <c r="AE1026" s="17"/>
      <c r="AF1026" s="17"/>
      <c r="AG1026" s="17"/>
      <c r="AH1026" s="17"/>
      <c r="AI1026" s="17"/>
      <c r="AJ1026" s="17"/>
      <c r="AK1026" s="17"/>
      <c r="AL1026" s="17"/>
      <c r="AM1026" s="17"/>
      <c r="AN1026" s="17"/>
      <c r="AO1026" s="17"/>
      <c r="AP1026" s="17"/>
      <c r="AQ1026" s="17"/>
      <c r="AR1026" s="17"/>
      <c r="AS1026" s="17"/>
      <c r="AT1026" s="17"/>
      <c r="AU1026" s="17"/>
      <c r="AV1026" s="17"/>
      <c r="AW1026" s="17"/>
      <c r="AX1026" s="17"/>
      <c r="AY1026" s="17"/>
      <c r="AZ1026" s="17"/>
      <c r="BA1026" s="17"/>
      <c r="BB1026" s="17"/>
      <c r="BC1026" s="17"/>
      <c r="BD1026" s="17"/>
      <c r="BE1026" s="17"/>
      <c r="BF1026" s="17"/>
      <c r="BG1026" s="17"/>
      <c r="BH1026" s="17"/>
      <c r="BI1026" s="17"/>
      <c r="BJ1026" s="17"/>
    </row>
    <row r="1027" spans="2:62">
      <c r="B1027" t="s">
        <v>434</v>
      </c>
      <c r="C1027" s="17">
        <v>0.58308035195574903</v>
      </c>
      <c r="D1027" s="17">
        <v>0.60986289986018505</v>
      </c>
      <c r="E1027" s="17">
        <v>0.55894196459022805</v>
      </c>
      <c r="F1027" s="17"/>
      <c r="G1027" s="17">
        <v>0.75607397307373203</v>
      </c>
      <c r="H1027" s="17">
        <v>0.62021343449362598</v>
      </c>
      <c r="I1027" s="17">
        <v>0.62523329707877395</v>
      </c>
      <c r="J1027" s="17">
        <v>0.56333675931026606</v>
      </c>
      <c r="K1027" s="17">
        <v>0.49599418960027702</v>
      </c>
      <c r="L1027" s="17">
        <v>0.48763850023362798</v>
      </c>
      <c r="M1027" s="17"/>
      <c r="N1027" s="17">
        <v>0.668449397717092</v>
      </c>
      <c r="O1027" s="17">
        <v>0.53233818442060699</v>
      </c>
      <c r="P1027" s="17">
        <v>0.52324467362467697</v>
      </c>
      <c r="Q1027" s="17">
        <v>0.58090812009160697</v>
      </c>
      <c r="R1027" s="17"/>
      <c r="S1027" s="17">
        <v>0.67950740699255197</v>
      </c>
      <c r="T1027" s="17">
        <v>0.52725857034707102</v>
      </c>
      <c r="U1027" s="17">
        <v>0.48199090057350702</v>
      </c>
      <c r="V1027" s="17">
        <v>0.59754253199206797</v>
      </c>
      <c r="W1027" s="17">
        <v>0.589280584395795</v>
      </c>
      <c r="X1027" s="17">
        <v>0.56351912164396101</v>
      </c>
      <c r="Y1027" s="17">
        <v>0.65811150543861696</v>
      </c>
      <c r="Z1027" s="17">
        <v>0.433697347963722</v>
      </c>
      <c r="AA1027" s="17">
        <v>0.595351696096726</v>
      </c>
      <c r="AB1027" s="17"/>
      <c r="AC1027" s="17">
        <v>0.69243747069320605</v>
      </c>
      <c r="AD1027" s="17">
        <v>0.56941353788846005</v>
      </c>
      <c r="AE1027" s="17">
        <v>0.55580171462636496</v>
      </c>
      <c r="AF1027" s="17">
        <v>0.50814901311579497</v>
      </c>
      <c r="AG1027" s="17">
        <v>0.491447994194112</v>
      </c>
      <c r="AH1027" s="17">
        <v>0.77936482700029797</v>
      </c>
      <c r="AI1027" s="17"/>
      <c r="AJ1027" s="17">
        <v>0.54864393562955005</v>
      </c>
      <c r="AK1027" s="17">
        <v>0.49285304833084298</v>
      </c>
      <c r="AL1027" s="17">
        <v>0.50700795946899602</v>
      </c>
      <c r="AM1027" s="17">
        <v>0.533289562750072</v>
      </c>
      <c r="AN1027" s="17">
        <v>0.73582212454783802</v>
      </c>
      <c r="AO1027" s="17">
        <v>0.79806792077274602</v>
      </c>
      <c r="AP1027" s="17"/>
      <c r="AQ1027" s="17">
        <v>0.634650735828726</v>
      </c>
      <c r="AR1027" s="17">
        <v>0.56645388995364199</v>
      </c>
      <c r="AS1027" s="17"/>
      <c r="AT1027" s="17">
        <v>0.56410447014162701</v>
      </c>
      <c r="AU1027" s="17">
        <v>0.67126071163634005</v>
      </c>
      <c r="AV1027" s="17"/>
      <c r="AW1027" s="17">
        <v>0.61596469144104704</v>
      </c>
      <c r="AX1027" s="17" t="s">
        <v>87</v>
      </c>
      <c r="AY1027" s="17">
        <v>0.54864393562955005</v>
      </c>
      <c r="AZ1027" s="17"/>
      <c r="BA1027" s="17">
        <v>0.54958347176597</v>
      </c>
      <c r="BB1027" s="17">
        <v>0.59930156513997601</v>
      </c>
      <c r="BC1027" s="17"/>
      <c r="BD1027" s="17">
        <v>0.63763861492692797</v>
      </c>
      <c r="BE1027" s="17">
        <v>0.56563493967018297</v>
      </c>
      <c r="BF1027" s="17"/>
      <c r="BG1027" s="17">
        <v>0.74016300174493899</v>
      </c>
      <c r="BH1027" s="17">
        <v>0.58633641383914703</v>
      </c>
      <c r="BI1027" s="17">
        <v>0.61803884412791799</v>
      </c>
      <c r="BJ1027" s="17">
        <v>0.54552512112905704</v>
      </c>
    </row>
    <row r="1028" spans="2:62">
      <c r="B1028" t="s">
        <v>430</v>
      </c>
      <c r="C1028" s="17">
        <v>0.41691964804425102</v>
      </c>
      <c r="D1028" s="17">
        <v>0.39013710013981501</v>
      </c>
      <c r="E1028" s="17">
        <v>0.44105803540977201</v>
      </c>
      <c r="F1028" s="17"/>
      <c r="G1028" s="17">
        <v>0.243926026926268</v>
      </c>
      <c r="H1028" s="17">
        <v>0.37978656550637402</v>
      </c>
      <c r="I1028" s="17">
        <v>0.37476670292122599</v>
      </c>
      <c r="J1028" s="17">
        <v>0.436663240689734</v>
      </c>
      <c r="K1028" s="17">
        <v>0.50400581039972303</v>
      </c>
      <c r="L1028" s="17">
        <v>0.51236149976637202</v>
      </c>
      <c r="M1028" s="17"/>
      <c r="N1028" s="17">
        <v>0.331550602282908</v>
      </c>
      <c r="O1028" s="17">
        <v>0.46766181557939301</v>
      </c>
      <c r="P1028" s="17">
        <v>0.47675532637532297</v>
      </c>
      <c r="Q1028" s="17">
        <v>0.41909187990839297</v>
      </c>
      <c r="R1028" s="17"/>
      <c r="S1028" s="17">
        <v>0.32049259300744798</v>
      </c>
      <c r="T1028" s="17">
        <v>0.47274142965292898</v>
      </c>
      <c r="U1028" s="17">
        <v>0.51800909942649298</v>
      </c>
      <c r="V1028" s="17">
        <v>0.40245746800793197</v>
      </c>
      <c r="W1028" s="17">
        <v>0.410719415604205</v>
      </c>
      <c r="X1028" s="17">
        <v>0.43648087835603899</v>
      </c>
      <c r="Y1028" s="17">
        <v>0.34188849456138298</v>
      </c>
      <c r="Z1028" s="17">
        <v>0.56630265203627805</v>
      </c>
      <c r="AA1028" s="17">
        <v>0.404648303903274</v>
      </c>
      <c r="AB1028" s="17"/>
      <c r="AC1028" s="17">
        <v>0.30756252930679401</v>
      </c>
      <c r="AD1028" s="17">
        <v>0.43058646211154</v>
      </c>
      <c r="AE1028" s="17">
        <v>0.44419828537363498</v>
      </c>
      <c r="AF1028" s="17">
        <v>0.49185098688420498</v>
      </c>
      <c r="AG1028" s="17">
        <v>0.508552005805888</v>
      </c>
      <c r="AH1028" s="17">
        <v>0.22063517299970201</v>
      </c>
      <c r="AI1028" s="17"/>
      <c r="AJ1028" s="17">
        <v>0.45135606437045001</v>
      </c>
      <c r="AK1028" s="17">
        <v>0.50714695166915702</v>
      </c>
      <c r="AL1028" s="17">
        <v>0.49299204053100398</v>
      </c>
      <c r="AM1028" s="17">
        <v>0.466710437249928</v>
      </c>
      <c r="AN1028" s="17">
        <v>0.26417787545216198</v>
      </c>
      <c r="AO1028" s="17">
        <v>0.20193207922725401</v>
      </c>
      <c r="AP1028" s="17"/>
      <c r="AQ1028" s="17">
        <v>0.365349264171274</v>
      </c>
      <c r="AR1028" s="17">
        <v>0.43354611004635801</v>
      </c>
      <c r="AS1028" s="17"/>
      <c r="AT1028" s="17">
        <v>0.43589552985837299</v>
      </c>
      <c r="AU1028" s="17">
        <v>0.32873928836366001</v>
      </c>
      <c r="AV1028" s="17"/>
      <c r="AW1028" s="17">
        <v>0.38403530855895301</v>
      </c>
      <c r="AX1028" s="17" t="s">
        <v>87</v>
      </c>
      <c r="AY1028" s="17">
        <v>0.45135606437045001</v>
      </c>
      <c r="AZ1028" s="17"/>
      <c r="BA1028" s="17">
        <v>0.45041652823403</v>
      </c>
      <c r="BB1028" s="17">
        <v>0.40069843486002399</v>
      </c>
      <c r="BC1028" s="17"/>
      <c r="BD1028" s="17">
        <v>0.36236138507307197</v>
      </c>
      <c r="BE1028" s="17">
        <v>0.43436506032981698</v>
      </c>
      <c r="BF1028" s="17"/>
      <c r="BG1028" s="17">
        <v>0.25983699825506101</v>
      </c>
      <c r="BH1028" s="17">
        <v>0.41366358616085303</v>
      </c>
      <c r="BI1028" s="17">
        <v>0.38196115587208201</v>
      </c>
      <c r="BJ1028" s="17">
        <v>0.45447487887094301</v>
      </c>
    </row>
    <row r="1029" spans="2:62">
      <c r="C1029" s="17"/>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c r="AC1029" s="17"/>
      <c r="AD1029" s="17"/>
      <c r="AE1029" s="17"/>
      <c r="AF1029" s="17"/>
      <c r="AG1029" s="17"/>
      <c r="AH1029" s="17"/>
      <c r="AI1029" s="17"/>
      <c r="AJ1029" s="17"/>
      <c r="AK1029" s="17"/>
      <c r="AL1029" s="17"/>
      <c r="AM1029" s="17"/>
      <c r="AN1029" s="17"/>
      <c r="AO1029" s="17"/>
      <c r="AP1029" s="17"/>
      <c r="AQ1029" s="17"/>
      <c r="AR1029" s="17"/>
      <c r="AS1029" s="17"/>
      <c r="AT1029" s="17"/>
      <c r="AU1029" s="17"/>
      <c r="AV1029" s="17"/>
      <c r="AW1029" s="17"/>
      <c r="AX1029" s="17"/>
      <c r="AY1029" s="17"/>
      <c r="AZ1029" s="17"/>
      <c r="BA1029" s="17"/>
      <c r="BB1029" s="17"/>
      <c r="BC1029" s="17"/>
      <c r="BD1029" s="17"/>
      <c r="BE1029" s="17"/>
      <c r="BF1029" s="17"/>
      <c r="BG1029" s="17"/>
      <c r="BH1029" s="17"/>
      <c r="BI1029" s="17"/>
      <c r="BJ1029" s="17"/>
    </row>
    <row r="1030" spans="2:62">
      <c r="B1030" s="6" t="s">
        <v>435</v>
      </c>
      <c r="C1030" s="17"/>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c r="AC1030" s="17"/>
      <c r="AD1030" s="17"/>
      <c r="AE1030" s="17"/>
      <c r="AF1030" s="17"/>
      <c r="AG1030" s="17"/>
      <c r="AH1030" s="17"/>
      <c r="AI1030" s="17"/>
      <c r="AJ1030" s="17"/>
      <c r="AK1030" s="17"/>
      <c r="AL1030" s="17"/>
      <c r="AM1030" s="17"/>
      <c r="AN1030" s="17"/>
      <c r="AO1030" s="17"/>
      <c r="AP1030" s="17"/>
      <c r="AQ1030" s="17"/>
      <c r="AR1030" s="17"/>
      <c r="AS1030" s="17"/>
      <c r="AT1030" s="17"/>
      <c r="AU1030" s="17"/>
      <c r="AV1030" s="17"/>
      <c r="AW1030" s="17"/>
      <c r="AX1030" s="17"/>
      <c r="AY1030" s="17"/>
      <c r="AZ1030" s="17"/>
      <c r="BA1030" s="17"/>
      <c r="BB1030" s="17"/>
      <c r="BC1030" s="17"/>
      <c r="BD1030" s="17"/>
      <c r="BE1030" s="17"/>
      <c r="BF1030" s="17"/>
      <c r="BG1030" s="17"/>
      <c r="BH1030" s="17"/>
      <c r="BI1030" s="17"/>
      <c r="BJ1030" s="17"/>
    </row>
    <row r="1031" spans="2:62">
      <c r="B1031" s="24" t="s">
        <v>20</v>
      </c>
      <c r="C1031" s="17"/>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c r="AC1031" s="17"/>
      <c r="AD1031" s="17"/>
      <c r="AE1031" s="17"/>
      <c r="AF1031" s="17"/>
      <c r="AG1031" s="17"/>
      <c r="AH1031" s="17"/>
      <c r="AI1031" s="17"/>
      <c r="AJ1031" s="17"/>
      <c r="AK1031" s="17"/>
      <c r="AL1031" s="17"/>
      <c r="AM1031" s="17"/>
      <c r="AN1031" s="17"/>
      <c r="AO1031" s="17"/>
      <c r="AP1031" s="17"/>
      <c r="AQ1031" s="17"/>
      <c r="AR1031" s="17"/>
      <c r="AS1031" s="17"/>
      <c r="AT1031" s="17"/>
      <c r="AU1031" s="17"/>
      <c r="AV1031" s="17"/>
      <c r="AW1031" s="17"/>
      <c r="AX1031" s="17"/>
      <c r="AY1031" s="17"/>
      <c r="AZ1031" s="17"/>
      <c r="BA1031" s="17"/>
      <c r="BB1031" s="17"/>
      <c r="BC1031" s="17"/>
      <c r="BD1031" s="17"/>
      <c r="BE1031" s="17"/>
      <c r="BF1031" s="17"/>
      <c r="BG1031" s="17"/>
      <c r="BH1031" s="17"/>
      <c r="BI1031" s="17"/>
      <c r="BJ1031" s="17"/>
    </row>
    <row r="1032" spans="2:62">
      <c r="B1032" t="s">
        <v>436</v>
      </c>
      <c r="C1032" s="17">
        <v>0.46835037585962902</v>
      </c>
      <c r="D1032" s="17">
        <v>0.46122014867156402</v>
      </c>
      <c r="E1032" s="17">
        <v>0.47528200150475802</v>
      </c>
      <c r="F1032" s="17"/>
      <c r="G1032" s="17">
        <v>0.52533481940882898</v>
      </c>
      <c r="H1032" s="17">
        <v>0.51471160173682395</v>
      </c>
      <c r="I1032" s="17">
        <v>0.54242430406473596</v>
      </c>
      <c r="J1032" s="17">
        <v>0.47453719460434901</v>
      </c>
      <c r="K1032" s="17">
        <v>0.39839897506104299</v>
      </c>
      <c r="L1032" s="17">
        <v>0.39890617809752099</v>
      </c>
      <c r="M1032" s="17"/>
      <c r="N1032" s="17">
        <v>0.60213864092749703</v>
      </c>
      <c r="O1032" s="17">
        <v>0.410434993648226</v>
      </c>
      <c r="P1032" s="17">
        <v>0.47348718458675898</v>
      </c>
      <c r="Q1032" s="17">
        <v>0.39585782551974003</v>
      </c>
      <c r="R1032" s="17"/>
      <c r="S1032" s="17">
        <v>0.58215006634855504</v>
      </c>
      <c r="T1032" s="17">
        <v>0.422244570443988</v>
      </c>
      <c r="U1032" s="17">
        <v>0.36729203091656298</v>
      </c>
      <c r="V1032" s="17">
        <v>0.53127513260116399</v>
      </c>
      <c r="W1032" s="17">
        <v>0.33504739853141102</v>
      </c>
      <c r="X1032" s="17">
        <v>0.54823077071978998</v>
      </c>
      <c r="Y1032" s="17">
        <v>0.41101681963395997</v>
      </c>
      <c r="Z1032" s="17">
        <v>0.49482257753497</v>
      </c>
      <c r="AA1032" s="17">
        <v>0.43372619263075601</v>
      </c>
      <c r="AB1032" s="17"/>
      <c r="AC1032" s="17">
        <v>0.62583491631257104</v>
      </c>
      <c r="AD1032" s="17">
        <v>0.45470913907423399</v>
      </c>
      <c r="AE1032" s="17">
        <v>0.36540155263683399</v>
      </c>
      <c r="AF1032" s="17">
        <v>0.38346826799603401</v>
      </c>
      <c r="AG1032" s="17">
        <v>0.31511131249680402</v>
      </c>
      <c r="AH1032" s="17">
        <v>0.55633694190254401</v>
      </c>
      <c r="AI1032" s="17"/>
      <c r="AJ1032" s="17">
        <v>0.41397261006924602</v>
      </c>
      <c r="AK1032" s="17">
        <v>0.48295281895819903</v>
      </c>
      <c r="AL1032" s="17">
        <v>0.43125239388519399</v>
      </c>
      <c r="AM1032" s="17">
        <v>0.49609299307706101</v>
      </c>
      <c r="AN1032" s="17">
        <v>0.57018135731017305</v>
      </c>
      <c r="AO1032" s="17">
        <v>0.53138130440763998</v>
      </c>
      <c r="AP1032" s="17"/>
      <c r="AQ1032" s="17">
        <v>0.53917490307205995</v>
      </c>
      <c r="AR1032" s="17">
        <v>0.44977941036111901</v>
      </c>
      <c r="AS1032" s="17"/>
      <c r="AT1032" s="17">
        <v>0.44528869836506202</v>
      </c>
      <c r="AU1032" s="17">
        <v>0.54745790655174498</v>
      </c>
      <c r="AV1032" s="17"/>
      <c r="AW1032" s="17">
        <v>0.476966001268469</v>
      </c>
      <c r="AX1032" s="17" t="s">
        <v>87</v>
      </c>
      <c r="AY1032" s="17">
        <v>0.41397261006924602</v>
      </c>
      <c r="AZ1032" s="17"/>
      <c r="BA1032" s="17">
        <v>0.48769099766059298</v>
      </c>
      <c r="BB1032" s="17">
        <v>0.45804224517417702</v>
      </c>
      <c r="BC1032" s="17"/>
      <c r="BD1032" s="17">
        <v>0.59439877425172405</v>
      </c>
      <c r="BE1032" s="17">
        <v>0.42062892951449599</v>
      </c>
      <c r="BF1032" s="17"/>
      <c r="BG1032" s="17">
        <v>0.62830318261955298</v>
      </c>
      <c r="BH1032" s="17">
        <v>0.36341212037989101</v>
      </c>
      <c r="BI1032" s="17">
        <v>0.50819595623635005</v>
      </c>
      <c r="BJ1032" s="17">
        <v>0.44143488307754902</v>
      </c>
    </row>
    <row r="1033" spans="2:62">
      <c r="B1033" t="s">
        <v>430</v>
      </c>
      <c r="C1033" s="17">
        <v>0.53164962414037198</v>
      </c>
      <c r="D1033" s="17">
        <v>0.53877985132843598</v>
      </c>
      <c r="E1033" s="17">
        <v>0.52471799849524203</v>
      </c>
      <c r="F1033" s="17"/>
      <c r="G1033" s="17">
        <v>0.47466518059117102</v>
      </c>
      <c r="H1033" s="17">
        <v>0.48528839826317599</v>
      </c>
      <c r="I1033" s="17">
        <v>0.45757569593526398</v>
      </c>
      <c r="J1033" s="17">
        <v>0.52546280539565104</v>
      </c>
      <c r="K1033" s="17">
        <v>0.60160102493895695</v>
      </c>
      <c r="L1033" s="17">
        <v>0.60109382190247895</v>
      </c>
      <c r="M1033" s="17"/>
      <c r="N1033" s="17">
        <v>0.39786135907250297</v>
      </c>
      <c r="O1033" s="17">
        <v>0.589565006351774</v>
      </c>
      <c r="P1033" s="17">
        <v>0.52651281541324102</v>
      </c>
      <c r="Q1033" s="17">
        <v>0.60414217448025997</v>
      </c>
      <c r="R1033" s="17"/>
      <c r="S1033" s="17">
        <v>0.41784993365144502</v>
      </c>
      <c r="T1033" s="17">
        <v>0.577755429556012</v>
      </c>
      <c r="U1033" s="17">
        <v>0.63270796908343696</v>
      </c>
      <c r="V1033" s="17">
        <v>0.46872486739883601</v>
      </c>
      <c r="W1033" s="17">
        <v>0.66495260146858903</v>
      </c>
      <c r="X1033" s="17">
        <v>0.45176922928021002</v>
      </c>
      <c r="Y1033" s="17">
        <v>0.58898318036604003</v>
      </c>
      <c r="Z1033" s="17">
        <v>0.50517742246502995</v>
      </c>
      <c r="AA1033" s="17">
        <v>0.56627380736924404</v>
      </c>
      <c r="AB1033" s="17"/>
      <c r="AC1033" s="17">
        <v>0.37416508368742901</v>
      </c>
      <c r="AD1033" s="17">
        <v>0.54529086092576595</v>
      </c>
      <c r="AE1033" s="17">
        <v>0.63459844736316595</v>
      </c>
      <c r="AF1033" s="17">
        <v>0.61653173200396605</v>
      </c>
      <c r="AG1033" s="17">
        <v>0.68488868750319698</v>
      </c>
      <c r="AH1033" s="17">
        <v>0.44366305809745599</v>
      </c>
      <c r="AI1033" s="17"/>
      <c r="AJ1033" s="17">
        <v>0.58602738993075398</v>
      </c>
      <c r="AK1033" s="17">
        <v>0.51704718104180103</v>
      </c>
      <c r="AL1033" s="17">
        <v>0.56874760611480601</v>
      </c>
      <c r="AM1033" s="17">
        <v>0.50390700692293899</v>
      </c>
      <c r="AN1033" s="17">
        <v>0.429818642689826</v>
      </c>
      <c r="AO1033" s="17">
        <v>0.46861869559236002</v>
      </c>
      <c r="AP1033" s="17"/>
      <c r="AQ1033" s="17">
        <v>0.46082509692793999</v>
      </c>
      <c r="AR1033" s="17">
        <v>0.55022058963888199</v>
      </c>
      <c r="AS1033" s="17"/>
      <c r="AT1033" s="17">
        <v>0.55471130163493798</v>
      </c>
      <c r="AU1033" s="17">
        <v>0.45254209344825502</v>
      </c>
      <c r="AV1033" s="17"/>
      <c r="AW1033" s="17">
        <v>0.523033998731532</v>
      </c>
      <c r="AX1033" s="17" t="s">
        <v>87</v>
      </c>
      <c r="AY1033" s="17">
        <v>0.58602738993075398</v>
      </c>
      <c r="AZ1033" s="17"/>
      <c r="BA1033" s="17">
        <v>0.51230900233940702</v>
      </c>
      <c r="BB1033" s="17">
        <v>0.54195775482582298</v>
      </c>
      <c r="BC1033" s="17"/>
      <c r="BD1033" s="17">
        <v>0.40560122574827601</v>
      </c>
      <c r="BE1033" s="17">
        <v>0.57937107048550396</v>
      </c>
      <c r="BF1033" s="17"/>
      <c r="BG1033" s="17">
        <v>0.37169681738044702</v>
      </c>
      <c r="BH1033" s="17">
        <v>0.63658787962010799</v>
      </c>
      <c r="BI1033" s="17">
        <v>0.49180404376365</v>
      </c>
      <c r="BJ1033" s="17">
        <v>0.55856511692245103</v>
      </c>
    </row>
    <row r="1034" spans="2:62">
      <c r="C1034" s="17"/>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c r="AC1034" s="17"/>
      <c r="AD1034" s="17"/>
      <c r="AE1034" s="17"/>
      <c r="AF1034" s="17"/>
      <c r="AG1034" s="17"/>
      <c r="AH1034" s="17"/>
      <c r="AI1034" s="17"/>
      <c r="AJ1034" s="17"/>
      <c r="AK1034" s="17"/>
      <c r="AL1034" s="17"/>
      <c r="AM1034" s="17"/>
      <c r="AN1034" s="17"/>
      <c r="AO1034" s="17"/>
      <c r="AP1034" s="17"/>
      <c r="AQ1034" s="17"/>
      <c r="AR1034" s="17"/>
      <c r="AS1034" s="17"/>
      <c r="AT1034" s="17"/>
      <c r="AU1034" s="17"/>
      <c r="AV1034" s="17"/>
      <c r="AW1034" s="17"/>
      <c r="AX1034" s="17"/>
      <c r="AY1034" s="17"/>
      <c r="AZ1034" s="17"/>
      <c r="BA1034" s="17"/>
      <c r="BB1034" s="17"/>
      <c r="BC1034" s="17"/>
      <c r="BD1034" s="17"/>
      <c r="BE1034" s="17"/>
      <c r="BF1034" s="17"/>
      <c r="BG1034" s="17"/>
      <c r="BH1034" s="17"/>
      <c r="BI1034" s="17"/>
      <c r="BJ1034" s="17"/>
    </row>
    <row r="1035" spans="2:62">
      <c r="B1035" s="6" t="s">
        <v>437</v>
      </c>
      <c r="C1035" s="17"/>
      <c r="D1035" s="17"/>
      <c r="E1035" s="17"/>
      <c r="F1035" s="17"/>
      <c r="G1035" s="17"/>
      <c r="H1035" s="17"/>
      <c r="I1035" s="17"/>
      <c r="J1035" s="17"/>
      <c r="K1035" s="17"/>
      <c r="L1035" s="17"/>
      <c r="M1035" s="17"/>
      <c r="N1035" s="17"/>
      <c r="O1035" s="17"/>
      <c r="P1035" s="17"/>
      <c r="Q1035" s="17"/>
      <c r="R1035" s="17"/>
      <c r="S1035" s="17"/>
      <c r="T1035" s="17"/>
      <c r="U1035" s="17"/>
      <c r="V1035" s="17"/>
      <c r="W1035" s="17"/>
      <c r="X1035" s="17"/>
      <c r="Y1035" s="17"/>
      <c r="Z1035" s="17"/>
      <c r="AA1035" s="17"/>
      <c r="AB1035" s="17"/>
      <c r="AC1035" s="17"/>
      <c r="AD1035" s="17"/>
      <c r="AE1035" s="17"/>
      <c r="AF1035" s="17"/>
      <c r="AG1035" s="17"/>
      <c r="AH1035" s="17"/>
      <c r="AI1035" s="17"/>
      <c r="AJ1035" s="17"/>
      <c r="AK1035" s="17"/>
      <c r="AL1035" s="17"/>
      <c r="AM1035" s="17"/>
      <c r="AN1035" s="17"/>
      <c r="AO1035" s="17"/>
      <c r="AP1035" s="17"/>
      <c r="AQ1035" s="17"/>
      <c r="AR1035" s="17"/>
      <c r="AS1035" s="17"/>
      <c r="AT1035" s="17"/>
      <c r="AU1035" s="17"/>
      <c r="AV1035" s="17"/>
      <c r="AW1035" s="17"/>
      <c r="AX1035" s="17"/>
      <c r="AY1035" s="17"/>
      <c r="AZ1035" s="17"/>
      <c r="BA1035" s="17"/>
      <c r="BB1035" s="17"/>
      <c r="BC1035" s="17"/>
      <c r="BD1035" s="17"/>
      <c r="BE1035" s="17"/>
      <c r="BF1035" s="17"/>
      <c r="BG1035" s="17"/>
      <c r="BH1035" s="17"/>
      <c r="BI1035" s="17"/>
      <c r="BJ1035" s="17"/>
    </row>
    <row r="1036" spans="2:62">
      <c r="B1036" s="24" t="s">
        <v>20</v>
      </c>
      <c r="C1036" s="17"/>
      <c r="D1036" s="17"/>
      <c r="E1036" s="17"/>
      <c r="F1036" s="17"/>
      <c r="G1036" s="17"/>
      <c r="H1036" s="17"/>
      <c r="I1036" s="17"/>
      <c r="J1036" s="17"/>
      <c r="K1036" s="17"/>
      <c r="L1036" s="17"/>
      <c r="M1036" s="17"/>
      <c r="N1036" s="17"/>
      <c r="O1036" s="17"/>
      <c r="P1036" s="17"/>
      <c r="Q1036" s="17"/>
      <c r="R1036" s="17"/>
      <c r="S1036" s="17"/>
      <c r="T1036" s="17"/>
      <c r="U1036" s="17"/>
      <c r="V1036" s="17"/>
      <c r="W1036" s="17"/>
      <c r="X1036" s="17"/>
      <c r="Y1036" s="17"/>
      <c r="Z1036" s="17"/>
      <c r="AA1036" s="17"/>
      <c r="AB1036" s="17"/>
      <c r="AC1036" s="17"/>
      <c r="AD1036" s="17"/>
      <c r="AE1036" s="17"/>
      <c r="AF1036" s="17"/>
      <c r="AG1036" s="17"/>
      <c r="AH1036" s="17"/>
      <c r="AI1036" s="17"/>
      <c r="AJ1036" s="17"/>
      <c r="AK1036" s="17"/>
      <c r="AL1036" s="17"/>
      <c r="AM1036" s="17"/>
      <c r="AN1036" s="17"/>
      <c r="AO1036" s="17"/>
      <c r="AP1036" s="17"/>
      <c r="AQ1036" s="17"/>
      <c r="AR1036" s="17"/>
      <c r="AS1036" s="17"/>
      <c r="AT1036" s="17"/>
      <c r="AU1036" s="17"/>
      <c r="AV1036" s="17"/>
      <c r="AW1036" s="17"/>
      <c r="AX1036" s="17"/>
      <c r="AY1036" s="17"/>
      <c r="AZ1036" s="17"/>
      <c r="BA1036" s="17"/>
      <c r="BB1036" s="17"/>
      <c r="BC1036" s="17"/>
      <c r="BD1036" s="17"/>
      <c r="BE1036" s="17"/>
      <c r="BF1036" s="17"/>
      <c r="BG1036" s="17"/>
      <c r="BH1036" s="17"/>
      <c r="BI1036" s="17"/>
      <c r="BJ1036" s="17"/>
    </row>
    <row r="1037" spans="2:62">
      <c r="B1037" t="s">
        <v>438</v>
      </c>
      <c r="C1037" s="17">
        <v>0.34071975171564201</v>
      </c>
      <c r="D1037" s="17">
        <v>0.34795926478474798</v>
      </c>
      <c r="E1037" s="17">
        <v>0.33331405380803097</v>
      </c>
      <c r="F1037" s="17"/>
      <c r="G1037" s="17">
        <v>0.51651012727574697</v>
      </c>
      <c r="H1037" s="17">
        <v>0.48014197152324101</v>
      </c>
      <c r="I1037" s="17">
        <v>0.427802245072124</v>
      </c>
      <c r="J1037" s="17">
        <v>0.27273510590074201</v>
      </c>
      <c r="K1037" s="17">
        <v>0.21875480157681201</v>
      </c>
      <c r="L1037" s="17">
        <v>0.165825680865996</v>
      </c>
      <c r="M1037" s="17"/>
      <c r="N1037" s="17">
        <v>0.40322615334796602</v>
      </c>
      <c r="O1037" s="17">
        <v>0.364392612694736</v>
      </c>
      <c r="P1037" s="17">
        <v>0.27790822591060899</v>
      </c>
      <c r="Q1037" s="17">
        <v>0.29751242008267598</v>
      </c>
      <c r="R1037" s="17"/>
      <c r="S1037" s="17">
        <v>0.42428533786969003</v>
      </c>
      <c r="T1037" s="17">
        <v>0.28376674975833799</v>
      </c>
      <c r="U1037" s="17">
        <v>0.30471322978802101</v>
      </c>
      <c r="V1037" s="17">
        <v>0.392288930485162</v>
      </c>
      <c r="W1037" s="17">
        <v>0.29557419031551402</v>
      </c>
      <c r="X1037" s="17">
        <v>0.36726965369071202</v>
      </c>
      <c r="Y1037" s="17">
        <v>0.32980474399109999</v>
      </c>
      <c r="Z1037" s="17">
        <v>0.35891633155275099</v>
      </c>
      <c r="AA1037" s="17">
        <v>0.31317612509864401</v>
      </c>
      <c r="AB1037" s="17"/>
      <c r="AC1037" s="17">
        <v>0.49154415176737498</v>
      </c>
      <c r="AD1037" s="17">
        <v>0.33922494871231801</v>
      </c>
      <c r="AE1037" s="17">
        <v>0.33916281023044897</v>
      </c>
      <c r="AF1037" s="17">
        <v>0.24243160467424699</v>
      </c>
      <c r="AG1037" s="17">
        <v>0.21786089125744601</v>
      </c>
      <c r="AH1037" s="17">
        <v>0.23124920127738399</v>
      </c>
      <c r="AI1037" s="17"/>
      <c r="AJ1037" s="17">
        <v>0.28126801709004601</v>
      </c>
      <c r="AK1037" s="17">
        <v>0.29349010672138198</v>
      </c>
      <c r="AL1037" s="17">
        <v>0.35304731483138002</v>
      </c>
      <c r="AM1037" s="17">
        <v>0.401114756406518</v>
      </c>
      <c r="AN1037" s="17">
        <v>0.47889150323395802</v>
      </c>
      <c r="AO1037" s="17">
        <v>0.34401484981739</v>
      </c>
      <c r="AP1037" s="17"/>
      <c r="AQ1037" s="17">
        <v>0.45209469734677998</v>
      </c>
      <c r="AR1037" s="17">
        <v>0.316083007327642</v>
      </c>
      <c r="AS1037" s="17"/>
      <c r="AT1037" s="17">
        <v>0.29823740878537802</v>
      </c>
      <c r="AU1037" s="17">
        <v>0.48914004578415698</v>
      </c>
      <c r="AV1037" s="17"/>
      <c r="AW1037" s="17">
        <v>0.36325499858858201</v>
      </c>
      <c r="AX1037" s="17" t="s">
        <v>87</v>
      </c>
      <c r="AY1037" s="17">
        <v>0.28126801709004601</v>
      </c>
      <c r="AZ1037" s="17"/>
      <c r="BA1037" s="17">
        <v>0.36574171944407402</v>
      </c>
      <c r="BB1037" s="17">
        <v>0.325582356227889</v>
      </c>
      <c r="BC1037" s="17"/>
      <c r="BD1037" s="17">
        <v>0.49952732743761102</v>
      </c>
      <c r="BE1037" s="17">
        <v>0.293953357666629</v>
      </c>
      <c r="BF1037" s="17"/>
      <c r="BG1037" s="17">
        <v>0.54370797257812697</v>
      </c>
      <c r="BH1037" s="17">
        <v>0.28039623394708901</v>
      </c>
      <c r="BI1037" s="17">
        <v>0.34931737284306302</v>
      </c>
      <c r="BJ1037" s="17">
        <v>0.29767243441098601</v>
      </c>
    </row>
    <row r="1038" spans="2:62">
      <c r="B1038" t="s">
        <v>430</v>
      </c>
      <c r="C1038" s="17">
        <v>0.65928024828435805</v>
      </c>
      <c r="D1038" s="17">
        <v>0.65204073521525197</v>
      </c>
      <c r="E1038" s="17">
        <v>0.66668594619196897</v>
      </c>
      <c r="F1038" s="17"/>
      <c r="G1038" s="17">
        <v>0.48348987272425298</v>
      </c>
      <c r="H1038" s="17">
        <v>0.51985802847675899</v>
      </c>
      <c r="I1038" s="17">
        <v>0.57219775492787595</v>
      </c>
      <c r="J1038" s="17">
        <v>0.72726489409925799</v>
      </c>
      <c r="K1038" s="17">
        <v>0.78124519842318796</v>
      </c>
      <c r="L1038" s="17">
        <v>0.83417431913400397</v>
      </c>
      <c r="M1038" s="17"/>
      <c r="N1038" s="17">
        <v>0.59677384665203403</v>
      </c>
      <c r="O1038" s="17">
        <v>0.635607387305264</v>
      </c>
      <c r="P1038" s="17">
        <v>0.72209177408939096</v>
      </c>
      <c r="Q1038" s="17">
        <v>0.70248757991732402</v>
      </c>
      <c r="R1038" s="17"/>
      <c r="S1038" s="17">
        <v>0.57571466213030997</v>
      </c>
      <c r="T1038" s="17">
        <v>0.71623325024166196</v>
      </c>
      <c r="U1038" s="17">
        <v>0.69528677021197904</v>
      </c>
      <c r="V1038" s="17">
        <v>0.607711069514838</v>
      </c>
      <c r="W1038" s="17">
        <v>0.70442580968448698</v>
      </c>
      <c r="X1038" s="17">
        <v>0.63273034630928704</v>
      </c>
      <c r="Y1038" s="17">
        <v>0.67019525600889995</v>
      </c>
      <c r="Z1038" s="17">
        <v>0.64108366844724896</v>
      </c>
      <c r="AA1038" s="17">
        <v>0.68682387490135599</v>
      </c>
      <c r="AB1038" s="17"/>
      <c r="AC1038" s="17">
        <v>0.50845584823262502</v>
      </c>
      <c r="AD1038" s="17">
        <v>0.66077505128768199</v>
      </c>
      <c r="AE1038" s="17">
        <v>0.66083718976955097</v>
      </c>
      <c r="AF1038" s="17">
        <v>0.75756839532575304</v>
      </c>
      <c r="AG1038" s="17">
        <v>0.78213910874255399</v>
      </c>
      <c r="AH1038" s="17">
        <v>0.76875079872261598</v>
      </c>
      <c r="AI1038" s="17"/>
      <c r="AJ1038" s="17">
        <v>0.71873198290995399</v>
      </c>
      <c r="AK1038" s="17">
        <v>0.70650989327861802</v>
      </c>
      <c r="AL1038" s="17">
        <v>0.64695268516862003</v>
      </c>
      <c r="AM1038" s="17">
        <v>0.59888524359348205</v>
      </c>
      <c r="AN1038" s="17">
        <v>0.52110849676604198</v>
      </c>
      <c r="AO1038" s="17">
        <v>0.65598515018261006</v>
      </c>
      <c r="AP1038" s="17"/>
      <c r="AQ1038" s="17">
        <v>0.54790530265322002</v>
      </c>
      <c r="AR1038" s="17">
        <v>0.68391699267235795</v>
      </c>
      <c r="AS1038" s="17"/>
      <c r="AT1038" s="17">
        <v>0.70176259121462203</v>
      </c>
      <c r="AU1038" s="17">
        <v>0.51085995421584296</v>
      </c>
      <c r="AV1038" s="17"/>
      <c r="AW1038" s="17">
        <v>0.63674500141141799</v>
      </c>
      <c r="AX1038" s="17" t="s">
        <v>87</v>
      </c>
      <c r="AY1038" s="17">
        <v>0.71873198290995399</v>
      </c>
      <c r="AZ1038" s="17"/>
      <c r="BA1038" s="17">
        <v>0.63425828055592604</v>
      </c>
      <c r="BB1038" s="17">
        <v>0.674417643772111</v>
      </c>
      <c r="BC1038" s="17"/>
      <c r="BD1038" s="17">
        <v>0.50047267256238903</v>
      </c>
      <c r="BE1038" s="17">
        <v>0.706046642333371</v>
      </c>
      <c r="BF1038" s="17"/>
      <c r="BG1038" s="17">
        <v>0.45629202742187303</v>
      </c>
      <c r="BH1038" s="17">
        <v>0.71960376605291099</v>
      </c>
      <c r="BI1038" s="17">
        <v>0.65068262715693703</v>
      </c>
      <c r="BJ1038" s="17">
        <v>0.70232756558901399</v>
      </c>
    </row>
    <row r="1039" spans="2:62">
      <c r="C1039" s="17"/>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c r="AC1039" s="17"/>
      <c r="AD1039" s="17"/>
      <c r="AE1039" s="17"/>
      <c r="AF1039" s="17"/>
      <c r="AG1039" s="17"/>
      <c r="AH1039" s="17"/>
      <c r="AI1039" s="17"/>
      <c r="AJ1039" s="17"/>
      <c r="AK1039" s="17"/>
      <c r="AL1039" s="17"/>
      <c r="AM1039" s="17"/>
      <c r="AN1039" s="17"/>
      <c r="AO1039" s="17"/>
      <c r="AP1039" s="17"/>
      <c r="AQ1039" s="17"/>
      <c r="AR1039" s="17"/>
      <c r="AS1039" s="17"/>
      <c r="AT1039" s="17"/>
      <c r="AU1039" s="17"/>
      <c r="AV1039" s="17"/>
      <c r="AW1039" s="17"/>
      <c r="AX1039" s="17"/>
      <c r="AY1039" s="17"/>
      <c r="AZ1039" s="17"/>
      <c r="BA1039" s="17"/>
      <c r="BB1039" s="17"/>
      <c r="BC1039" s="17"/>
      <c r="BD1039" s="17"/>
      <c r="BE1039" s="17"/>
      <c r="BF1039" s="17"/>
      <c r="BG1039" s="17"/>
      <c r="BH1039" s="17"/>
      <c r="BI1039" s="17"/>
      <c r="BJ1039" s="17"/>
    </row>
    <row r="1040" spans="2:62">
      <c r="B1040" s="6" t="s">
        <v>439</v>
      </c>
      <c r="C1040" s="17"/>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c r="AC1040" s="17"/>
      <c r="AD1040" s="17"/>
      <c r="AE1040" s="17"/>
      <c r="AF1040" s="17"/>
      <c r="AG1040" s="17"/>
      <c r="AH1040" s="17"/>
      <c r="AI1040" s="17"/>
      <c r="AJ1040" s="17"/>
      <c r="AK1040" s="17"/>
      <c r="AL1040" s="17"/>
      <c r="AM1040" s="17"/>
      <c r="AN1040" s="17"/>
      <c r="AO1040" s="17"/>
      <c r="AP1040" s="17"/>
      <c r="AQ1040" s="17"/>
      <c r="AR1040" s="17"/>
      <c r="AS1040" s="17"/>
      <c r="AT1040" s="17"/>
      <c r="AU1040" s="17"/>
      <c r="AV1040" s="17"/>
      <c r="AW1040" s="17"/>
      <c r="AX1040" s="17"/>
      <c r="AY1040" s="17"/>
      <c r="AZ1040" s="17"/>
      <c r="BA1040" s="17"/>
      <c r="BB1040" s="17"/>
      <c r="BC1040" s="17"/>
      <c r="BD1040" s="17"/>
      <c r="BE1040" s="17"/>
      <c r="BF1040" s="17"/>
      <c r="BG1040" s="17"/>
      <c r="BH1040" s="17"/>
      <c r="BI1040" s="17"/>
      <c r="BJ1040" s="17"/>
    </row>
    <row r="1041" spans="2:62">
      <c r="B1041" s="24" t="s">
        <v>20</v>
      </c>
      <c r="C1041" s="17"/>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c r="AC1041" s="17"/>
      <c r="AD1041" s="17"/>
      <c r="AE1041" s="17"/>
      <c r="AF1041" s="17"/>
      <c r="AG1041" s="17"/>
      <c r="AH1041" s="17"/>
      <c r="AI1041" s="17"/>
      <c r="AJ1041" s="17"/>
      <c r="AK1041" s="17"/>
      <c r="AL1041" s="17"/>
      <c r="AM1041" s="17"/>
      <c r="AN1041" s="17"/>
      <c r="AO1041" s="17"/>
      <c r="AP1041" s="17"/>
      <c r="AQ1041" s="17"/>
      <c r="AR1041" s="17"/>
      <c r="AS1041" s="17"/>
      <c r="AT1041" s="17"/>
      <c r="AU1041" s="17"/>
      <c r="AV1041" s="17"/>
      <c r="AW1041" s="17"/>
      <c r="AX1041" s="17"/>
      <c r="AY1041" s="17"/>
      <c r="AZ1041" s="17"/>
      <c r="BA1041" s="17"/>
      <c r="BB1041" s="17"/>
      <c r="BC1041" s="17"/>
      <c r="BD1041" s="17"/>
      <c r="BE1041" s="17"/>
      <c r="BF1041" s="17"/>
      <c r="BG1041" s="17"/>
      <c r="BH1041" s="17"/>
      <c r="BI1041" s="17"/>
      <c r="BJ1041" s="17"/>
    </row>
    <row r="1042" spans="2:62">
      <c r="B1042" t="s">
        <v>440</v>
      </c>
      <c r="C1042" s="17">
        <v>0.250450484636837</v>
      </c>
      <c r="D1042" s="17">
        <v>0.27115859242477502</v>
      </c>
      <c r="E1042" s="17">
        <v>0.22831229044947601</v>
      </c>
      <c r="F1042" s="17"/>
      <c r="G1042" s="17">
        <v>0.329658117034003</v>
      </c>
      <c r="H1042" s="17">
        <v>0.46840485288502398</v>
      </c>
      <c r="I1042" s="17">
        <v>0.27132306287864399</v>
      </c>
      <c r="J1042" s="17">
        <v>0.1642263966701</v>
      </c>
      <c r="K1042" s="17">
        <v>0.12616744092552701</v>
      </c>
      <c r="L1042" s="17">
        <v>0.14027169147812499</v>
      </c>
      <c r="M1042" s="17"/>
      <c r="N1042" s="17">
        <v>0.29762858919956198</v>
      </c>
      <c r="O1042" s="17">
        <v>0.251348535895699</v>
      </c>
      <c r="P1042" s="17">
        <v>0.19145437301645399</v>
      </c>
      <c r="Q1042" s="17">
        <v>0.243298696697407</v>
      </c>
      <c r="R1042" s="17"/>
      <c r="S1042" s="17">
        <v>0.34738146826591998</v>
      </c>
      <c r="T1042" s="17">
        <v>0.26664413971249901</v>
      </c>
      <c r="U1042" s="17">
        <v>0.32195653502414301</v>
      </c>
      <c r="V1042" s="17">
        <v>0.20496870649742199</v>
      </c>
      <c r="W1042" s="17">
        <v>0.14682335800718399</v>
      </c>
      <c r="X1042" s="17">
        <v>0.16669600865129799</v>
      </c>
      <c r="Y1042" s="17">
        <v>0.160715479321033</v>
      </c>
      <c r="Z1042" s="17">
        <v>0.29639575521706901</v>
      </c>
      <c r="AA1042" s="17">
        <v>0.27217831895371503</v>
      </c>
      <c r="AB1042" s="17"/>
      <c r="AC1042" s="17">
        <v>0.364012471769187</v>
      </c>
      <c r="AD1042" s="17">
        <v>0.24034259032137201</v>
      </c>
      <c r="AE1042" s="17">
        <v>0.24611112552688999</v>
      </c>
      <c r="AF1042" s="17">
        <v>0.123348624855737</v>
      </c>
      <c r="AG1042" s="17">
        <v>0.186205832179655</v>
      </c>
      <c r="AH1042" s="17">
        <v>0.39631983404610199</v>
      </c>
      <c r="AI1042" s="17"/>
      <c r="AJ1042" s="17">
        <v>0.189766662961913</v>
      </c>
      <c r="AK1042" s="17">
        <v>0.22914013042661299</v>
      </c>
      <c r="AL1042" s="17">
        <v>0.27139995515916399</v>
      </c>
      <c r="AM1042" s="17">
        <v>0.25393260336790802</v>
      </c>
      <c r="AN1042" s="17">
        <v>0.37410027792858602</v>
      </c>
      <c r="AO1042" s="17">
        <v>0.31545948161298198</v>
      </c>
      <c r="AP1042" s="17"/>
      <c r="AQ1042" s="17">
        <v>0.31103429776178598</v>
      </c>
      <c r="AR1042" s="17">
        <v>0.22927558509643101</v>
      </c>
      <c r="AS1042" s="17"/>
      <c r="AT1042" s="17">
        <v>0.23321476358836199</v>
      </c>
      <c r="AU1042" s="17">
        <v>0.32373265672180801</v>
      </c>
      <c r="AV1042" s="17"/>
      <c r="AW1042" s="17">
        <v>0.278995650727628</v>
      </c>
      <c r="AX1042" s="17" t="s">
        <v>87</v>
      </c>
      <c r="AY1042" s="17">
        <v>0.189766662961913</v>
      </c>
      <c r="AZ1042" s="17"/>
      <c r="BA1042" s="17">
        <v>0.25528384721944403</v>
      </c>
      <c r="BB1042" s="17">
        <v>0.24781231416250399</v>
      </c>
      <c r="BC1042" s="17"/>
      <c r="BD1042" s="17">
        <v>0.345203992523963</v>
      </c>
      <c r="BE1042" s="17">
        <v>0.22391766703155699</v>
      </c>
      <c r="BF1042" s="17"/>
      <c r="BG1042" s="17">
        <v>0.39700151968111302</v>
      </c>
      <c r="BH1042" s="17">
        <v>0.262494516683139</v>
      </c>
      <c r="BI1042" s="17">
        <v>0.26716213726243299</v>
      </c>
      <c r="BJ1042" s="17">
        <v>0.20134582917706201</v>
      </c>
    </row>
    <row r="1043" spans="2:62">
      <c r="B1043" t="s">
        <v>430</v>
      </c>
      <c r="C1043" s="17">
        <v>0.74954951536316305</v>
      </c>
      <c r="D1043" s="17">
        <v>0.72884140757522498</v>
      </c>
      <c r="E1043" s="17">
        <v>0.77168770955052401</v>
      </c>
      <c r="F1043" s="17"/>
      <c r="G1043" s="17">
        <v>0.67034188296599595</v>
      </c>
      <c r="H1043" s="17">
        <v>0.53159514711497602</v>
      </c>
      <c r="I1043" s="17">
        <v>0.72867693712135595</v>
      </c>
      <c r="J1043" s="17">
        <v>0.83577360332990003</v>
      </c>
      <c r="K1043" s="17">
        <v>0.87383255907447299</v>
      </c>
      <c r="L1043" s="17">
        <v>0.85972830852187498</v>
      </c>
      <c r="M1043" s="17"/>
      <c r="N1043" s="17">
        <v>0.70237141080043797</v>
      </c>
      <c r="O1043" s="17">
        <v>0.74865146410430095</v>
      </c>
      <c r="P1043" s="17">
        <v>0.80854562698354604</v>
      </c>
      <c r="Q1043" s="17">
        <v>0.756701303302593</v>
      </c>
      <c r="R1043" s="17"/>
      <c r="S1043" s="17">
        <v>0.65261853173408002</v>
      </c>
      <c r="T1043" s="17">
        <v>0.73335586028750099</v>
      </c>
      <c r="U1043" s="17">
        <v>0.67804346497585699</v>
      </c>
      <c r="V1043" s="17">
        <v>0.79503129350257795</v>
      </c>
      <c r="W1043" s="17">
        <v>0.85317664199281595</v>
      </c>
      <c r="X1043" s="17">
        <v>0.83330399134870203</v>
      </c>
      <c r="Y1043" s="17">
        <v>0.83928452067896697</v>
      </c>
      <c r="Z1043" s="17">
        <v>0.70360424478293104</v>
      </c>
      <c r="AA1043" s="17">
        <v>0.72782168104628497</v>
      </c>
      <c r="AB1043" s="17"/>
      <c r="AC1043" s="17">
        <v>0.63598752823081295</v>
      </c>
      <c r="AD1043" s="17">
        <v>0.75965740967862805</v>
      </c>
      <c r="AE1043" s="17">
        <v>0.75388887447311004</v>
      </c>
      <c r="AF1043" s="17">
        <v>0.87665137514426295</v>
      </c>
      <c r="AG1043" s="17">
        <v>0.81379416782034497</v>
      </c>
      <c r="AH1043" s="17">
        <v>0.60368016595389795</v>
      </c>
      <c r="AI1043" s="17"/>
      <c r="AJ1043" s="17">
        <v>0.81023333703808698</v>
      </c>
      <c r="AK1043" s="17">
        <v>0.77085986957338604</v>
      </c>
      <c r="AL1043" s="17">
        <v>0.72860004484083596</v>
      </c>
      <c r="AM1043" s="17">
        <v>0.74606739663209198</v>
      </c>
      <c r="AN1043" s="17">
        <v>0.62589972207141398</v>
      </c>
      <c r="AO1043" s="17">
        <v>0.68454051838701802</v>
      </c>
      <c r="AP1043" s="17"/>
      <c r="AQ1043" s="17">
        <v>0.68896570223821396</v>
      </c>
      <c r="AR1043" s="17">
        <v>0.77072441490356902</v>
      </c>
      <c r="AS1043" s="17"/>
      <c r="AT1043" s="17">
        <v>0.76678523641163798</v>
      </c>
      <c r="AU1043" s="17">
        <v>0.67626734327819205</v>
      </c>
      <c r="AV1043" s="17"/>
      <c r="AW1043" s="17">
        <v>0.721004349272372</v>
      </c>
      <c r="AX1043" s="17" t="s">
        <v>87</v>
      </c>
      <c r="AY1043" s="17">
        <v>0.81023333703808698</v>
      </c>
      <c r="AZ1043" s="17"/>
      <c r="BA1043" s="17">
        <v>0.74471615278055603</v>
      </c>
      <c r="BB1043" s="17">
        <v>0.75218768583749596</v>
      </c>
      <c r="BC1043" s="17"/>
      <c r="BD1043" s="17">
        <v>0.65479600747603695</v>
      </c>
      <c r="BE1043" s="17">
        <v>0.77608233296844298</v>
      </c>
      <c r="BF1043" s="17"/>
      <c r="BG1043" s="17">
        <v>0.60299848031888603</v>
      </c>
      <c r="BH1043" s="17">
        <v>0.73750548331686105</v>
      </c>
      <c r="BI1043" s="17">
        <v>0.73283786273756601</v>
      </c>
      <c r="BJ1043" s="17">
        <v>0.79865417082293799</v>
      </c>
    </row>
    <row r="1044" spans="2:62">
      <c r="C1044" s="17"/>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c r="AC1044" s="17"/>
      <c r="AD1044" s="17"/>
      <c r="AE1044" s="17"/>
      <c r="AF1044" s="17"/>
      <c r="AG1044" s="17"/>
      <c r="AH1044" s="17"/>
      <c r="AI1044" s="17"/>
      <c r="AJ1044" s="17"/>
      <c r="AK1044" s="17"/>
      <c r="AL1044" s="17"/>
      <c r="AM1044" s="17"/>
      <c r="AN1044" s="17"/>
      <c r="AO1044" s="17"/>
      <c r="AP1044" s="17"/>
      <c r="AQ1044" s="17"/>
      <c r="AR1044" s="17"/>
      <c r="AS1044" s="17"/>
      <c r="AT1044" s="17"/>
      <c r="AU1044" s="17"/>
      <c r="AV1044" s="17"/>
      <c r="AW1044" s="17"/>
      <c r="AX1044" s="17"/>
      <c r="AY1044" s="17"/>
      <c r="AZ1044" s="17"/>
      <c r="BA1044" s="17"/>
      <c r="BB1044" s="17"/>
      <c r="BC1044" s="17"/>
      <c r="BD1044" s="17"/>
      <c r="BE1044" s="17"/>
      <c r="BF1044" s="17"/>
      <c r="BG1044" s="17"/>
      <c r="BH1044" s="17"/>
      <c r="BI1044" s="17"/>
      <c r="BJ1044" s="17"/>
    </row>
    <row r="1045" spans="2:62">
      <c r="B1045" s="6" t="s">
        <v>441</v>
      </c>
      <c r="C1045" s="17"/>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c r="AC1045" s="17"/>
      <c r="AD1045" s="17"/>
      <c r="AE1045" s="17"/>
      <c r="AF1045" s="17"/>
      <c r="AG1045" s="17"/>
      <c r="AH1045" s="17"/>
      <c r="AI1045" s="17"/>
      <c r="AJ1045" s="17"/>
      <c r="AK1045" s="17"/>
      <c r="AL1045" s="17"/>
      <c r="AM1045" s="17"/>
      <c r="AN1045" s="17"/>
      <c r="AO1045" s="17"/>
      <c r="AP1045" s="17"/>
      <c r="AQ1045" s="17"/>
      <c r="AR1045" s="17"/>
      <c r="AS1045" s="17"/>
      <c r="AT1045" s="17"/>
      <c r="AU1045" s="17"/>
      <c r="AV1045" s="17"/>
      <c r="AW1045" s="17"/>
      <c r="AX1045" s="17"/>
      <c r="AY1045" s="17"/>
      <c r="AZ1045" s="17"/>
      <c r="BA1045" s="17"/>
      <c r="BB1045" s="17"/>
      <c r="BC1045" s="17"/>
      <c r="BD1045" s="17"/>
      <c r="BE1045" s="17"/>
      <c r="BF1045" s="17"/>
      <c r="BG1045" s="17"/>
      <c r="BH1045" s="17"/>
      <c r="BI1045" s="17"/>
      <c r="BJ1045" s="17"/>
    </row>
    <row r="1046" spans="2:62">
      <c r="B1046" s="24" t="s">
        <v>20</v>
      </c>
      <c r="C1046" s="17"/>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c r="AC1046" s="17"/>
      <c r="AD1046" s="17"/>
      <c r="AE1046" s="17"/>
      <c r="AF1046" s="17"/>
      <c r="AG1046" s="17"/>
      <c r="AH1046" s="17"/>
      <c r="AI1046" s="17"/>
      <c r="AJ1046" s="17"/>
      <c r="AK1046" s="17"/>
      <c r="AL1046" s="17"/>
      <c r="AM1046" s="17"/>
      <c r="AN1046" s="17"/>
      <c r="AO1046" s="17"/>
      <c r="AP1046" s="17"/>
      <c r="AQ1046" s="17"/>
      <c r="AR1046" s="17"/>
      <c r="AS1046" s="17"/>
      <c r="AT1046" s="17"/>
      <c r="AU1046" s="17"/>
      <c r="AV1046" s="17"/>
      <c r="AW1046" s="17"/>
      <c r="AX1046" s="17"/>
      <c r="AY1046" s="17"/>
      <c r="AZ1046" s="17"/>
      <c r="BA1046" s="17"/>
      <c r="BB1046" s="17"/>
      <c r="BC1046" s="17"/>
      <c r="BD1046" s="17"/>
      <c r="BE1046" s="17"/>
      <c r="BF1046" s="17"/>
      <c r="BG1046" s="17"/>
      <c r="BH1046" s="17"/>
      <c r="BI1046" s="17"/>
      <c r="BJ1046" s="17"/>
    </row>
    <row r="1047" spans="2:62">
      <c r="B1047" t="s">
        <v>442</v>
      </c>
      <c r="C1047" s="17">
        <v>0.18176055654876899</v>
      </c>
      <c r="D1047" s="17">
        <v>0.20427977637799</v>
      </c>
      <c r="E1047" s="17">
        <v>0.15943324139786799</v>
      </c>
      <c r="F1047" s="17"/>
      <c r="G1047" s="17">
        <v>0.253172672523444</v>
      </c>
      <c r="H1047" s="17">
        <v>0.33022680102857499</v>
      </c>
      <c r="I1047" s="17">
        <v>0.20292473192052801</v>
      </c>
      <c r="J1047" s="17">
        <v>0.14755120615627901</v>
      </c>
      <c r="K1047" s="17">
        <v>0.136537253405285</v>
      </c>
      <c r="L1047" s="17">
        <v>6.7995678668779203E-2</v>
      </c>
      <c r="M1047" s="17"/>
      <c r="N1047" s="17">
        <v>0.25247949515044898</v>
      </c>
      <c r="O1047" s="17">
        <v>0.139501210661967</v>
      </c>
      <c r="P1047" s="17">
        <v>0.162931313736107</v>
      </c>
      <c r="Q1047" s="17">
        <v>0.173163309532157</v>
      </c>
      <c r="R1047" s="17"/>
      <c r="S1047" s="17">
        <v>0.25712352033950397</v>
      </c>
      <c r="T1047" s="17">
        <v>0.155693282531286</v>
      </c>
      <c r="U1047" s="17">
        <v>0.168035073501032</v>
      </c>
      <c r="V1047" s="17">
        <v>0.167740873224552</v>
      </c>
      <c r="W1047" s="17">
        <v>0.18756135125877399</v>
      </c>
      <c r="X1047" s="17">
        <v>0.10842869952294799</v>
      </c>
      <c r="Y1047" s="17">
        <v>0.113496598213955</v>
      </c>
      <c r="Z1047" s="17">
        <v>0.20318826290924</v>
      </c>
      <c r="AA1047" s="17">
        <v>0.26497184831180198</v>
      </c>
      <c r="AB1047" s="17"/>
      <c r="AC1047" s="17">
        <v>0.30827275262790099</v>
      </c>
      <c r="AD1047" s="17">
        <v>0.151567630001015</v>
      </c>
      <c r="AE1047" s="17">
        <v>0.22267239843783901</v>
      </c>
      <c r="AF1047" s="17">
        <v>0.112715552132418</v>
      </c>
      <c r="AG1047" s="17">
        <v>6.1840274981335701E-2</v>
      </c>
      <c r="AH1047" s="17">
        <v>0.151586597782911</v>
      </c>
      <c r="AI1047" s="17"/>
      <c r="AJ1047" s="17">
        <v>0.13062117061848399</v>
      </c>
      <c r="AK1047" s="17">
        <v>0.168890932577379</v>
      </c>
      <c r="AL1047" s="17">
        <v>0.26415070118652401</v>
      </c>
      <c r="AM1047" s="17">
        <v>0.18875255503367</v>
      </c>
      <c r="AN1047" s="17">
        <v>0.25542375344273199</v>
      </c>
      <c r="AO1047" s="17">
        <v>0.23015235508698101</v>
      </c>
      <c r="AP1047" s="17"/>
      <c r="AQ1047" s="17">
        <v>0.231674268576335</v>
      </c>
      <c r="AR1047" s="17">
        <v>0.15672888409204799</v>
      </c>
      <c r="AS1047" s="17"/>
      <c r="AT1047" s="17">
        <v>0.169547641766746</v>
      </c>
      <c r="AU1047" s="17">
        <v>0.23840869443207399</v>
      </c>
      <c r="AV1047" s="17"/>
      <c r="AW1047" s="17">
        <v>0.19710277542763799</v>
      </c>
      <c r="AX1047" s="17" t="s">
        <v>87</v>
      </c>
      <c r="AY1047" s="17">
        <v>0.13062117061848399</v>
      </c>
      <c r="AZ1047" s="17"/>
      <c r="BA1047" s="17">
        <v>0.206087976475753</v>
      </c>
      <c r="BB1047" s="17">
        <v>0.16655985744374699</v>
      </c>
      <c r="BC1047" s="17"/>
      <c r="BD1047" s="17">
        <v>0.25302488167864301</v>
      </c>
      <c r="BE1047" s="17">
        <v>0.151459654249197</v>
      </c>
      <c r="BF1047" s="17"/>
      <c r="BG1047" s="17">
        <v>0.30272365086346797</v>
      </c>
      <c r="BH1047" s="17">
        <v>0.14741892935737999</v>
      </c>
      <c r="BI1047" s="17">
        <v>0.21979772691409999</v>
      </c>
      <c r="BJ1047" s="17">
        <v>0.13233754203943601</v>
      </c>
    </row>
    <row r="1048" spans="2:62">
      <c r="B1048" t="s">
        <v>430</v>
      </c>
      <c r="C1048" s="17">
        <v>0.81823944345123101</v>
      </c>
      <c r="D1048" s="17">
        <v>0.79572022362201</v>
      </c>
      <c r="E1048" s="17">
        <v>0.84056675860213204</v>
      </c>
      <c r="F1048" s="17"/>
      <c r="G1048" s="17">
        <v>0.746827327476556</v>
      </c>
      <c r="H1048" s="17">
        <v>0.66977319897142495</v>
      </c>
      <c r="I1048" s="17">
        <v>0.79707526807947204</v>
      </c>
      <c r="J1048" s="17">
        <v>0.85244879384372096</v>
      </c>
      <c r="K1048" s="17">
        <v>0.863462746594715</v>
      </c>
      <c r="L1048" s="17">
        <v>0.93200432133122102</v>
      </c>
      <c r="M1048" s="17"/>
      <c r="N1048" s="17">
        <v>0.74752050484955102</v>
      </c>
      <c r="O1048" s="17">
        <v>0.86049878933803203</v>
      </c>
      <c r="P1048" s="17">
        <v>0.83706868626389297</v>
      </c>
      <c r="Q1048" s="17">
        <v>0.82683669046784203</v>
      </c>
      <c r="R1048" s="17"/>
      <c r="S1048" s="17">
        <v>0.74287647966049597</v>
      </c>
      <c r="T1048" s="17">
        <v>0.844306717468714</v>
      </c>
      <c r="U1048" s="17">
        <v>0.83196492649896703</v>
      </c>
      <c r="V1048" s="17">
        <v>0.832259126775448</v>
      </c>
      <c r="W1048" s="17">
        <v>0.81243864874122595</v>
      </c>
      <c r="X1048" s="17">
        <v>0.89157130047705202</v>
      </c>
      <c r="Y1048" s="17">
        <v>0.88650340178604503</v>
      </c>
      <c r="Z1048" s="17">
        <v>0.79681173709076003</v>
      </c>
      <c r="AA1048" s="17">
        <v>0.73502815168819802</v>
      </c>
      <c r="AB1048" s="17"/>
      <c r="AC1048" s="17">
        <v>0.69172724737209901</v>
      </c>
      <c r="AD1048" s="17">
        <v>0.84843236999898497</v>
      </c>
      <c r="AE1048" s="17">
        <v>0.77732760156216096</v>
      </c>
      <c r="AF1048" s="17">
        <v>0.88728444786758198</v>
      </c>
      <c r="AG1048" s="17">
        <v>0.93815972501866396</v>
      </c>
      <c r="AH1048" s="17">
        <v>0.84841340221708905</v>
      </c>
      <c r="AI1048" s="17"/>
      <c r="AJ1048" s="17">
        <v>0.86937882938151601</v>
      </c>
      <c r="AK1048" s="17">
        <v>0.83110906742262103</v>
      </c>
      <c r="AL1048" s="17">
        <v>0.73584929881347605</v>
      </c>
      <c r="AM1048" s="17">
        <v>0.81124744496632994</v>
      </c>
      <c r="AN1048" s="17">
        <v>0.74457624655726795</v>
      </c>
      <c r="AO1048" s="17">
        <v>0.76984764491301905</v>
      </c>
      <c r="AP1048" s="17"/>
      <c r="AQ1048" s="17">
        <v>0.768325731423665</v>
      </c>
      <c r="AR1048" s="17">
        <v>0.84327111590795201</v>
      </c>
      <c r="AS1048" s="17"/>
      <c r="AT1048" s="17">
        <v>0.83045235823325403</v>
      </c>
      <c r="AU1048" s="17">
        <v>0.76159130556792598</v>
      </c>
      <c r="AV1048" s="17"/>
      <c r="AW1048" s="17">
        <v>0.80289722457236201</v>
      </c>
      <c r="AX1048" s="17" t="s">
        <v>87</v>
      </c>
      <c r="AY1048" s="17">
        <v>0.86937882938151601</v>
      </c>
      <c r="AZ1048" s="17"/>
      <c r="BA1048" s="17">
        <v>0.79391202352424695</v>
      </c>
      <c r="BB1048" s="17">
        <v>0.83344014255625298</v>
      </c>
      <c r="BC1048" s="17"/>
      <c r="BD1048" s="17">
        <v>0.74697511832135699</v>
      </c>
      <c r="BE1048" s="17">
        <v>0.84854034575080295</v>
      </c>
      <c r="BF1048" s="17"/>
      <c r="BG1048" s="17">
        <v>0.69727634913653203</v>
      </c>
      <c r="BH1048" s="17">
        <v>0.85258107064262001</v>
      </c>
      <c r="BI1048" s="17">
        <v>0.78020227308589996</v>
      </c>
      <c r="BJ1048" s="17">
        <v>0.86766245796056396</v>
      </c>
    </row>
    <row r="1049" spans="2:62">
      <c r="C1049" s="17"/>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c r="AC1049" s="17"/>
      <c r="AD1049" s="17"/>
      <c r="AE1049" s="17"/>
      <c r="AF1049" s="17"/>
      <c r="AG1049" s="17"/>
      <c r="AH1049" s="17"/>
      <c r="AI1049" s="17"/>
      <c r="AJ1049" s="17"/>
      <c r="AK1049" s="17"/>
      <c r="AL1049" s="17"/>
      <c r="AM1049" s="17"/>
      <c r="AN1049" s="17"/>
      <c r="AO1049" s="17"/>
      <c r="AP1049" s="17"/>
      <c r="AQ1049" s="17"/>
      <c r="AR1049" s="17"/>
      <c r="AS1049" s="17"/>
      <c r="AT1049" s="17"/>
      <c r="AU1049" s="17"/>
      <c r="AV1049" s="17"/>
      <c r="AW1049" s="17"/>
      <c r="AX1049" s="17"/>
      <c r="AY1049" s="17"/>
      <c r="AZ1049" s="17"/>
      <c r="BA1049" s="17"/>
      <c r="BB1049" s="17"/>
      <c r="BC1049" s="17"/>
      <c r="BD1049" s="17"/>
      <c r="BE1049" s="17"/>
      <c r="BF1049" s="17"/>
      <c r="BG1049" s="17"/>
      <c r="BH1049" s="17"/>
      <c r="BI1049" s="17"/>
      <c r="BJ1049" s="17"/>
    </row>
    <row r="1050" spans="2:62">
      <c r="B1050" s="6" t="s">
        <v>443</v>
      </c>
      <c r="C1050" s="17"/>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c r="AC1050" s="17"/>
      <c r="AD1050" s="17"/>
      <c r="AE1050" s="17"/>
      <c r="AF1050" s="17"/>
      <c r="AG1050" s="17"/>
      <c r="AH1050" s="17"/>
      <c r="AI1050" s="17"/>
      <c r="AJ1050" s="17"/>
      <c r="AK1050" s="17"/>
      <c r="AL1050" s="17"/>
      <c r="AM1050" s="17"/>
      <c r="AN1050" s="17"/>
      <c r="AO1050" s="17"/>
      <c r="AP1050" s="17"/>
      <c r="AQ1050" s="17"/>
      <c r="AR1050" s="17"/>
      <c r="AS1050" s="17"/>
      <c r="AT1050" s="17"/>
      <c r="AU1050" s="17"/>
      <c r="AV1050" s="17"/>
      <c r="AW1050" s="17"/>
      <c r="AX1050" s="17"/>
      <c r="AY1050" s="17"/>
      <c r="AZ1050" s="17"/>
      <c r="BA1050" s="17"/>
      <c r="BB1050" s="17"/>
      <c r="BC1050" s="17"/>
      <c r="BD1050" s="17"/>
      <c r="BE1050" s="17"/>
      <c r="BF1050" s="17"/>
      <c r="BG1050" s="17"/>
      <c r="BH1050" s="17"/>
      <c r="BI1050" s="17"/>
      <c r="BJ1050" s="17"/>
    </row>
    <row r="1051" spans="2:62">
      <c r="B1051" s="24" t="s">
        <v>20</v>
      </c>
      <c r="C1051" s="17"/>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c r="AC1051" s="17"/>
      <c r="AD1051" s="17"/>
      <c r="AE1051" s="17"/>
      <c r="AF1051" s="17"/>
      <c r="AG1051" s="17"/>
      <c r="AH1051" s="17"/>
      <c r="AI1051" s="17"/>
      <c r="AJ1051" s="17"/>
      <c r="AK1051" s="17"/>
      <c r="AL1051" s="17"/>
      <c r="AM1051" s="17"/>
      <c r="AN1051" s="17"/>
      <c r="AO1051" s="17"/>
      <c r="AP1051" s="17"/>
      <c r="AQ1051" s="17"/>
      <c r="AR1051" s="17"/>
      <c r="AS1051" s="17"/>
      <c r="AT1051" s="17"/>
      <c r="AU1051" s="17"/>
      <c r="AV1051" s="17"/>
      <c r="AW1051" s="17"/>
      <c r="AX1051" s="17"/>
      <c r="AY1051" s="17"/>
      <c r="AZ1051" s="17"/>
      <c r="BA1051" s="17"/>
      <c r="BB1051" s="17"/>
      <c r="BC1051" s="17"/>
      <c r="BD1051" s="17"/>
      <c r="BE1051" s="17"/>
      <c r="BF1051" s="17"/>
      <c r="BG1051" s="17"/>
      <c r="BH1051" s="17"/>
      <c r="BI1051" s="17"/>
      <c r="BJ1051" s="17"/>
    </row>
    <row r="1052" spans="2:62">
      <c r="B1052" t="s">
        <v>444</v>
      </c>
      <c r="C1052" s="17">
        <v>0.59385846291936195</v>
      </c>
      <c r="D1052" s="17">
        <v>0.59110047303148405</v>
      </c>
      <c r="E1052" s="17">
        <v>0.59746925820655605</v>
      </c>
      <c r="F1052" s="17"/>
      <c r="G1052" s="17">
        <v>0.722689394664221</v>
      </c>
      <c r="H1052" s="17">
        <v>0.62910847233402001</v>
      </c>
      <c r="I1052" s="17">
        <v>0.68625376777069003</v>
      </c>
      <c r="J1052" s="17">
        <v>0.56518655733914802</v>
      </c>
      <c r="K1052" s="17">
        <v>0.52713255698460004</v>
      </c>
      <c r="L1052" s="17">
        <v>0.491001051804698</v>
      </c>
      <c r="M1052" s="17"/>
      <c r="N1052" s="17">
        <v>0.69706371191981498</v>
      </c>
      <c r="O1052" s="17">
        <v>0.58904676107973097</v>
      </c>
      <c r="P1052" s="17">
        <v>0.51307549444993406</v>
      </c>
      <c r="Q1052" s="17">
        <v>0.56041232701140897</v>
      </c>
      <c r="R1052" s="17"/>
      <c r="S1052" s="17">
        <v>0.66614045321287496</v>
      </c>
      <c r="T1052" s="17">
        <v>0.55137125668611298</v>
      </c>
      <c r="U1052" s="17">
        <v>0.67363694079535297</v>
      </c>
      <c r="V1052" s="17">
        <v>0.58191555038755804</v>
      </c>
      <c r="W1052" s="17">
        <v>0.44375043051659901</v>
      </c>
      <c r="X1052" s="17">
        <v>0.71458495388365195</v>
      </c>
      <c r="Y1052" s="17">
        <v>0.61475357483137105</v>
      </c>
      <c r="Z1052" s="17">
        <v>0.37484746902902799</v>
      </c>
      <c r="AA1052" s="17">
        <v>0.61410668921131495</v>
      </c>
      <c r="AB1052" s="17"/>
      <c r="AC1052" s="17">
        <v>0.71295892334950295</v>
      </c>
      <c r="AD1052" s="17">
        <v>0.55838642739891997</v>
      </c>
      <c r="AE1052" s="17">
        <v>0.54175355068241404</v>
      </c>
      <c r="AF1052" s="17">
        <v>0.56459322725352301</v>
      </c>
      <c r="AG1052" s="17">
        <v>0.49947660753790302</v>
      </c>
      <c r="AH1052" s="17">
        <v>0.64527145693944199</v>
      </c>
      <c r="AI1052" s="17"/>
      <c r="AJ1052" s="17">
        <v>0.57397802564122902</v>
      </c>
      <c r="AK1052" s="17">
        <v>0.56521325776678299</v>
      </c>
      <c r="AL1052" s="17">
        <v>0.55343895016746403</v>
      </c>
      <c r="AM1052" s="17">
        <v>0.58652678174390604</v>
      </c>
      <c r="AN1052" s="17">
        <v>0.69842938494792295</v>
      </c>
      <c r="AO1052" s="17">
        <v>0.42181657165838599</v>
      </c>
      <c r="AP1052" s="17"/>
      <c r="AQ1052" s="17">
        <v>0.66340656301198098</v>
      </c>
      <c r="AR1052" s="17">
        <v>0.56819190704551303</v>
      </c>
      <c r="AS1052" s="17"/>
      <c r="AT1052" s="17">
        <v>0.57143598654613403</v>
      </c>
      <c r="AU1052" s="17">
        <v>0.69095513002730102</v>
      </c>
      <c r="AV1052" s="17"/>
      <c r="AW1052" s="17">
        <v>0.58407811774044305</v>
      </c>
      <c r="AX1052" s="17" t="s">
        <v>87</v>
      </c>
      <c r="AY1052" s="17">
        <v>0.57397802564122902</v>
      </c>
      <c r="AZ1052" s="17"/>
      <c r="BA1052" s="17">
        <v>0.62962280253268499</v>
      </c>
      <c r="BB1052" s="17">
        <v>0.57485350863622597</v>
      </c>
      <c r="BC1052" s="17"/>
      <c r="BD1052" s="17">
        <v>0.74887848633115495</v>
      </c>
      <c r="BE1052" s="17">
        <v>0.54785085975568104</v>
      </c>
      <c r="BF1052" s="17"/>
      <c r="BG1052" s="17">
        <v>0.73541148757013597</v>
      </c>
      <c r="BH1052" s="17">
        <v>0.56355325991917604</v>
      </c>
      <c r="BI1052" s="17">
        <v>0.70460789310967298</v>
      </c>
      <c r="BJ1052" s="17">
        <v>0.53676882484598798</v>
      </c>
    </row>
    <row r="1053" spans="2:62">
      <c r="B1053" t="s">
        <v>445</v>
      </c>
      <c r="C1053" s="17">
        <v>0.40614153708063799</v>
      </c>
      <c r="D1053" s="17">
        <v>0.408899526968516</v>
      </c>
      <c r="E1053" s="17">
        <v>0.402530741793444</v>
      </c>
      <c r="F1053" s="17"/>
      <c r="G1053" s="17">
        <v>0.277310605335779</v>
      </c>
      <c r="H1053" s="17">
        <v>0.37089152766597999</v>
      </c>
      <c r="I1053" s="17">
        <v>0.31374623222930997</v>
      </c>
      <c r="J1053" s="17">
        <v>0.43481344266085198</v>
      </c>
      <c r="K1053" s="17">
        <v>0.47286744301540001</v>
      </c>
      <c r="L1053" s="17">
        <v>0.508998948195302</v>
      </c>
      <c r="M1053" s="17"/>
      <c r="N1053" s="17">
        <v>0.30293628808018602</v>
      </c>
      <c r="O1053" s="17">
        <v>0.41095323892026903</v>
      </c>
      <c r="P1053" s="17">
        <v>0.486924505550066</v>
      </c>
      <c r="Q1053" s="17">
        <v>0.43958767298859103</v>
      </c>
      <c r="R1053" s="17"/>
      <c r="S1053" s="17">
        <v>0.33385954678712498</v>
      </c>
      <c r="T1053" s="17">
        <v>0.44862874331388702</v>
      </c>
      <c r="U1053" s="17">
        <v>0.32636305920464698</v>
      </c>
      <c r="V1053" s="17">
        <v>0.41808444961244201</v>
      </c>
      <c r="W1053" s="17">
        <v>0.55624956948340099</v>
      </c>
      <c r="X1053" s="17">
        <v>0.28541504611634799</v>
      </c>
      <c r="Y1053" s="17">
        <v>0.38524642516863</v>
      </c>
      <c r="Z1053" s="17">
        <v>0.62515253097097201</v>
      </c>
      <c r="AA1053" s="17">
        <v>0.385893310788685</v>
      </c>
      <c r="AB1053" s="17"/>
      <c r="AC1053" s="17">
        <v>0.287041076650497</v>
      </c>
      <c r="AD1053" s="17">
        <v>0.44161357260107997</v>
      </c>
      <c r="AE1053" s="17">
        <v>0.45824644931758601</v>
      </c>
      <c r="AF1053" s="17">
        <v>0.43540677274647699</v>
      </c>
      <c r="AG1053" s="17">
        <v>0.50052339246209698</v>
      </c>
      <c r="AH1053" s="17">
        <v>0.35472854306055801</v>
      </c>
      <c r="AI1053" s="17"/>
      <c r="AJ1053" s="17">
        <v>0.42602197435877098</v>
      </c>
      <c r="AK1053" s="17">
        <v>0.43478674223321701</v>
      </c>
      <c r="AL1053" s="17">
        <v>0.44656104983253597</v>
      </c>
      <c r="AM1053" s="17">
        <v>0.41347321825609401</v>
      </c>
      <c r="AN1053" s="17">
        <v>0.301570615052077</v>
      </c>
      <c r="AO1053" s="17">
        <v>0.57818342834161396</v>
      </c>
      <c r="AP1053" s="17"/>
      <c r="AQ1053" s="17">
        <v>0.33659343698801902</v>
      </c>
      <c r="AR1053" s="17">
        <v>0.43180809295448702</v>
      </c>
      <c r="AS1053" s="17"/>
      <c r="AT1053" s="17">
        <v>0.42856401345386602</v>
      </c>
      <c r="AU1053" s="17">
        <v>0.30904486997269898</v>
      </c>
      <c r="AV1053" s="17"/>
      <c r="AW1053" s="17">
        <v>0.41592188225955701</v>
      </c>
      <c r="AX1053" s="17" t="s">
        <v>87</v>
      </c>
      <c r="AY1053" s="17">
        <v>0.42602197435877098</v>
      </c>
      <c r="AZ1053" s="17"/>
      <c r="BA1053" s="17">
        <v>0.37037719746731501</v>
      </c>
      <c r="BB1053" s="17">
        <v>0.42514649136377503</v>
      </c>
      <c r="BC1053" s="17"/>
      <c r="BD1053" s="17">
        <v>0.251121513668845</v>
      </c>
      <c r="BE1053" s="17">
        <v>0.45214914024431901</v>
      </c>
      <c r="BF1053" s="17"/>
      <c r="BG1053" s="17">
        <v>0.26458851242986398</v>
      </c>
      <c r="BH1053" s="17">
        <v>0.43644674008082401</v>
      </c>
      <c r="BI1053" s="17">
        <v>0.29539210689032702</v>
      </c>
      <c r="BJ1053" s="17">
        <v>0.46323117515401202</v>
      </c>
    </row>
    <row r="1054" spans="2:62">
      <c r="C1054" s="17"/>
      <c r="D1054" s="17"/>
      <c r="E1054" s="17"/>
      <c r="F1054" s="17"/>
      <c r="G1054" s="17"/>
      <c r="H1054" s="17"/>
      <c r="I1054" s="17"/>
      <c r="J1054" s="17"/>
      <c r="K1054" s="17"/>
      <c r="L1054" s="17"/>
      <c r="M1054" s="17"/>
      <c r="N1054" s="17"/>
      <c r="O1054" s="17"/>
      <c r="P1054" s="17"/>
      <c r="Q1054" s="17"/>
      <c r="R1054" s="17"/>
      <c r="S1054" s="17"/>
      <c r="T1054" s="17"/>
      <c r="U1054" s="17"/>
      <c r="V1054" s="17"/>
      <c r="W1054" s="17"/>
      <c r="X1054" s="17"/>
      <c r="Y1054" s="17"/>
      <c r="Z1054" s="17"/>
      <c r="AA1054" s="17"/>
      <c r="AB1054" s="17"/>
      <c r="AC1054" s="17"/>
      <c r="AD1054" s="17"/>
      <c r="AE1054" s="17"/>
      <c r="AF1054" s="17"/>
      <c r="AG1054" s="17"/>
      <c r="AH1054" s="17"/>
      <c r="AI1054" s="17"/>
      <c r="AJ1054" s="17"/>
      <c r="AK1054" s="17"/>
      <c r="AL1054" s="17"/>
      <c r="AM1054" s="17"/>
      <c r="AN1054" s="17"/>
      <c r="AO1054" s="17"/>
      <c r="AP1054" s="17"/>
      <c r="AQ1054" s="17"/>
      <c r="AR1054" s="17"/>
      <c r="AS1054" s="17"/>
      <c r="AT1054" s="17"/>
      <c r="AU1054" s="17"/>
      <c r="AV1054" s="17"/>
      <c r="AW1054" s="17"/>
      <c r="AX1054" s="17"/>
      <c r="AY1054" s="17"/>
      <c r="AZ1054" s="17"/>
      <c r="BA1054" s="17"/>
      <c r="BB1054" s="17"/>
      <c r="BC1054" s="17"/>
      <c r="BD1054" s="17"/>
      <c r="BE1054" s="17"/>
      <c r="BF1054" s="17"/>
      <c r="BG1054" s="17"/>
      <c r="BH1054" s="17"/>
      <c r="BI1054" s="17"/>
      <c r="BJ1054" s="17"/>
    </row>
    <row r="1055" spans="2:62">
      <c r="B1055" s="6" t="s">
        <v>446</v>
      </c>
      <c r="C1055" s="17"/>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c r="AC1055" s="17"/>
      <c r="AD1055" s="17"/>
      <c r="AE1055" s="17"/>
      <c r="AF1055" s="17"/>
      <c r="AG1055" s="17"/>
      <c r="AH1055" s="17"/>
      <c r="AI1055" s="17"/>
      <c r="AJ1055" s="17"/>
      <c r="AK1055" s="17"/>
      <c r="AL1055" s="17"/>
      <c r="AM1055" s="17"/>
      <c r="AN1055" s="17"/>
      <c r="AO1055" s="17"/>
      <c r="AP1055" s="17"/>
      <c r="AQ1055" s="17"/>
      <c r="AR1055" s="17"/>
      <c r="AS1055" s="17"/>
      <c r="AT1055" s="17"/>
      <c r="AU1055" s="17"/>
      <c r="AV1055" s="17"/>
      <c r="AW1055" s="17"/>
      <c r="AX1055" s="17"/>
      <c r="AY1055" s="17"/>
      <c r="AZ1055" s="17"/>
      <c r="BA1055" s="17"/>
      <c r="BB1055" s="17"/>
      <c r="BC1055" s="17"/>
      <c r="BD1055" s="17"/>
      <c r="BE1055" s="17"/>
      <c r="BF1055" s="17"/>
      <c r="BG1055" s="17"/>
      <c r="BH1055" s="17"/>
      <c r="BI1055" s="17"/>
      <c r="BJ1055" s="17"/>
    </row>
    <row r="1056" spans="2:62">
      <c r="B1056" s="24" t="s">
        <v>20</v>
      </c>
      <c r="C1056" s="17"/>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c r="AC1056" s="17"/>
      <c r="AD1056" s="17"/>
      <c r="AE1056" s="17"/>
      <c r="AF1056" s="17"/>
      <c r="AG1056" s="17"/>
      <c r="AH1056" s="17"/>
      <c r="AI1056" s="17"/>
      <c r="AJ1056" s="17"/>
      <c r="AK1056" s="17"/>
      <c r="AL1056" s="17"/>
      <c r="AM1056" s="17"/>
      <c r="AN1056" s="17"/>
      <c r="AO1056" s="17"/>
      <c r="AP1056" s="17"/>
      <c r="AQ1056" s="17"/>
      <c r="AR1056" s="17"/>
      <c r="AS1056" s="17"/>
      <c r="AT1056" s="17"/>
      <c r="AU1056" s="17"/>
      <c r="AV1056" s="17"/>
      <c r="AW1056" s="17"/>
      <c r="AX1056" s="17"/>
      <c r="AY1056" s="17"/>
      <c r="AZ1056" s="17"/>
      <c r="BA1056" s="17"/>
      <c r="BB1056" s="17"/>
      <c r="BC1056" s="17"/>
      <c r="BD1056" s="17"/>
      <c r="BE1056" s="17"/>
      <c r="BF1056" s="17"/>
      <c r="BG1056" s="17"/>
      <c r="BH1056" s="17"/>
      <c r="BI1056" s="17"/>
      <c r="BJ1056" s="17"/>
    </row>
    <row r="1057" spans="2:62">
      <c r="B1057" t="s">
        <v>447</v>
      </c>
      <c r="C1057" s="17">
        <v>0.48755512930120798</v>
      </c>
      <c r="D1057" s="17">
        <v>0.474963817649519</v>
      </c>
      <c r="E1057" s="17">
        <v>0.50089469057874103</v>
      </c>
      <c r="F1057" s="17"/>
      <c r="G1057" s="17">
        <v>0.55867916121602101</v>
      </c>
      <c r="H1057" s="17">
        <v>0.57993436197208303</v>
      </c>
      <c r="I1057" s="17">
        <v>0.53799330132773004</v>
      </c>
      <c r="J1057" s="17">
        <v>0.44183773203797799</v>
      </c>
      <c r="K1057" s="17">
        <v>0.44956353163217699</v>
      </c>
      <c r="L1057" s="17">
        <v>0.39295722670458599</v>
      </c>
      <c r="M1057" s="17"/>
      <c r="N1057" s="17">
        <v>0.60409341454477705</v>
      </c>
      <c r="O1057" s="17">
        <v>0.46434339494020099</v>
      </c>
      <c r="P1057" s="17">
        <v>0.42353800396921898</v>
      </c>
      <c r="Q1057" s="17">
        <v>0.429606718147722</v>
      </c>
      <c r="R1057" s="17"/>
      <c r="S1057" s="17">
        <v>0.63495018561265004</v>
      </c>
      <c r="T1057" s="17">
        <v>0.46423208512986602</v>
      </c>
      <c r="U1057" s="17">
        <v>0.467300767017376</v>
      </c>
      <c r="V1057" s="17">
        <v>0.45324750215488502</v>
      </c>
      <c r="W1057" s="17">
        <v>0.39637900802109</v>
      </c>
      <c r="X1057" s="17">
        <v>0.51223847258190103</v>
      </c>
      <c r="Y1057" s="17">
        <v>0.35869337358866799</v>
      </c>
      <c r="Z1057" s="17">
        <v>0.37022991751716999</v>
      </c>
      <c r="AA1057" s="17">
        <v>0.54756380814935002</v>
      </c>
      <c r="AB1057" s="17"/>
      <c r="AC1057" s="17">
        <v>0.67019553646655505</v>
      </c>
      <c r="AD1057" s="17">
        <v>0.47574507642153402</v>
      </c>
      <c r="AE1057" s="17">
        <v>0.43964537491484101</v>
      </c>
      <c r="AF1057" s="17">
        <v>0.39151964426538899</v>
      </c>
      <c r="AG1057" s="17">
        <v>0.273491863593953</v>
      </c>
      <c r="AH1057" s="17">
        <v>0.42154840899462298</v>
      </c>
      <c r="AI1057" s="17"/>
      <c r="AJ1057" s="17">
        <v>0.43168294872746499</v>
      </c>
      <c r="AK1057" s="17">
        <v>0.48237665661965601</v>
      </c>
      <c r="AL1057" s="17">
        <v>0.51435432208631204</v>
      </c>
      <c r="AM1057" s="17">
        <v>0.50358485271527398</v>
      </c>
      <c r="AN1057" s="17">
        <v>0.56656032777064502</v>
      </c>
      <c r="AO1057" s="17">
        <v>0.52500089330566102</v>
      </c>
      <c r="AP1057" s="17"/>
      <c r="AQ1057" s="17">
        <v>0.56691523109967801</v>
      </c>
      <c r="AR1057" s="17">
        <v>0.46678161261004902</v>
      </c>
      <c r="AS1057" s="17"/>
      <c r="AT1057" s="17">
        <v>0.47706379648573799</v>
      </c>
      <c r="AU1057" s="17">
        <v>0.52352340188016699</v>
      </c>
      <c r="AV1057" s="17"/>
      <c r="AW1057" s="17">
        <v>0.48658831616427001</v>
      </c>
      <c r="AX1057" s="17" t="s">
        <v>87</v>
      </c>
      <c r="AY1057" s="17">
        <v>0.43168294872746499</v>
      </c>
      <c r="AZ1057" s="17"/>
      <c r="BA1057" s="17">
        <v>0.49564467386011901</v>
      </c>
      <c r="BB1057" s="17">
        <v>0.48346280876556602</v>
      </c>
      <c r="BC1057" s="17"/>
      <c r="BD1057" s="17">
        <v>0.60611466051144702</v>
      </c>
      <c r="BE1057" s="17">
        <v>0.45145974805161398</v>
      </c>
      <c r="BF1057" s="17"/>
      <c r="BG1057" s="17">
        <v>0.61412060075393604</v>
      </c>
      <c r="BH1057" s="17">
        <v>0.47699324371680102</v>
      </c>
      <c r="BI1057" s="17">
        <v>0.46849990404188102</v>
      </c>
      <c r="BJ1057" s="17">
        <v>0.48587473659444902</v>
      </c>
    </row>
    <row r="1058" spans="2:62">
      <c r="B1058" t="s">
        <v>445</v>
      </c>
      <c r="C1058" s="17">
        <v>0.51244487069879197</v>
      </c>
      <c r="D1058" s="17">
        <v>0.525036182350481</v>
      </c>
      <c r="E1058" s="17">
        <v>0.49910530942125902</v>
      </c>
      <c r="F1058" s="17"/>
      <c r="G1058" s="17">
        <v>0.44132083878397899</v>
      </c>
      <c r="H1058" s="17">
        <v>0.42006563802791702</v>
      </c>
      <c r="I1058" s="17">
        <v>0.46200669867227001</v>
      </c>
      <c r="J1058" s="17">
        <v>0.55816226796202195</v>
      </c>
      <c r="K1058" s="17">
        <v>0.55043646836782301</v>
      </c>
      <c r="L1058" s="17">
        <v>0.60704277329541401</v>
      </c>
      <c r="M1058" s="17"/>
      <c r="N1058" s="17">
        <v>0.395906585455223</v>
      </c>
      <c r="O1058" s="17">
        <v>0.53565660505979995</v>
      </c>
      <c r="P1058" s="17">
        <v>0.57646199603078097</v>
      </c>
      <c r="Q1058" s="17">
        <v>0.570393281852278</v>
      </c>
      <c r="R1058" s="17"/>
      <c r="S1058" s="17">
        <v>0.36504981438735001</v>
      </c>
      <c r="T1058" s="17">
        <v>0.53576791487013398</v>
      </c>
      <c r="U1058" s="17">
        <v>0.532699232982624</v>
      </c>
      <c r="V1058" s="17">
        <v>0.54675249784511504</v>
      </c>
      <c r="W1058" s="17">
        <v>0.60362099197890995</v>
      </c>
      <c r="X1058" s="17">
        <v>0.48776152741809897</v>
      </c>
      <c r="Y1058" s="17">
        <v>0.64130662641133196</v>
      </c>
      <c r="Z1058" s="17">
        <v>0.62977008248282995</v>
      </c>
      <c r="AA1058" s="17">
        <v>0.45243619185064998</v>
      </c>
      <c r="AB1058" s="17"/>
      <c r="AC1058" s="17">
        <v>0.329804463533445</v>
      </c>
      <c r="AD1058" s="17">
        <v>0.52425492357846604</v>
      </c>
      <c r="AE1058" s="17">
        <v>0.56035462508515899</v>
      </c>
      <c r="AF1058" s="17">
        <v>0.60848035573461101</v>
      </c>
      <c r="AG1058" s="17">
        <v>0.72650813640604694</v>
      </c>
      <c r="AH1058" s="17">
        <v>0.57845159100537702</v>
      </c>
      <c r="AI1058" s="17"/>
      <c r="AJ1058" s="17">
        <v>0.56831705127253496</v>
      </c>
      <c r="AK1058" s="17">
        <v>0.51762334338034399</v>
      </c>
      <c r="AL1058" s="17">
        <v>0.48564567791368801</v>
      </c>
      <c r="AM1058" s="17">
        <v>0.49641514728472602</v>
      </c>
      <c r="AN1058" s="17">
        <v>0.43343967222935498</v>
      </c>
      <c r="AO1058" s="17">
        <v>0.47499910669433898</v>
      </c>
      <c r="AP1058" s="17"/>
      <c r="AQ1058" s="17">
        <v>0.43308476890032199</v>
      </c>
      <c r="AR1058" s="17">
        <v>0.53321838738995098</v>
      </c>
      <c r="AS1058" s="17"/>
      <c r="AT1058" s="17">
        <v>0.52293620351426195</v>
      </c>
      <c r="AU1058" s="17">
        <v>0.47647659811983301</v>
      </c>
      <c r="AV1058" s="17"/>
      <c r="AW1058" s="17">
        <v>0.51341168383572999</v>
      </c>
      <c r="AX1058" s="17" t="s">
        <v>87</v>
      </c>
      <c r="AY1058" s="17">
        <v>0.56831705127253496</v>
      </c>
      <c r="AZ1058" s="17"/>
      <c r="BA1058" s="17">
        <v>0.50435532613988099</v>
      </c>
      <c r="BB1058" s="17">
        <v>0.51653719123443398</v>
      </c>
      <c r="BC1058" s="17"/>
      <c r="BD1058" s="17">
        <v>0.39388533948855298</v>
      </c>
      <c r="BE1058" s="17">
        <v>0.54854025194838596</v>
      </c>
      <c r="BF1058" s="17"/>
      <c r="BG1058" s="17">
        <v>0.38587939924606401</v>
      </c>
      <c r="BH1058" s="17">
        <v>0.52300675628319904</v>
      </c>
      <c r="BI1058" s="17">
        <v>0.53150009595811898</v>
      </c>
      <c r="BJ1058" s="17">
        <v>0.51412526340555098</v>
      </c>
    </row>
    <row r="1059" spans="2:62">
      <c r="C1059" s="17"/>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c r="AC1059" s="17"/>
      <c r="AD1059" s="17"/>
      <c r="AE1059" s="17"/>
      <c r="AF1059" s="17"/>
      <c r="AG1059" s="17"/>
      <c r="AH1059" s="17"/>
      <c r="AI1059" s="17"/>
      <c r="AJ1059" s="17"/>
      <c r="AK1059" s="17"/>
      <c r="AL1059" s="17"/>
      <c r="AM1059" s="17"/>
      <c r="AN1059" s="17"/>
      <c r="AO1059" s="17"/>
      <c r="AP1059" s="17"/>
      <c r="AQ1059" s="17"/>
      <c r="AR1059" s="17"/>
      <c r="AS1059" s="17"/>
      <c r="AT1059" s="17"/>
      <c r="AU1059" s="17"/>
      <c r="AV1059" s="17"/>
      <c r="AW1059" s="17"/>
      <c r="AX1059" s="17"/>
      <c r="AY1059" s="17"/>
      <c r="AZ1059" s="17"/>
      <c r="BA1059" s="17"/>
      <c r="BB1059" s="17"/>
      <c r="BC1059" s="17"/>
      <c r="BD1059" s="17"/>
      <c r="BE1059" s="17"/>
      <c r="BF1059" s="17"/>
      <c r="BG1059" s="17"/>
      <c r="BH1059" s="17"/>
      <c r="BI1059" s="17"/>
      <c r="BJ1059" s="17"/>
    </row>
    <row r="1060" spans="2:62">
      <c r="B1060" s="6" t="s">
        <v>448</v>
      </c>
      <c r="C1060" s="17"/>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c r="AC1060" s="17"/>
      <c r="AD1060" s="17"/>
      <c r="AE1060" s="17"/>
      <c r="AF1060" s="17"/>
      <c r="AG1060" s="17"/>
      <c r="AH1060" s="17"/>
      <c r="AI1060" s="17"/>
      <c r="AJ1060" s="17"/>
      <c r="AK1060" s="17"/>
      <c r="AL1060" s="17"/>
      <c r="AM1060" s="17"/>
      <c r="AN1060" s="17"/>
      <c r="AO1060" s="17"/>
      <c r="AP1060" s="17"/>
      <c r="AQ1060" s="17"/>
      <c r="AR1060" s="17"/>
      <c r="AS1060" s="17"/>
      <c r="AT1060" s="17"/>
      <c r="AU1060" s="17"/>
      <c r="AV1060" s="17"/>
      <c r="AW1060" s="17"/>
      <c r="AX1060" s="17"/>
      <c r="AY1060" s="17"/>
      <c r="AZ1060" s="17"/>
      <c r="BA1060" s="17"/>
      <c r="BB1060" s="17"/>
      <c r="BC1060" s="17"/>
      <c r="BD1060" s="17"/>
      <c r="BE1060" s="17"/>
      <c r="BF1060" s="17"/>
      <c r="BG1060" s="17"/>
      <c r="BH1060" s="17"/>
      <c r="BI1060" s="17"/>
      <c r="BJ1060" s="17"/>
    </row>
    <row r="1061" spans="2:62">
      <c r="B1061" s="24" t="s">
        <v>20</v>
      </c>
      <c r="C1061" s="17"/>
      <c r="D1061" s="17"/>
      <c r="E1061" s="17"/>
      <c r="F1061" s="17"/>
      <c r="G1061" s="17"/>
      <c r="H1061" s="17"/>
      <c r="I1061" s="17"/>
      <c r="J1061" s="17"/>
      <c r="K1061" s="17"/>
      <c r="L1061" s="17"/>
      <c r="M1061" s="17"/>
      <c r="N1061" s="17"/>
      <c r="O1061" s="17"/>
      <c r="P1061" s="17"/>
      <c r="Q1061" s="17"/>
      <c r="R1061" s="17"/>
      <c r="S1061" s="17"/>
      <c r="T1061" s="17"/>
      <c r="U1061" s="17"/>
      <c r="V1061" s="17"/>
      <c r="W1061" s="17"/>
      <c r="X1061" s="17"/>
      <c r="Y1061" s="17"/>
      <c r="Z1061" s="17"/>
      <c r="AA1061" s="17"/>
      <c r="AB1061" s="17"/>
      <c r="AC1061" s="17"/>
      <c r="AD1061" s="17"/>
      <c r="AE1061" s="17"/>
      <c r="AF1061" s="17"/>
      <c r="AG1061" s="17"/>
      <c r="AH1061" s="17"/>
      <c r="AI1061" s="17"/>
      <c r="AJ1061" s="17"/>
      <c r="AK1061" s="17"/>
      <c r="AL1061" s="17"/>
      <c r="AM1061" s="17"/>
      <c r="AN1061" s="17"/>
      <c r="AO1061" s="17"/>
      <c r="AP1061" s="17"/>
      <c r="AQ1061" s="17"/>
      <c r="AR1061" s="17"/>
      <c r="AS1061" s="17"/>
      <c r="AT1061" s="17"/>
      <c r="AU1061" s="17"/>
      <c r="AV1061" s="17"/>
      <c r="AW1061" s="17"/>
      <c r="AX1061" s="17"/>
      <c r="AY1061" s="17"/>
      <c r="AZ1061" s="17"/>
      <c r="BA1061" s="17"/>
      <c r="BB1061" s="17"/>
      <c r="BC1061" s="17"/>
      <c r="BD1061" s="17"/>
      <c r="BE1061" s="17"/>
      <c r="BF1061" s="17"/>
      <c r="BG1061" s="17"/>
      <c r="BH1061" s="17"/>
      <c r="BI1061" s="17"/>
      <c r="BJ1061" s="17"/>
    </row>
    <row r="1062" spans="2:62">
      <c r="B1062" t="s">
        <v>449</v>
      </c>
      <c r="C1062" s="17">
        <v>0.33539672545673999</v>
      </c>
      <c r="D1062" s="17">
        <v>0.34043285150677599</v>
      </c>
      <c r="E1062" s="17">
        <v>0.33181753021020999</v>
      </c>
      <c r="F1062" s="17"/>
      <c r="G1062" s="17">
        <v>0.51214435519838297</v>
      </c>
      <c r="H1062" s="17">
        <v>0.45194589721478801</v>
      </c>
      <c r="I1062" s="17">
        <v>0.40881144332171399</v>
      </c>
      <c r="J1062" s="17">
        <v>0.214272452581594</v>
      </c>
      <c r="K1062" s="17">
        <v>0.27213194525693302</v>
      </c>
      <c r="L1062" s="17">
        <v>0.215713933787782</v>
      </c>
      <c r="M1062" s="17"/>
      <c r="N1062" s="17">
        <v>0.41227635171281402</v>
      </c>
      <c r="O1062" s="17">
        <v>0.3338064327636</v>
      </c>
      <c r="P1062" s="17">
        <v>0.30898634714101397</v>
      </c>
      <c r="Q1062" s="17">
        <v>0.28689189467337101</v>
      </c>
      <c r="R1062" s="17"/>
      <c r="S1062" s="17">
        <v>0.44533892402667702</v>
      </c>
      <c r="T1062" s="17">
        <v>0.363239806832995</v>
      </c>
      <c r="U1062" s="17">
        <v>0.272314035564306</v>
      </c>
      <c r="V1062" s="17">
        <v>0.35067171047064999</v>
      </c>
      <c r="W1062" s="17">
        <v>0.32642868469398001</v>
      </c>
      <c r="X1062" s="17">
        <v>0.28350746117592501</v>
      </c>
      <c r="Y1062" s="17">
        <v>0.27121429328944102</v>
      </c>
      <c r="Z1062" s="17">
        <v>0.34066484058524399</v>
      </c>
      <c r="AA1062" s="17">
        <v>0.31459805063364499</v>
      </c>
      <c r="AB1062" s="17"/>
      <c r="AC1062" s="17">
        <v>0.49606191503453401</v>
      </c>
      <c r="AD1062" s="17">
        <v>0.31335557411526599</v>
      </c>
      <c r="AE1062" s="17">
        <v>0.36714453794514101</v>
      </c>
      <c r="AF1062" s="17">
        <v>0.28254665815593799</v>
      </c>
      <c r="AG1062" s="17">
        <v>0.14919409169200601</v>
      </c>
      <c r="AH1062" s="17">
        <v>0.229397769289235</v>
      </c>
      <c r="AI1062" s="17"/>
      <c r="AJ1062" s="17">
        <v>0.29174958306673199</v>
      </c>
      <c r="AK1062" s="17">
        <v>0.33251731887244101</v>
      </c>
      <c r="AL1062" s="17">
        <v>0.31793926923683302</v>
      </c>
      <c r="AM1062" s="17">
        <v>0.28928385815089402</v>
      </c>
      <c r="AN1062" s="17">
        <v>0.451557219391645</v>
      </c>
      <c r="AO1062" s="17">
        <v>0.25687154282417601</v>
      </c>
      <c r="AP1062" s="17"/>
      <c r="AQ1062" s="17">
        <v>0.417498969546025</v>
      </c>
      <c r="AR1062" s="17">
        <v>0.31168868002000799</v>
      </c>
      <c r="AS1062" s="17"/>
      <c r="AT1062" s="17">
        <v>0.31195040365986298</v>
      </c>
      <c r="AU1062" s="17">
        <v>0.42861376789420202</v>
      </c>
      <c r="AV1062" s="17"/>
      <c r="AW1062" s="17">
        <v>0.33208292996956701</v>
      </c>
      <c r="AX1062" s="17" t="s">
        <v>87</v>
      </c>
      <c r="AY1062" s="17">
        <v>0.29174958306673199</v>
      </c>
      <c r="AZ1062" s="17"/>
      <c r="BA1062" s="17">
        <v>0.40945819710915898</v>
      </c>
      <c r="BB1062" s="17">
        <v>0.29304530027582099</v>
      </c>
      <c r="BC1062" s="17"/>
      <c r="BD1062" s="17">
        <v>0.479484556947672</v>
      </c>
      <c r="BE1062" s="17">
        <v>0.28670246820885298</v>
      </c>
      <c r="BF1062" s="17"/>
      <c r="BG1062" s="17">
        <v>0.50802265261360502</v>
      </c>
      <c r="BH1062" s="17">
        <v>0.229919784253038</v>
      </c>
      <c r="BI1062" s="17">
        <v>0.433844778104789</v>
      </c>
      <c r="BJ1062" s="17">
        <v>0.261050380366117</v>
      </c>
    </row>
    <row r="1063" spans="2:62">
      <c r="B1063" t="s">
        <v>445</v>
      </c>
      <c r="C1063" s="17">
        <v>0.66460327454325996</v>
      </c>
      <c r="D1063" s="17">
        <v>0.65956714849322395</v>
      </c>
      <c r="E1063" s="17">
        <v>0.66818246978979001</v>
      </c>
      <c r="F1063" s="17"/>
      <c r="G1063" s="17">
        <v>0.48785564480161703</v>
      </c>
      <c r="H1063" s="17">
        <v>0.54805410278521205</v>
      </c>
      <c r="I1063" s="17">
        <v>0.59118855667828596</v>
      </c>
      <c r="J1063" s="17">
        <v>0.785727547418406</v>
      </c>
      <c r="K1063" s="17">
        <v>0.72786805474306704</v>
      </c>
      <c r="L1063" s="17">
        <v>0.78428606621221797</v>
      </c>
      <c r="M1063" s="17"/>
      <c r="N1063" s="17">
        <v>0.58772364828718504</v>
      </c>
      <c r="O1063" s="17">
        <v>0.6661935672364</v>
      </c>
      <c r="P1063" s="17">
        <v>0.69101365285898597</v>
      </c>
      <c r="Q1063" s="17">
        <v>0.71310810532662905</v>
      </c>
      <c r="R1063" s="17"/>
      <c r="S1063" s="17">
        <v>0.55466107597332304</v>
      </c>
      <c r="T1063" s="17">
        <v>0.63676019316700505</v>
      </c>
      <c r="U1063" s="17">
        <v>0.727685964435694</v>
      </c>
      <c r="V1063" s="17">
        <v>0.64932828952934996</v>
      </c>
      <c r="W1063" s="17">
        <v>0.67357131530601999</v>
      </c>
      <c r="X1063" s="17">
        <v>0.71649253882407504</v>
      </c>
      <c r="Y1063" s="17">
        <v>0.72878570671055898</v>
      </c>
      <c r="Z1063" s="17">
        <v>0.65933515941475596</v>
      </c>
      <c r="AA1063" s="17">
        <v>0.68540194936635501</v>
      </c>
      <c r="AB1063" s="17"/>
      <c r="AC1063" s="17">
        <v>0.50393808496546599</v>
      </c>
      <c r="AD1063" s="17">
        <v>0.68664442588473396</v>
      </c>
      <c r="AE1063" s="17">
        <v>0.63285546205485899</v>
      </c>
      <c r="AF1063" s="17">
        <v>0.71745334184406195</v>
      </c>
      <c r="AG1063" s="17">
        <v>0.85080590830799396</v>
      </c>
      <c r="AH1063" s="17">
        <v>0.77060223071076495</v>
      </c>
      <c r="AI1063" s="17"/>
      <c r="AJ1063" s="17">
        <v>0.70825041693326796</v>
      </c>
      <c r="AK1063" s="17">
        <v>0.66748268112755904</v>
      </c>
      <c r="AL1063" s="17">
        <v>0.68206073076316698</v>
      </c>
      <c r="AM1063" s="17">
        <v>0.71071614184910603</v>
      </c>
      <c r="AN1063" s="17">
        <v>0.54844278060835405</v>
      </c>
      <c r="AO1063" s="17">
        <v>0.74312845717582399</v>
      </c>
      <c r="AP1063" s="17"/>
      <c r="AQ1063" s="17">
        <v>0.58250103045397505</v>
      </c>
      <c r="AR1063" s="17">
        <v>0.68831131997999195</v>
      </c>
      <c r="AS1063" s="17"/>
      <c r="AT1063" s="17">
        <v>0.68804959634013696</v>
      </c>
      <c r="AU1063" s="17">
        <v>0.57138623210579897</v>
      </c>
      <c r="AV1063" s="17"/>
      <c r="AW1063" s="17">
        <v>0.66791707003043299</v>
      </c>
      <c r="AX1063" s="17" t="s">
        <v>87</v>
      </c>
      <c r="AY1063" s="17">
        <v>0.70825041693326796</v>
      </c>
      <c r="AZ1063" s="17"/>
      <c r="BA1063" s="17">
        <v>0.59054180289084102</v>
      </c>
      <c r="BB1063" s="17">
        <v>0.70695469972417901</v>
      </c>
      <c r="BC1063" s="17"/>
      <c r="BD1063" s="17">
        <v>0.520515443052328</v>
      </c>
      <c r="BE1063" s="17">
        <v>0.71329753179114697</v>
      </c>
      <c r="BF1063" s="17"/>
      <c r="BG1063" s="17">
        <v>0.49197734738639498</v>
      </c>
      <c r="BH1063" s="17">
        <v>0.77008021574696195</v>
      </c>
      <c r="BI1063" s="17">
        <v>0.56615522189521095</v>
      </c>
      <c r="BJ1063" s="17">
        <v>0.73894961963388295</v>
      </c>
    </row>
    <row r="1064" spans="2:62">
      <c r="C1064" s="17"/>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c r="AC1064" s="17"/>
      <c r="AD1064" s="17"/>
      <c r="AE1064" s="17"/>
      <c r="AF1064" s="17"/>
      <c r="AG1064" s="17"/>
      <c r="AH1064" s="17"/>
      <c r="AI1064" s="17"/>
      <c r="AJ1064" s="17"/>
      <c r="AK1064" s="17"/>
      <c r="AL1064" s="17"/>
      <c r="AM1064" s="17"/>
      <c r="AN1064" s="17"/>
      <c r="AO1064" s="17"/>
      <c r="AP1064" s="17"/>
      <c r="AQ1064" s="17"/>
      <c r="AR1064" s="17"/>
      <c r="AS1064" s="17"/>
      <c r="AT1064" s="17"/>
      <c r="AU1064" s="17"/>
      <c r="AV1064" s="17"/>
      <c r="AW1064" s="17"/>
      <c r="AX1064" s="17"/>
      <c r="AY1064" s="17"/>
      <c r="AZ1064" s="17"/>
      <c r="BA1064" s="17"/>
      <c r="BB1064" s="17"/>
      <c r="BC1064" s="17"/>
      <c r="BD1064" s="17"/>
      <c r="BE1064" s="17"/>
      <c r="BF1064" s="17"/>
      <c r="BG1064" s="17"/>
      <c r="BH1064" s="17"/>
      <c r="BI1064" s="17"/>
      <c r="BJ1064" s="17"/>
    </row>
    <row r="1065" spans="2:62">
      <c r="B1065" s="6" t="s">
        <v>450</v>
      </c>
      <c r="C1065" s="17"/>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c r="AC1065" s="17"/>
      <c r="AD1065" s="17"/>
      <c r="AE1065" s="17"/>
      <c r="AF1065" s="17"/>
      <c r="AG1065" s="17"/>
      <c r="AH1065" s="17"/>
      <c r="AI1065" s="17"/>
      <c r="AJ1065" s="17"/>
      <c r="AK1065" s="17"/>
      <c r="AL1065" s="17"/>
      <c r="AM1065" s="17"/>
      <c r="AN1065" s="17"/>
      <c r="AO1065" s="17"/>
      <c r="AP1065" s="17"/>
      <c r="AQ1065" s="17"/>
      <c r="AR1065" s="17"/>
      <c r="AS1065" s="17"/>
      <c r="AT1065" s="17"/>
      <c r="AU1065" s="17"/>
      <c r="AV1065" s="17"/>
      <c r="AW1065" s="17"/>
      <c r="AX1065" s="17"/>
      <c r="AY1065" s="17"/>
      <c r="AZ1065" s="17"/>
      <c r="BA1065" s="17"/>
      <c r="BB1065" s="17"/>
      <c r="BC1065" s="17"/>
      <c r="BD1065" s="17"/>
      <c r="BE1065" s="17"/>
      <c r="BF1065" s="17"/>
      <c r="BG1065" s="17"/>
      <c r="BH1065" s="17"/>
      <c r="BI1065" s="17"/>
      <c r="BJ1065" s="17"/>
    </row>
    <row r="1066" spans="2:62">
      <c r="B1066" s="24" t="s">
        <v>20</v>
      </c>
      <c r="C1066" s="17"/>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c r="AC1066" s="17"/>
      <c r="AD1066" s="17"/>
      <c r="AE1066" s="17"/>
      <c r="AF1066" s="17"/>
      <c r="AG1066" s="17"/>
      <c r="AH1066" s="17"/>
      <c r="AI1066" s="17"/>
      <c r="AJ1066" s="17"/>
      <c r="AK1066" s="17"/>
      <c r="AL1066" s="17"/>
      <c r="AM1066" s="17"/>
      <c r="AN1066" s="17"/>
      <c r="AO1066" s="17"/>
      <c r="AP1066" s="17"/>
      <c r="AQ1066" s="17"/>
      <c r="AR1066" s="17"/>
      <c r="AS1066" s="17"/>
      <c r="AT1066" s="17"/>
      <c r="AU1066" s="17"/>
      <c r="AV1066" s="17"/>
      <c r="AW1066" s="17"/>
      <c r="AX1066" s="17"/>
      <c r="AY1066" s="17"/>
      <c r="AZ1066" s="17"/>
      <c r="BA1066" s="17"/>
      <c r="BB1066" s="17"/>
      <c r="BC1066" s="17"/>
      <c r="BD1066" s="17"/>
      <c r="BE1066" s="17"/>
      <c r="BF1066" s="17"/>
      <c r="BG1066" s="17"/>
      <c r="BH1066" s="17"/>
      <c r="BI1066" s="17"/>
      <c r="BJ1066" s="17"/>
    </row>
    <row r="1067" spans="2:62">
      <c r="B1067" t="s">
        <v>451</v>
      </c>
      <c r="C1067" s="17">
        <v>0.280377187699626</v>
      </c>
      <c r="D1067" s="17">
        <v>0.283602428328602</v>
      </c>
      <c r="E1067" s="17">
        <v>0.27748800582772498</v>
      </c>
      <c r="F1067" s="17"/>
      <c r="G1067" s="17">
        <v>0.43616565820476899</v>
      </c>
      <c r="H1067" s="17">
        <v>0.394565028043878</v>
      </c>
      <c r="I1067" s="17">
        <v>0.33752721060573998</v>
      </c>
      <c r="J1067" s="17">
        <v>0.23614874666418101</v>
      </c>
      <c r="K1067" s="17">
        <v>0.17660053962472599</v>
      </c>
      <c r="L1067" s="17">
        <v>0.176879811120113</v>
      </c>
      <c r="M1067" s="17"/>
      <c r="N1067" s="17">
        <v>0.43152968973504902</v>
      </c>
      <c r="O1067" s="17">
        <v>0.21492333762448401</v>
      </c>
      <c r="P1067" s="17">
        <v>0.25499679120732299</v>
      </c>
      <c r="Q1067" s="17">
        <v>0.19917285846295901</v>
      </c>
      <c r="R1067" s="17"/>
      <c r="S1067" s="17">
        <v>0.40660633999138701</v>
      </c>
      <c r="T1067" s="17">
        <v>0.26571255996971499</v>
      </c>
      <c r="U1067" s="17">
        <v>0.20635863459599299</v>
      </c>
      <c r="V1067" s="17">
        <v>0.217117241569518</v>
      </c>
      <c r="W1067" s="17">
        <v>0.28670137347910202</v>
      </c>
      <c r="X1067" s="17">
        <v>0.27158899645669798</v>
      </c>
      <c r="Y1067" s="17">
        <v>0.21919682962906101</v>
      </c>
      <c r="Z1067" s="17">
        <v>0.38049915117483202</v>
      </c>
      <c r="AA1067" s="17">
        <v>0.25218873873994302</v>
      </c>
      <c r="AB1067" s="17"/>
      <c r="AC1067" s="17">
        <v>0.418991671929628</v>
      </c>
      <c r="AD1067" s="17">
        <v>0.25542345002856698</v>
      </c>
      <c r="AE1067" s="17">
        <v>0.221115255348415</v>
      </c>
      <c r="AF1067" s="17">
        <v>0.243737249954738</v>
      </c>
      <c r="AG1067" s="17">
        <v>0.19911498914091599</v>
      </c>
      <c r="AH1067" s="17">
        <v>0.219830302352997</v>
      </c>
      <c r="AI1067" s="17"/>
      <c r="AJ1067" s="17">
        <v>0.25005420344288998</v>
      </c>
      <c r="AK1067" s="17">
        <v>0.24659127617030199</v>
      </c>
      <c r="AL1067" s="17">
        <v>0.22400636005479599</v>
      </c>
      <c r="AM1067" s="17">
        <v>0.31279156527245</v>
      </c>
      <c r="AN1067" s="17">
        <v>0.39802844652368002</v>
      </c>
      <c r="AO1067" s="17">
        <v>0.38310126840964098</v>
      </c>
      <c r="AP1067" s="17"/>
      <c r="AQ1067" s="17">
        <v>0.40292988213512598</v>
      </c>
      <c r="AR1067" s="17">
        <v>0.21557180975597101</v>
      </c>
      <c r="AS1067" s="17"/>
      <c r="AT1067" s="17">
        <v>0.24332363660024001</v>
      </c>
      <c r="AU1067" s="17">
        <v>0.41037928704080301</v>
      </c>
      <c r="AV1067" s="17"/>
      <c r="AW1067" s="17">
        <v>0.281753613426239</v>
      </c>
      <c r="AX1067" s="17" t="s">
        <v>87</v>
      </c>
      <c r="AY1067" s="17">
        <v>0.25005420344288998</v>
      </c>
      <c r="AZ1067" s="17"/>
      <c r="BA1067" s="17">
        <v>0.28301238585822303</v>
      </c>
      <c r="BB1067" s="17">
        <v>0.278829500723764</v>
      </c>
      <c r="BC1067" s="17"/>
      <c r="BD1067" s="17">
        <v>0.480848311849355</v>
      </c>
      <c r="BE1067" s="17">
        <v>0.21365168781100299</v>
      </c>
      <c r="BF1067" s="17"/>
      <c r="BG1067" s="17">
        <v>0.44048460849043702</v>
      </c>
      <c r="BH1067" s="17">
        <v>0.21312824262313401</v>
      </c>
      <c r="BI1067" s="17">
        <v>0.30687048845381698</v>
      </c>
      <c r="BJ1067" s="17">
        <v>0.237186630064772</v>
      </c>
    </row>
    <row r="1068" spans="2:62">
      <c r="B1068" t="s">
        <v>445</v>
      </c>
      <c r="C1068" s="17">
        <v>0.71962281230037395</v>
      </c>
      <c r="D1068" s="17">
        <v>0.71639757167139795</v>
      </c>
      <c r="E1068" s="17">
        <v>0.72251199417227496</v>
      </c>
      <c r="F1068" s="17"/>
      <c r="G1068" s="17">
        <v>0.56383434179523095</v>
      </c>
      <c r="H1068" s="17">
        <v>0.60543497195612195</v>
      </c>
      <c r="I1068" s="17">
        <v>0.66247278939426002</v>
      </c>
      <c r="J1068" s="17">
        <v>0.76385125333581905</v>
      </c>
      <c r="K1068" s="17">
        <v>0.82339946037527401</v>
      </c>
      <c r="L1068" s="17">
        <v>0.82312018887988703</v>
      </c>
      <c r="M1068" s="17"/>
      <c r="N1068" s="17">
        <v>0.56847031026495098</v>
      </c>
      <c r="O1068" s="17">
        <v>0.78507666237551599</v>
      </c>
      <c r="P1068" s="17">
        <v>0.74500320879267701</v>
      </c>
      <c r="Q1068" s="17">
        <v>0.80082714153704104</v>
      </c>
      <c r="R1068" s="17"/>
      <c r="S1068" s="17">
        <v>0.59339366000861304</v>
      </c>
      <c r="T1068" s="17">
        <v>0.73428744003028501</v>
      </c>
      <c r="U1068" s="17">
        <v>0.79364136540400698</v>
      </c>
      <c r="V1068" s="17">
        <v>0.78288275843048205</v>
      </c>
      <c r="W1068" s="17">
        <v>0.71329862652089804</v>
      </c>
      <c r="X1068" s="17">
        <v>0.72841100354330202</v>
      </c>
      <c r="Y1068" s="17">
        <v>0.78080317037093905</v>
      </c>
      <c r="Z1068" s="17">
        <v>0.61950084882516798</v>
      </c>
      <c r="AA1068" s="17">
        <v>0.74781126126005704</v>
      </c>
      <c r="AB1068" s="17"/>
      <c r="AC1068" s="17">
        <v>0.58100832807037195</v>
      </c>
      <c r="AD1068" s="17">
        <v>0.74457654997143297</v>
      </c>
      <c r="AE1068" s="17">
        <v>0.77888474465158497</v>
      </c>
      <c r="AF1068" s="17">
        <v>0.756262750045262</v>
      </c>
      <c r="AG1068" s="17">
        <v>0.80088501085908403</v>
      </c>
      <c r="AH1068" s="17">
        <v>0.78016969764700295</v>
      </c>
      <c r="AI1068" s="17"/>
      <c r="AJ1068" s="17">
        <v>0.74994579655711002</v>
      </c>
      <c r="AK1068" s="17">
        <v>0.75340872382969803</v>
      </c>
      <c r="AL1068" s="17">
        <v>0.77599363994520398</v>
      </c>
      <c r="AM1068" s="17">
        <v>0.68720843472755</v>
      </c>
      <c r="AN1068" s="17">
        <v>0.60197155347632003</v>
      </c>
      <c r="AO1068" s="17">
        <v>0.61689873159035902</v>
      </c>
      <c r="AP1068" s="17"/>
      <c r="AQ1068" s="17">
        <v>0.59707011786487396</v>
      </c>
      <c r="AR1068" s="17">
        <v>0.78442819024402899</v>
      </c>
      <c r="AS1068" s="17"/>
      <c r="AT1068" s="17">
        <v>0.75667636339975997</v>
      </c>
      <c r="AU1068" s="17">
        <v>0.58962071295919705</v>
      </c>
      <c r="AV1068" s="17"/>
      <c r="AW1068" s="17">
        <v>0.71824638657376105</v>
      </c>
      <c r="AX1068" s="17" t="s">
        <v>87</v>
      </c>
      <c r="AY1068" s="17">
        <v>0.74994579655711002</v>
      </c>
      <c r="AZ1068" s="17"/>
      <c r="BA1068" s="17">
        <v>0.71698761414177703</v>
      </c>
      <c r="BB1068" s="17">
        <v>0.721170499276236</v>
      </c>
      <c r="BC1068" s="17"/>
      <c r="BD1068" s="17">
        <v>0.51915168815064505</v>
      </c>
      <c r="BE1068" s="17">
        <v>0.78634831218899703</v>
      </c>
      <c r="BF1068" s="17"/>
      <c r="BG1068" s="17">
        <v>0.55951539150956298</v>
      </c>
      <c r="BH1068" s="17">
        <v>0.78687175737686599</v>
      </c>
      <c r="BI1068" s="17">
        <v>0.69312951154618296</v>
      </c>
      <c r="BJ1068" s="17">
        <v>0.76281336993522797</v>
      </c>
    </row>
    <row r="1069" spans="2:62">
      <c r="C1069" s="17"/>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c r="AC1069" s="17"/>
      <c r="AD1069" s="17"/>
      <c r="AE1069" s="17"/>
      <c r="AF1069" s="17"/>
      <c r="AG1069" s="17"/>
      <c r="AH1069" s="17"/>
      <c r="AI1069" s="17"/>
      <c r="AJ1069" s="17"/>
      <c r="AK1069" s="17"/>
      <c r="AL1069" s="17"/>
      <c r="AM1069" s="17"/>
      <c r="AN1069" s="17"/>
      <c r="AO1069" s="17"/>
      <c r="AP1069" s="17"/>
      <c r="AQ1069" s="17"/>
      <c r="AR1069" s="17"/>
      <c r="AS1069" s="17"/>
      <c r="AT1069" s="17"/>
      <c r="AU1069" s="17"/>
      <c r="AV1069" s="17"/>
      <c r="AW1069" s="17"/>
      <c r="AX1069" s="17"/>
      <c r="AY1069" s="17"/>
      <c r="AZ1069" s="17"/>
      <c r="BA1069" s="17"/>
      <c r="BB1069" s="17"/>
      <c r="BC1069" s="17"/>
      <c r="BD1069" s="17"/>
      <c r="BE1069" s="17"/>
      <c r="BF1069" s="17"/>
      <c r="BG1069" s="17"/>
      <c r="BH1069" s="17"/>
      <c r="BI1069" s="17"/>
      <c r="BJ1069" s="17"/>
    </row>
    <row r="1070" spans="2:62">
      <c r="B1070" s="6" t="s">
        <v>452</v>
      </c>
      <c r="C1070" s="17"/>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c r="AC1070" s="17"/>
      <c r="AD1070" s="17"/>
      <c r="AE1070" s="17"/>
      <c r="AF1070" s="17"/>
      <c r="AG1070" s="17"/>
      <c r="AH1070" s="17"/>
      <c r="AI1070" s="17"/>
      <c r="AJ1070" s="17"/>
      <c r="AK1070" s="17"/>
      <c r="AL1070" s="17"/>
      <c r="AM1070" s="17"/>
      <c r="AN1070" s="17"/>
      <c r="AO1070" s="17"/>
      <c r="AP1070" s="17"/>
      <c r="AQ1070" s="17"/>
      <c r="AR1070" s="17"/>
      <c r="AS1070" s="17"/>
      <c r="AT1070" s="17"/>
      <c r="AU1070" s="17"/>
      <c r="AV1070" s="17"/>
      <c r="AW1070" s="17"/>
      <c r="AX1070" s="17"/>
      <c r="AY1070" s="17"/>
      <c r="AZ1070" s="17"/>
      <c r="BA1070" s="17"/>
      <c r="BB1070" s="17"/>
      <c r="BC1070" s="17"/>
      <c r="BD1070" s="17"/>
      <c r="BE1070" s="17"/>
      <c r="BF1070" s="17"/>
      <c r="BG1070" s="17"/>
      <c r="BH1070" s="17"/>
      <c r="BI1070" s="17"/>
      <c r="BJ1070" s="17"/>
    </row>
    <row r="1071" spans="2:62">
      <c r="B1071" s="24" t="s">
        <v>20</v>
      </c>
      <c r="C1071" s="17"/>
      <c r="D1071" s="17"/>
      <c r="E1071" s="17"/>
      <c r="F1071" s="17"/>
      <c r="G1071" s="17"/>
      <c r="H1071" s="17"/>
      <c r="I1071" s="17"/>
      <c r="J1071" s="17"/>
      <c r="K1071" s="17"/>
      <c r="L1071" s="17"/>
      <c r="M1071" s="17"/>
      <c r="N1071" s="17"/>
      <c r="O1071" s="17"/>
      <c r="P1071" s="17"/>
      <c r="Q1071" s="17"/>
      <c r="R1071" s="17"/>
      <c r="S1071" s="17"/>
      <c r="T1071" s="17"/>
      <c r="U1071" s="17"/>
      <c r="V1071" s="17"/>
      <c r="W1071" s="17"/>
      <c r="X1071" s="17"/>
      <c r="Y1071" s="17"/>
      <c r="Z1071" s="17"/>
      <c r="AA1071" s="17"/>
      <c r="AB1071" s="17"/>
      <c r="AC1071" s="17"/>
      <c r="AD1071" s="17"/>
      <c r="AE1071" s="17"/>
      <c r="AF1071" s="17"/>
      <c r="AG1071" s="17"/>
      <c r="AH1071" s="17"/>
      <c r="AI1071" s="17"/>
      <c r="AJ1071" s="17"/>
      <c r="AK1071" s="17"/>
      <c r="AL1071" s="17"/>
      <c r="AM1071" s="17"/>
      <c r="AN1071" s="17"/>
      <c r="AO1071" s="17"/>
      <c r="AP1071" s="17"/>
      <c r="AQ1071" s="17"/>
      <c r="AR1071" s="17"/>
      <c r="AS1071" s="17"/>
      <c r="AT1071" s="17"/>
      <c r="AU1071" s="17"/>
      <c r="AV1071" s="17"/>
      <c r="AW1071" s="17"/>
      <c r="AX1071" s="17"/>
      <c r="AY1071" s="17"/>
      <c r="AZ1071" s="17"/>
      <c r="BA1071" s="17"/>
      <c r="BB1071" s="17"/>
      <c r="BC1071" s="17"/>
      <c r="BD1071" s="17"/>
      <c r="BE1071" s="17"/>
      <c r="BF1071" s="17"/>
      <c r="BG1071" s="17"/>
      <c r="BH1071" s="17"/>
      <c r="BI1071" s="17"/>
      <c r="BJ1071" s="17"/>
    </row>
    <row r="1072" spans="2:62">
      <c r="B1072" t="s">
        <v>453</v>
      </c>
      <c r="C1072" s="17">
        <v>0.23356213154519401</v>
      </c>
      <c r="D1072" s="17">
        <v>0.26546870616649698</v>
      </c>
      <c r="E1072" s="17">
        <v>0.20442587271003901</v>
      </c>
      <c r="F1072" s="17"/>
      <c r="G1072" s="17">
        <v>0.371250083561806</v>
      </c>
      <c r="H1072" s="17">
        <v>0.36006516018381002</v>
      </c>
      <c r="I1072" s="17">
        <v>0.27188902473813098</v>
      </c>
      <c r="J1072" s="17">
        <v>0.179161272272334</v>
      </c>
      <c r="K1072" s="17">
        <v>7.7257521448632793E-2</v>
      </c>
      <c r="L1072" s="17">
        <v>0.14936349830288101</v>
      </c>
      <c r="M1072" s="17"/>
      <c r="N1072" s="17">
        <v>0.28608199136053197</v>
      </c>
      <c r="O1072" s="17">
        <v>0.254532651043758</v>
      </c>
      <c r="P1072" s="17">
        <v>0.136774099700228</v>
      </c>
      <c r="Q1072" s="17">
        <v>0.234798274278641</v>
      </c>
      <c r="R1072" s="17"/>
      <c r="S1072" s="17">
        <v>0.40696526634573299</v>
      </c>
      <c r="T1072" s="17">
        <v>0.23946659806736001</v>
      </c>
      <c r="U1072" s="17">
        <v>0.16074154448983599</v>
      </c>
      <c r="V1072" s="17">
        <v>0.18912717844562099</v>
      </c>
      <c r="W1072" s="17">
        <v>0.12918570908787899</v>
      </c>
      <c r="X1072" s="17">
        <v>0.19707110112799001</v>
      </c>
      <c r="Y1072" s="17">
        <v>0.20133664460534001</v>
      </c>
      <c r="Z1072" s="17">
        <v>0.21174792922296101</v>
      </c>
      <c r="AA1072" s="17">
        <v>0.25514374404895601</v>
      </c>
      <c r="AB1072" s="17"/>
      <c r="AC1072" s="17">
        <v>0.40749196682716199</v>
      </c>
      <c r="AD1072" s="17">
        <v>0.150422057434352</v>
      </c>
      <c r="AE1072" s="17">
        <v>0.25586344040842202</v>
      </c>
      <c r="AF1072" s="17">
        <v>0.167007750608692</v>
      </c>
      <c r="AG1072" s="17">
        <v>0.123061243403708</v>
      </c>
      <c r="AH1072" s="17">
        <v>0.26711232454616901</v>
      </c>
      <c r="AI1072" s="17"/>
      <c r="AJ1072" s="17">
        <v>0.16466104076812099</v>
      </c>
      <c r="AK1072" s="17">
        <v>0.19829637828313901</v>
      </c>
      <c r="AL1072" s="17">
        <v>0.19202123634313401</v>
      </c>
      <c r="AM1072" s="17">
        <v>0.26584775928327298</v>
      </c>
      <c r="AN1072" s="17">
        <v>0.41642424215017099</v>
      </c>
      <c r="AO1072" s="17">
        <v>0.261353095776447</v>
      </c>
      <c r="AP1072" s="17"/>
      <c r="AQ1072" s="17">
        <v>0.313215083930315</v>
      </c>
      <c r="AR1072" s="17">
        <v>0.204246363297509</v>
      </c>
      <c r="AS1072" s="17"/>
      <c r="AT1072" s="17">
        <v>0.210339899977315</v>
      </c>
      <c r="AU1072" s="17">
        <v>0.34604975200177501</v>
      </c>
      <c r="AV1072" s="17"/>
      <c r="AW1072" s="17">
        <v>0.26031953057949098</v>
      </c>
      <c r="AX1072" s="17" t="s">
        <v>87</v>
      </c>
      <c r="AY1072" s="17">
        <v>0.16466104076812099</v>
      </c>
      <c r="AZ1072" s="17"/>
      <c r="BA1072" s="17">
        <v>0.248867970907963</v>
      </c>
      <c r="BB1072" s="17">
        <v>0.225017630427681</v>
      </c>
      <c r="BC1072" s="17"/>
      <c r="BD1072" s="17">
        <v>0.40859067568151303</v>
      </c>
      <c r="BE1072" s="17">
        <v>0.17400625087188401</v>
      </c>
      <c r="BF1072" s="17"/>
      <c r="BG1072" s="17">
        <v>0.46087456921833098</v>
      </c>
      <c r="BH1072" s="17">
        <v>0.17336139456541699</v>
      </c>
      <c r="BI1072" s="17">
        <v>0.209265823524662</v>
      </c>
      <c r="BJ1072" s="17">
        <v>0.20957825996585</v>
      </c>
    </row>
    <row r="1073" spans="2:62">
      <c r="B1073" t="s">
        <v>445</v>
      </c>
      <c r="C1073" s="17">
        <v>0.76643786845480599</v>
      </c>
      <c r="D1073" s="17">
        <v>0.73453129383350302</v>
      </c>
      <c r="E1073" s="17">
        <v>0.79557412728996102</v>
      </c>
      <c r="F1073" s="17"/>
      <c r="G1073" s="17">
        <v>0.628749916438194</v>
      </c>
      <c r="H1073" s="17">
        <v>0.63993483981619004</v>
      </c>
      <c r="I1073" s="17">
        <v>0.72811097526186896</v>
      </c>
      <c r="J1073" s="17">
        <v>0.82083872772766597</v>
      </c>
      <c r="K1073" s="17">
        <v>0.92274247855136704</v>
      </c>
      <c r="L1073" s="17">
        <v>0.85063650169711902</v>
      </c>
      <c r="M1073" s="17"/>
      <c r="N1073" s="17">
        <v>0.71391800863946797</v>
      </c>
      <c r="O1073" s="17">
        <v>0.745467348956242</v>
      </c>
      <c r="P1073" s="17">
        <v>0.86322590029977198</v>
      </c>
      <c r="Q1073" s="17">
        <v>0.76520172572135903</v>
      </c>
      <c r="R1073" s="17"/>
      <c r="S1073" s="17">
        <v>0.59303473365426695</v>
      </c>
      <c r="T1073" s="17">
        <v>0.76053340193263996</v>
      </c>
      <c r="U1073" s="17">
        <v>0.83925845551016398</v>
      </c>
      <c r="V1073" s="17">
        <v>0.81087282155437901</v>
      </c>
      <c r="W1073" s="17">
        <v>0.87081429091212204</v>
      </c>
      <c r="X1073" s="17">
        <v>0.80292889887200902</v>
      </c>
      <c r="Y1073" s="17">
        <v>0.79866335539466005</v>
      </c>
      <c r="Z1073" s="17">
        <v>0.78825207077703896</v>
      </c>
      <c r="AA1073" s="17">
        <v>0.74485625595104399</v>
      </c>
      <c r="AB1073" s="17"/>
      <c r="AC1073" s="17">
        <v>0.59250803317283895</v>
      </c>
      <c r="AD1073" s="17">
        <v>0.849577942565648</v>
      </c>
      <c r="AE1073" s="17">
        <v>0.74413655959157798</v>
      </c>
      <c r="AF1073" s="17">
        <v>0.832992249391308</v>
      </c>
      <c r="AG1073" s="17">
        <v>0.87693875659629195</v>
      </c>
      <c r="AH1073" s="17">
        <v>0.73288767545383104</v>
      </c>
      <c r="AI1073" s="17"/>
      <c r="AJ1073" s="17">
        <v>0.83533895923187895</v>
      </c>
      <c r="AK1073" s="17">
        <v>0.80170362171686105</v>
      </c>
      <c r="AL1073" s="17">
        <v>0.80797876365686605</v>
      </c>
      <c r="AM1073" s="17">
        <v>0.73415224071672702</v>
      </c>
      <c r="AN1073" s="17">
        <v>0.58357575784982896</v>
      </c>
      <c r="AO1073" s="17">
        <v>0.73864690422355295</v>
      </c>
      <c r="AP1073" s="17"/>
      <c r="AQ1073" s="17">
        <v>0.68678491606968495</v>
      </c>
      <c r="AR1073" s="17">
        <v>0.795753636702491</v>
      </c>
      <c r="AS1073" s="17"/>
      <c r="AT1073" s="17">
        <v>0.78966010002268505</v>
      </c>
      <c r="AU1073" s="17">
        <v>0.65395024799822499</v>
      </c>
      <c r="AV1073" s="17"/>
      <c r="AW1073" s="17">
        <v>0.73968046942050902</v>
      </c>
      <c r="AX1073" s="17" t="s">
        <v>87</v>
      </c>
      <c r="AY1073" s="17">
        <v>0.83533895923187895</v>
      </c>
      <c r="AZ1073" s="17"/>
      <c r="BA1073" s="17">
        <v>0.75113202909203702</v>
      </c>
      <c r="BB1073" s="17">
        <v>0.77498236957231903</v>
      </c>
      <c r="BC1073" s="17"/>
      <c r="BD1073" s="17">
        <v>0.59140932431848703</v>
      </c>
      <c r="BE1073" s="17">
        <v>0.82599374912811596</v>
      </c>
      <c r="BF1073" s="17"/>
      <c r="BG1073" s="17">
        <v>0.53912543078166897</v>
      </c>
      <c r="BH1073" s="17">
        <v>0.82663860543458301</v>
      </c>
      <c r="BI1073" s="17">
        <v>0.79073417647533795</v>
      </c>
      <c r="BJ1073" s="17">
        <v>0.79042174003415</v>
      </c>
    </row>
    <row r="1074" spans="2:62">
      <c r="C1074" s="17"/>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c r="AC1074" s="17"/>
      <c r="AD1074" s="17"/>
      <c r="AE1074" s="17"/>
      <c r="AF1074" s="17"/>
      <c r="AG1074" s="17"/>
      <c r="AH1074" s="17"/>
      <c r="AI1074" s="17"/>
      <c r="AJ1074" s="17"/>
      <c r="AK1074" s="17"/>
      <c r="AL1074" s="17"/>
      <c r="AM1074" s="17"/>
      <c r="AN1074" s="17"/>
      <c r="AO1074" s="17"/>
      <c r="AP1074" s="17"/>
      <c r="AQ1074" s="17"/>
      <c r="AR1074" s="17"/>
      <c r="AS1074" s="17"/>
      <c r="AT1074" s="17"/>
      <c r="AU1074" s="17"/>
      <c r="AV1074" s="17"/>
      <c r="AW1074" s="17"/>
      <c r="AX1074" s="17"/>
      <c r="AY1074" s="17"/>
      <c r="AZ1074" s="17"/>
      <c r="BA1074" s="17"/>
      <c r="BB1074" s="17"/>
      <c r="BC1074" s="17"/>
      <c r="BD1074" s="17"/>
      <c r="BE1074" s="17"/>
      <c r="BF1074" s="17"/>
      <c r="BG1074" s="17"/>
      <c r="BH1074" s="17"/>
      <c r="BI1074" s="17"/>
      <c r="BJ1074" s="17"/>
    </row>
    <row r="1075" spans="2:62">
      <c r="B1075" s="6" t="s">
        <v>454</v>
      </c>
      <c r="C1075" s="17"/>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c r="AC1075" s="17"/>
      <c r="AD1075" s="17"/>
      <c r="AE1075" s="17"/>
      <c r="AF1075" s="17"/>
      <c r="AG1075" s="17"/>
      <c r="AH1075" s="17"/>
      <c r="AI1075" s="17"/>
      <c r="AJ1075" s="17"/>
      <c r="AK1075" s="17"/>
      <c r="AL1075" s="17"/>
      <c r="AM1075" s="17"/>
      <c r="AN1075" s="17"/>
      <c r="AO1075" s="17"/>
      <c r="AP1075" s="17"/>
      <c r="AQ1075" s="17"/>
      <c r="AR1075" s="17"/>
      <c r="AS1075" s="17"/>
      <c r="AT1075" s="17"/>
      <c r="AU1075" s="17"/>
      <c r="AV1075" s="17"/>
      <c r="AW1075" s="17"/>
      <c r="AX1075" s="17"/>
      <c r="AY1075" s="17"/>
      <c r="AZ1075" s="17"/>
      <c r="BA1075" s="17"/>
      <c r="BB1075" s="17"/>
      <c r="BC1075" s="17"/>
      <c r="BD1075" s="17"/>
      <c r="BE1075" s="17"/>
      <c r="BF1075" s="17"/>
      <c r="BG1075" s="17"/>
      <c r="BH1075" s="17"/>
      <c r="BI1075" s="17"/>
      <c r="BJ1075" s="17"/>
    </row>
    <row r="1076" spans="2:62">
      <c r="B1076" s="24" t="s">
        <v>20</v>
      </c>
      <c r="C1076" s="17"/>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c r="AC1076" s="17"/>
      <c r="AD1076" s="17"/>
      <c r="AE1076" s="17"/>
      <c r="AF1076" s="17"/>
      <c r="AG1076" s="17"/>
      <c r="AH1076" s="17"/>
      <c r="AI1076" s="17"/>
      <c r="AJ1076" s="17"/>
      <c r="AK1076" s="17"/>
      <c r="AL1076" s="17"/>
      <c r="AM1076" s="17"/>
      <c r="AN1076" s="17"/>
      <c r="AO1076" s="17"/>
      <c r="AP1076" s="17"/>
      <c r="AQ1076" s="17"/>
      <c r="AR1076" s="17"/>
      <c r="AS1076" s="17"/>
      <c r="AT1076" s="17"/>
      <c r="AU1076" s="17"/>
      <c r="AV1076" s="17"/>
      <c r="AW1076" s="17"/>
      <c r="AX1076" s="17"/>
      <c r="AY1076" s="17"/>
      <c r="AZ1076" s="17"/>
      <c r="BA1076" s="17"/>
      <c r="BB1076" s="17"/>
      <c r="BC1076" s="17"/>
      <c r="BD1076" s="17"/>
      <c r="BE1076" s="17"/>
      <c r="BF1076" s="17"/>
      <c r="BG1076" s="17"/>
      <c r="BH1076" s="17"/>
      <c r="BI1076" s="17"/>
      <c r="BJ1076" s="17"/>
    </row>
    <row r="1077" spans="2:62">
      <c r="B1077" t="s">
        <v>455</v>
      </c>
      <c r="C1077" s="17">
        <v>0.20255520545244399</v>
      </c>
      <c r="D1077" s="17">
        <v>0.22215845636850701</v>
      </c>
      <c r="E1077" s="17">
        <v>0.185104437245945</v>
      </c>
      <c r="F1077" s="17"/>
      <c r="G1077" s="17">
        <v>0.255230669809976</v>
      </c>
      <c r="H1077" s="17">
        <v>0.32547238784811999</v>
      </c>
      <c r="I1077" s="17">
        <v>0.30740693223545501</v>
      </c>
      <c r="J1077" s="17">
        <v>9.2197643445397298E-2</v>
      </c>
      <c r="K1077" s="17">
        <v>0.128345994469413</v>
      </c>
      <c r="L1077" s="17">
        <v>6.9831965835978893E-2</v>
      </c>
      <c r="M1077" s="17"/>
      <c r="N1077" s="17">
        <v>0.21200490142761899</v>
      </c>
      <c r="O1077" s="17">
        <v>0.24931223473384301</v>
      </c>
      <c r="P1077" s="17">
        <v>0.20038035934157999</v>
      </c>
      <c r="Q1077" s="17">
        <v>0.12920449973956799</v>
      </c>
      <c r="R1077" s="17"/>
      <c r="S1077" s="17">
        <v>0.27439201721131201</v>
      </c>
      <c r="T1077" s="17">
        <v>0.133437184642545</v>
      </c>
      <c r="U1077" s="17">
        <v>0.14613628452604099</v>
      </c>
      <c r="V1077" s="17">
        <v>0.195136796476618</v>
      </c>
      <c r="W1077" s="17">
        <v>0.233156400937506</v>
      </c>
      <c r="X1077" s="17">
        <v>0.165582568622162</v>
      </c>
      <c r="Y1077" s="17">
        <v>0.10037240141135299</v>
      </c>
      <c r="Z1077" s="17">
        <v>0.27669444999527698</v>
      </c>
      <c r="AA1077" s="17">
        <v>0.31344466744390997</v>
      </c>
      <c r="AB1077" s="17"/>
      <c r="AC1077" s="17">
        <v>0.30851918683873802</v>
      </c>
      <c r="AD1077" s="17">
        <v>0.18153876007700001</v>
      </c>
      <c r="AE1077" s="17">
        <v>0.30741277023334201</v>
      </c>
      <c r="AF1077" s="17">
        <v>8.5816083118378697E-2</v>
      </c>
      <c r="AG1077" s="17">
        <v>0.11263261352831901</v>
      </c>
      <c r="AH1077" s="17">
        <v>0.24632898298131101</v>
      </c>
      <c r="AI1077" s="17"/>
      <c r="AJ1077" s="17">
        <v>0.16088816353319799</v>
      </c>
      <c r="AK1077" s="17">
        <v>0.16789690057276799</v>
      </c>
      <c r="AL1077" s="17">
        <v>0.107096556791946</v>
      </c>
      <c r="AM1077" s="17">
        <v>0.28998957828969602</v>
      </c>
      <c r="AN1077" s="17">
        <v>0.35528502387330302</v>
      </c>
      <c r="AO1077" s="17">
        <v>9.7765342246590101E-2</v>
      </c>
      <c r="AP1077" s="17"/>
      <c r="AQ1077" s="17">
        <v>0.32365621341659001</v>
      </c>
      <c r="AR1077" s="17">
        <v>0.147646126444057</v>
      </c>
      <c r="AS1077" s="17"/>
      <c r="AT1077" s="17">
        <v>0.16282704593175501</v>
      </c>
      <c r="AU1077" s="17">
        <v>0.362947144044444</v>
      </c>
      <c r="AV1077" s="17"/>
      <c r="AW1077" s="17">
        <v>0.21707388092583299</v>
      </c>
      <c r="AX1077" s="17" t="s">
        <v>87</v>
      </c>
      <c r="AY1077" s="17">
        <v>0.16088816353319799</v>
      </c>
      <c r="AZ1077" s="17"/>
      <c r="BA1077" s="17">
        <v>0.21287804515119699</v>
      </c>
      <c r="BB1077" s="17">
        <v>0.19673698724400501</v>
      </c>
      <c r="BC1077" s="17"/>
      <c r="BD1077" s="17">
        <v>0.316647106987275</v>
      </c>
      <c r="BE1077" s="17">
        <v>0.16265686216415701</v>
      </c>
      <c r="BF1077" s="17"/>
      <c r="BG1077" s="17">
        <v>0.37182642380479197</v>
      </c>
      <c r="BH1077" s="17">
        <v>0.13668749896590099</v>
      </c>
      <c r="BI1077" s="17">
        <v>0.20584232919371301</v>
      </c>
      <c r="BJ1077" s="17">
        <v>0.180023455824905</v>
      </c>
    </row>
    <row r="1078" spans="2:62">
      <c r="B1078" t="s">
        <v>445</v>
      </c>
      <c r="C1078" s="17">
        <v>0.79744479454755601</v>
      </c>
      <c r="D1078" s="17">
        <v>0.77784154363149305</v>
      </c>
      <c r="E1078" s="17">
        <v>0.81489556275405495</v>
      </c>
      <c r="F1078" s="17"/>
      <c r="G1078" s="17">
        <v>0.744769330190024</v>
      </c>
      <c r="H1078" s="17">
        <v>0.67452761215187995</v>
      </c>
      <c r="I1078" s="17">
        <v>0.69259306776454499</v>
      </c>
      <c r="J1078" s="17">
        <v>0.90780235655460295</v>
      </c>
      <c r="K1078" s="17">
        <v>0.87165400553058703</v>
      </c>
      <c r="L1078" s="17">
        <v>0.93016803416402105</v>
      </c>
      <c r="M1078" s="17"/>
      <c r="N1078" s="17">
        <v>0.78799509857238104</v>
      </c>
      <c r="O1078" s="17">
        <v>0.75068776526615699</v>
      </c>
      <c r="P1078" s="17">
        <v>0.79961964065841995</v>
      </c>
      <c r="Q1078" s="17">
        <v>0.87079550026043195</v>
      </c>
      <c r="R1078" s="17"/>
      <c r="S1078" s="17">
        <v>0.72560798278868799</v>
      </c>
      <c r="T1078" s="17">
        <v>0.86656281535745505</v>
      </c>
      <c r="U1078" s="17">
        <v>0.85386371547395901</v>
      </c>
      <c r="V1078" s="17">
        <v>0.80486320352338203</v>
      </c>
      <c r="W1078" s="17">
        <v>0.766843599062494</v>
      </c>
      <c r="X1078" s="17">
        <v>0.83441743137783797</v>
      </c>
      <c r="Y1078" s="17">
        <v>0.89962759858864705</v>
      </c>
      <c r="Z1078" s="17">
        <v>0.72330555000472296</v>
      </c>
      <c r="AA1078" s="17">
        <v>0.68655533255609003</v>
      </c>
      <c r="AB1078" s="17"/>
      <c r="AC1078" s="17">
        <v>0.69148081316126198</v>
      </c>
      <c r="AD1078" s="17">
        <v>0.81846123992300002</v>
      </c>
      <c r="AE1078" s="17">
        <v>0.69258722976665898</v>
      </c>
      <c r="AF1078" s="17">
        <v>0.91418391688162104</v>
      </c>
      <c r="AG1078" s="17">
        <v>0.88736738647168101</v>
      </c>
      <c r="AH1078" s="17">
        <v>0.75367101701868899</v>
      </c>
      <c r="AI1078" s="17"/>
      <c r="AJ1078" s="17">
        <v>0.83911183646680199</v>
      </c>
      <c r="AK1078" s="17">
        <v>0.83210309942723204</v>
      </c>
      <c r="AL1078" s="17">
        <v>0.89290344320805404</v>
      </c>
      <c r="AM1078" s="17">
        <v>0.71001042171030304</v>
      </c>
      <c r="AN1078" s="17">
        <v>0.64471497612669704</v>
      </c>
      <c r="AO1078" s="17">
        <v>0.90223465775341005</v>
      </c>
      <c r="AP1078" s="17"/>
      <c r="AQ1078" s="17">
        <v>0.67634378658340999</v>
      </c>
      <c r="AR1078" s="17">
        <v>0.85235387355594205</v>
      </c>
      <c r="AS1078" s="17"/>
      <c r="AT1078" s="17">
        <v>0.83717295406824499</v>
      </c>
      <c r="AU1078" s="17">
        <v>0.63705285595555605</v>
      </c>
      <c r="AV1078" s="17"/>
      <c r="AW1078" s="17">
        <v>0.78292611907416698</v>
      </c>
      <c r="AX1078" s="17" t="s">
        <v>87</v>
      </c>
      <c r="AY1078" s="17">
        <v>0.83911183646680199</v>
      </c>
      <c r="AZ1078" s="17"/>
      <c r="BA1078" s="17">
        <v>0.78712195484880298</v>
      </c>
      <c r="BB1078" s="17">
        <v>0.80326301275599499</v>
      </c>
      <c r="BC1078" s="17"/>
      <c r="BD1078" s="17">
        <v>0.68335289301272495</v>
      </c>
      <c r="BE1078" s="17">
        <v>0.83734313783584302</v>
      </c>
      <c r="BF1078" s="17"/>
      <c r="BG1078" s="17">
        <v>0.62817357619520797</v>
      </c>
      <c r="BH1078" s="17">
        <v>0.86331250103409896</v>
      </c>
      <c r="BI1078" s="17">
        <v>0.79415767080628696</v>
      </c>
      <c r="BJ1078" s="17">
        <v>0.81997654417509402</v>
      </c>
    </row>
    <row r="1079" spans="2:62">
      <c r="C1079" s="17"/>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c r="AC1079" s="17"/>
      <c r="AD1079" s="17"/>
      <c r="AE1079" s="17"/>
      <c r="AF1079" s="17"/>
      <c r="AG1079" s="17"/>
      <c r="AH1079" s="17"/>
      <c r="AI1079" s="17"/>
      <c r="AJ1079" s="17"/>
      <c r="AK1079" s="17"/>
      <c r="AL1079" s="17"/>
      <c r="AM1079" s="17"/>
      <c r="AN1079" s="17"/>
      <c r="AO1079" s="17"/>
      <c r="AP1079" s="17"/>
      <c r="AQ1079" s="17"/>
      <c r="AR1079" s="17"/>
      <c r="AS1079" s="17"/>
      <c r="AT1079" s="17"/>
      <c r="AU1079" s="17"/>
      <c r="AV1079" s="17"/>
      <c r="AW1079" s="17"/>
      <c r="AX1079" s="17"/>
      <c r="AY1079" s="17"/>
      <c r="AZ1079" s="17"/>
      <c r="BA1079" s="17"/>
      <c r="BB1079" s="17"/>
      <c r="BC1079" s="17"/>
      <c r="BD1079" s="17"/>
      <c r="BE1079" s="17"/>
      <c r="BF1079" s="17"/>
      <c r="BG1079" s="17"/>
      <c r="BH1079" s="17"/>
      <c r="BI1079" s="17"/>
      <c r="BJ1079" s="17"/>
    </row>
    <row r="1080" spans="2:62">
      <c r="B1080" s="6" t="s">
        <v>456</v>
      </c>
      <c r="C1080" s="17"/>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c r="AC1080" s="17"/>
      <c r="AD1080" s="17"/>
      <c r="AE1080" s="17"/>
      <c r="AF1080" s="17"/>
      <c r="AG1080" s="17"/>
      <c r="AH1080" s="17"/>
      <c r="AI1080" s="17"/>
      <c r="AJ1080" s="17"/>
      <c r="AK1080" s="17"/>
      <c r="AL1080" s="17"/>
      <c r="AM1080" s="17"/>
      <c r="AN1080" s="17"/>
      <c r="AO1080" s="17"/>
      <c r="AP1080" s="17"/>
      <c r="AQ1080" s="17"/>
      <c r="AR1080" s="17"/>
      <c r="AS1080" s="17"/>
      <c r="AT1080" s="17"/>
      <c r="AU1080" s="17"/>
      <c r="AV1080" s="17"/>
      <c r="AW1080" s="17"/>
      <c r="AX1080" s="17"/>
      <c r="AY1080" s="17"/>
      <c r="AZ1080" s="17"/>
      <c r="BA1080" s="17"/>
      <c r="BB1080" s="17"/>
      <c r="BC1080" s="17"/>
      <c r="BD1080" s="17"/>
      <c r="BE1080" s="17"/>
      <c r="BF1080" s="17"/>
      <c r="BG1080" s="17"/>
      <c r="BH1080" s="17"/>
      <c r="BI1080" s="17"/>
      <c r="BJ1080" s="17"/>
    </row>
    <row r="1081" spans="2:62">
      <c r="B1081" s="24" t="s">
        <v>20</v>
      </c>
      <c r="C1081" s="17"/>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c r="AC1081" s="17"/>
      <c r="AD1081" s="17"/>
      <c r="AE1081" s="17"/>
      <c r="AF1081" s="17"/>
      <c r="AG1081" s="17"/>
      <c r="AH1081" s="17"/>
      <c r="AI1081" s="17"/>
      <c r="AJ1081" s="17"/>
      <c r="AK1081" s="17"/>
      <c r="AL1081" s="17"/>
      <c r="AM1081" s="17"/>
      <c r="AN1081" s="17"/>
      <c r="AO1081" s="17"/>
      <c r="AP1081" s="17"/>
      <c r="AQ1081" s="17"/>
      <c r="AR1081" s="17"/>
      <c r="AS1081" s="17"/>
      <c r="AT1081" s="17"/>
      <c r="AU1081" s="17"/>
      <c r="AV1081" s="17"/>
      <c r="AW1081" s="17"/>
      <c r="AX1081" s="17"/>
      <c r="AY1081" s="17"/>
      <c r="AZ1081" s="17"/>
      <c r="BA1081" s="17"/>
      <c r="BB1081" s="17"/>
      <c r="BC1081" s="17"/>
      <c r="BD1081" s="17"/>
      <c r="BE1081" s="17"/>
      <c r="BF1081" s="17"/>
      <c r="BG1081" s="17"/>
      <c r="BH1081" s="17"/>
      <c r="BI1081" s="17"/>
      <c r="BJ1081" s="17"/>
    </row>
    <row r="1082" spans="2:62">
      <c r="B1082" t="s">
        <v>457</v>
      </c>
      <c r="C1082" s="17">
        <v>0.135840296054582</v>
      </c>
      <c r="D1082" s="17">
        <v>0.156809245942751</v>
      </c>
      <c r="E1082" s="17">
        <v>0.116687326669542</v>
      </c>
      <c r="F1082" s="17"/>
      <c r="G1082" s="17">
        <v>0.26873935214313199</v>
      </c>
      <c r="H1082" s="17">
        <v>0.26686663336489003</v>
      </c>
      <c r="I1082" s="17">
        <v>0.13171529805535001</v>
      </c>
      <c r="J1082" s="17">
        <v>4.9315867923265602E-2</v>
      </c>
      <c r="K1082" s="17">
        <v>7.8478415236019394E-2</v>
      </c>
      <c r="L1082" s="17">
        <v>4.4230528833436901E-2</v>
      </c>
      <c r="M1082" s="17"/>
      <c r="N1082" s="17">
        <v>0.178067292318036</v>
      </c>
      <c r="O1082" s="17">
        <v>0.101730692721736</v>
      </c>
      <c r="P1082" s="17">
        <v>0.15364757475990501</v>
      </c>
      <c r="Q1082" s="17">
        <v>0.108759744949355</v>
      </c>
      <c r="R1082" s="17"/>
      <c r="S1082" s="17">
        <v>0.30065119662003598</v>
      </c>
      <c r="T1082" s="17">
        <v>4.1961408137133699E-2</v>
      </c>
      <c r="U1082" s="17">
        <v>7.0473996654910706E-2</v>
      </c>
      <c r="V1082" s="17">
        <v>7.9453250587260604E-2</v>
      </c>
      <c r="W1082" s="17">
        <v>0.153016744169723</v>
      </c>
      <c r="X1082" s="17">
        <v>0.109341852998567</v>
      </c>
      <c r="Y1082" s="17">
        <v>0.14098255604662199</v>
      </c>
      <c r="Z1082" s="17">
        <v>0.23918376035399</v>
      </c>
      <c r="AA1082" s="17">
        <v>0.115653477779232</v>
      </c>
      <c r="AB1082" s="17"/>
      <c r="AC1082" s="17">
        <v>0.279305104512174</v>
      </c>
      <c r="AD1082" s="17">
        <v>0.105305458343271</v>
      </c>
      <c r="AE1082" s="17">
        <v>0.102491992166377</v>
      </c>
      <c r="AF1082" s="17">
        <v>7.1014795222762106E-2</v>
      </c>
      <c r="AG1082" s="17">
        <v>1.8942972338179001E-2</v>
      </c>
      <c r="AH1082" s="17">
        <v>0.17724880008733701</v>
      </c>
      <c r="AI1082" s="17"/>
      <c r="AJ1082" s="17">
        <v>0.125644286143023</v>
      </c>
      <c r="AK1082" s="17">
        <v>7.5194065627744694E-2</v>
      </c>
      <c r="AL1082" s="17">
        <v>0.21882828852415301</v>
      </c>
      <c r="AM1082" s="17">
        <v>0.18778430379978001</v>
      </c>
      <c r="AN1082" s="17">
        <v>0.16982036113907101</v>
      </c>
      <c r="AO1082" s="17">
        <v>5.4803321285454502E-2</v>
      </c>
      <c r="AP1082" s="17"/>
      <c r="AQ1082" s="17">
        <v>0.206674682766192</v>
      </c>
      <c r="AR1082" s="17">
        <v>0.119176829641812</v>
      </c>
      <c r="AS1082" s="17"/>
      <c r="AT1082" s="17">
        <v>0.11791534320062499</v>
      </c>
      <c r="AU1082" s="17">
        <v>0.197137043683174</v>
      </c>
      <c r="AV1082" s="17"/>
      <c r="AW1082" s="17">
        <v>0.132376552766933</v>
      </c>
      <c r="AX1082" s="17" t="s">
        <v>87</v>
      </c>
      <c r="AY1082" s="17">
        <v>0.125644286143023</v>
      </c>
      <c r="AZ1082" s="17"/>
      <c r="BA1082" s="17">
        <v>0.13323228906185</v>
      </c>
      <c r="BB1082" s="17">
        <v>0.13733298394712801</v>
      </c>
      <c r="BC1082" s="17"/>
      <c r="BD1082" s="17">
        <v>0.26826329385842201</v>
      </c>
      <c r="BE1082" s="17">
        <v>8.9300540297353195E-2</v>
      </c>
      <c r="BF1082" s="17"/>
      <c r="BG1082" s="17">
        <v>0.25254597595916201</v>
      </c>
      <c r="BH1082" s="17">
        <v>9.8613327051477198E-2</v>
      </c>
      <c r="BI1082" s="17">
        <v>0.120197430966326</v>
      </c>
      <c r="BJ1082" s="17">
        <v>0.107652966982365</v>
      </c>
    </row>
    <row r="1083" spans="2:62">
      <c r="B1083" t="s">
        <v>445</v>
      </c>
      <c r="C1083" s="17">
        <v>0.86415970394541797</v>
      </c>
      <c r="D1083" s="17">
        <v>0.84319075405724897</v>
      </c>
      <c r="E1083" s="17">
        <v>0.88331267333045804</v>
      </c>
      <c r="F1083" s="17"/>
      <c r="G1083" s="17">
        <v>0.73126064785686795</v>
      </c>
      <c r="H1083" s="17">
        <v>0.73313336663510997</v>
      </c>
      <c r="I1083" s="17">
        <v>0.86828470194465002</v>
      </c>
      <c r="J1083" s="17">
        <v>0.95068413207673397</v>
      </c>
      <c r="K1083" s="17">
        <v>0.92152158476398105</v>
      </c>
      <c r="L1083" s="17">
        <v>0.95576947116656297</v>
      </c>
      <c r="M1083" s="17"/>
      <c r="N1083" s="17">
        <v>0.82193270768196403</v>
      </c>
      <c r="O1083" s="17">
        <v>0.89826930727826404</v>
      </c>
      <c r="P1083" s="17">
        <v>0.84635242524009402</v>
      </c>
      <c r="Q1083" s="17">
        <v>0.89124025505064497</v>
      </c>
      <c r="R1083" s="17"/>
      <c r="S1083" s="17">
        <v>0.69934880337996397</v>
      </c>
      <c r="T1083" s="17">
        <v>0.958038591862866</v>
      </c>
      <c r="U1083" s="17">
        <v>0.92952600334508895</v>
      </c>
      <c r="V1083" s="17">
        <v>0.92054674941273895</v>
      </c>
      <c r="W1083" s="17">
        <v>0.846983255830277</v>
      </c>
      <c r="X1083" s="17">
        <v>0.89065814700143298</v>
      </c>
      <c r="Y1083" s="17">
        <v>0.85901744395337798</v>
      </c>
      <c r="Z1083" s="17">
        <v>0.76081623964601097</v>
      </c>
      <c r="AA1083" s="17">
        <v>0.88434652222076804</v>
      </c>
      <c r="AB1083" s="17"/>
      <c r="AC1083" s="17">
        <v>0.72069489548782595</v>
      </c>
      <c r="AD1083" s="17">
        <v>0.89469454165672901</v>
      </c>
      <c r="AE1083" s="17">
        <v>0.89750800783362294</v>
      </c>
      <c r="AF1083" s="17">
        <v>0.92898520477723801</v>
      </c>
      <c r="AG1083" s="17">
        <v>0.98105702766182101</v>
      </c>
      <c r="AH1083" s="17">
        <v>0.82275119991266299</v>
      </c>
      <c r="AI1083" s="17"/>
      <c r="AJ1083" s="17">
        <v>0.87435571385697797</v>
      </c>
      <c r="AK1083" s="17">
        <v>0.924805934372255</v>
      </c>
      <c r="AL1083" s="17">
        <v>0.78117171147584796</v>
      </c>
      <c r="AM1083" s="17">
        <v>0.81221569620022005</v>
      </c>
      <c r="AN1083" s="17">
        <v>0.83017963886092905</v>
      </c>
      <c r="AO1083" s="17">
        <v>0.94519667871454605</v>
      </c>
      <c r="AP1083" s="17"/>
      <c r="AQ1083" s="17">
        <v>0.79332531723380895</v>
      </c>
      <c r="AR1083" s="17">
        <v>0.88082317035818802</v>
      </c>
      <c r="AS1083" s="17"/>
      <c r="AT1083" s="17">
        <v>0.88208465679937498</v>
      </c>
      <c r="AU1083" s="17">
        <v>0.80286295631682603</v>
      </c>
      <c r="AV1083" s="17"/>
      <c r="AW1083" s="17">
        <v>0.86762344723306695</v>
      </c>
      <c r="AX1083" s="17" t="s">
        <v>87</v>
      </c>
      <c r="AY1083" s="17">
        <v>0.87435571385697797</v>
      </c>
      <c r="AZ1083" s="17"/>
      <c r="BA1083" s="17">
        <v>0.86676771093814997</v>
      </c>
      <c r="BB1083" s="17">
        <v>0.86266701605287199</v>
      </c>
      <c r="BC1083" s="17"/>
      <c r="BD1083" s="17">
        <v>0.73173670614157804</v>
      </c>
      <c r="BE1083" s="17">
        <v>0.91069945970264699</v>
      </c>
      <c r="BF1083" s="17"/>
      <c r="BG1083" s="17">
        <v>0.74745402404083805</v>
      </c>
      <c r="BH1083" s="17">
        <v>0.90138667294852304</v>
      </c>
      <c r="BI1083" s="17">
        <v>0.87980256903367404</v>
      </c>
      <c r="BJ1083" s="17">
        <v>0.89234703301763496</v>
      </c>
    </row>
    <row r="1084" spans="2:62">
      <c r="C1084" s="17"/>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c r="AC1084" s="17"/>
      <c r="AD1084" s="17"/>
      <c r="AE1084" s="17"/>
      <c r="AF1084" s="17"/>
      <c r="AG1084" s="17"/>
      <c r="AH1084" s="17"/>
      <c r="AI1084" s="17"/>
      <c r="AJ1084" s="17"/>
      <c r="AK1084" s="17"/>
      <c r="AL1084" s="17"/>
      <c r="AM1084" s="17"/>
      <c r="AN1084" s="17"/>
      <c r="AO1084" s="17"/>
      <c r="AP1084" s="17"/>
      <c r="AQ1084" s="17"/>
      <c r="AR1084" s="17"/>
      <c r="AS1084" s="17"/>
      <c r="AT1084" s="17"/>
      <c r="AU1084" s="17"/>
      <c r="AV1084" s="17"/>
      <c r="AW1084" s="17"/>
      <c r="AX1084" s="17"/>
      <c r="AY1084" s="17"/>
      <c r="AZ1084" s="17"/>
      <c r="BA1084" s="17"/>
      <c r="BB1084" s="17"/>
      <c r="BC1084" s="17"/>
      <c r="BD1084" s="17"/>
      <c r="BE1084" s="17"/>
      <c r="BF1084" s="17"/>
      <c r="BG1084" s="17"/>
      <c r="BH1084" s="17"/>
      <c r="BI1084" s="17"/>
      <c r="BJ1084" s="17"/>
    </row>
    <row r="1085" spans="2:62">
      <c r="B1085" s="6" t="s">
        <v>458</v>
      </c>
      <c r="C1085" s="17"/>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c r="AC1085" s="17"/>
      <c r="AD1085" s="17"/>
      <c r="AE1085" s="17"/>
      <c r="AF1085" s="17"/>
      <c r="AG1085" s="17"/>
      <c r="AH1085" s="17"/>
      <c r="AI1085" s="17"/>
      <c r="AJ1085" s="17"/>
      <c r="AK1085" s="17"/>
      <c r="AL1085" s="17"/>
      <c r="AM1085" s="17"/>
      <c r="AN1085" s="17"/>
      <c r="AO1085" s="17"/>
      <c r="AP1085" s="17"/>
      <c r="AQ1085" s="17"/>
      <c r="AR1085" s="17"/>
      <c r="AS1085" s="17"/>
      <c r="AT1085" s="17"/>
      <c r="AU1085" s="17"/>
      <c r="AV1085" s="17"/>
      <c r="AW1085" s="17"/>
      <c r="AX1085" s="17"/>
      <c r="AY1085" s="17"/>
      <c r="AZ1085" s="17"/>
      <c r="BA1085" s="17"/>
      <c r="BB1085" s="17"/>
      <c r="BC1085" s="17"/>
      <c r="BD1085" s="17"/>
      <c r="BE1085" s="17"/>
      <c r="BF1085" s="17"/>
      <c r="BG1085" s="17"/>
      <c r="BH1085" s="17"/>
      <c r="BI1085" s="17"/>
      <c r="BJ1085" s="17"/>
    </row>
    <row r="1086" spans="2:62">
      <c r="B1086" s="24" t="s">
        <v>20</v>
      </c>
      <c r="C1086" s="17"/>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c r="AC1086" s="17"/>
      <c r="AD1086" s="17"/>
      <c r="AE1086" s="17"/>
      <c r="AF1086" s="17"/>
      <c r="AG1086" s="17"/>
      <c r="AH1086" s="17"/>
      <c r="AI1086" s="17"/>
      <c r="AJ1086" s="17"/>
      <c r="AK1086" s="17"/>
      <c r="AL1086" s="17"/>
      <c r="AM1086" s="17"/>
      <c r="AN1086" s="17"/>
      <c r="AO1086" s="17"/>
      <c r="AP1086" s="17"/>
      <c r="AQ1086" s="17"/>
      <c r="AR1086" s="17"/>
      <c r="AS1086" s="17"/>
      <c r="AT1086" s="17"/>
      <c r="AU1086" s="17"/>
      <c r="AV1086" s="17"/>
      <c r="AW1086" s="17"/>
      <c r="AX1086" s="17"/>
      <c r="AY1086" s="17"/>
      <c r="AZ1086" s="17"/>
      <c r="BA1086" s="17"/>
      <c r="BB1086" s="17"/>
      <c r="BC1086" s="17"/>
      <c r="BD1086" s="17"/>
      <c r="BE1086" s="17"/>
      <c r="BF1086" s="17"/>
      <c r="BG1086" s="17"/>
      <c r="BH1086" s="17"/>
      <c r="BI1086" s="17"/>
      <c r="BJ1086" s="17"/>
    </row>
    <row r="1087" spans="2:62">
      <c r="B1087" t="s">
        <v>459</v>
      </c>
      <c r="C1087" s="17">
        <v>0.71193933564601997</v>
      </c>
      <c r="D1087" s="17">
        <v>0.66943114464211295</v>
      </c>
      <c r="E1087" s="17">
        <v>0.75201555233237805</v>
      </c>
      <c r="F1087" s="17"/>
      <c r="G1087" s="17">
        <v>0.729771033529378</v>
      </c>
      <c r="H1087" s="17">
        <v>0.70275219420990898</v>
      </c>
      <c r="I1087" s="17">
        <v>0.72132211615269004</v>
      </c>
      <c r="J1087" s="17">
        <v>0.65229100232423298</v>
      </c>
      <c r="K1087" s="17">
        <v>0.75116387731270795</v>
      </c>
      <c r="L1087" s="17">
        <v>0.72738407738403799</v>
      </c>
      <c r="M1087" s="17"/>
      <c r="N1087" s="17">
        <v>0.792826583952703</v>
      </c>
      <c r="O1087" s="17">
        <v>0.74633794403272402</v>
      </c>
      <c r="P1087" s="17">
        <v>0.63926498763106598</v>
      </c>
      <c r="Q1087" s="17">
        <v>0.65666907967024502</v>
      </c>
      <c r="R1087" s="17"/>
      <c r="S1087" s="17">
        <v>0.74110270465708605</v>
      </c>
      <c r="T1087" s="17">
        <v>0.78007848717120498</v>
      </c>
      <c r="U1087" s="17">
        <v>0.72388769579640899</v>
      </c>
      <c r="V1087" s="17">
        <v>0.64768693130409405</v>
      </c>
      <c r="W1087" s="17">
        <v>0.628963672397161</v>
      </c>
      <c r="X1087" s="17">
        <v>0.75722290784584501</v>
      </c>
      <c r="Y1087" s="17">
        <v>0.79361750201092396</v>
      </c>
      <c r="Z1087" s="17">
        <v>0.70570269223503701</v>
      </c>
      <c r="AA1087" s="17">
        <v>0.58713412066030302</v>
      </c>
      <c r="AB1087" s="17"/>
      <c r="AC1087" s="17">
        <v>0.72371021536593705</v>
      </c>
      <c r="AD1087" s="17">
        <v>0.69044780157007402</v>
      </c>
      <c r="AE1087" s="17">
        <v>0.69560569660988103</v>
      </c>
      <c r="AF1087" s="17">
        <v>0.69195668079045602</v>
      </c>
      <c r="AG1087" s="17">
        <v>0.74306737737018203</v>
      </c>
      <c r="AH1087" s="17">
        <v>0.87580542500479297</v>
      </c>
      <c r="AI1087" s="17"/>
      <c r="AJ1087" s="17">
        <v>0.72335300396426905</v>
      </c>
      <c r="AK1087" s="17">
        <v>0.69136696124061803</v>
      </c>
      <c r="AL1087" s="17">
        <v>0.60560484263913295</v>
      </c>
      <c r="AM1087" s="17">
        <v>0.72652803837847502</v>
      </c>
      <c r="AN1087" s="17">
        <v>0.76103737560576001</v>
      </c>
      <c r="AO1087" s="17">
        <v>0.67771514245032205</v>
      </c>
      <c r="AP1087" s="17"/>
      <c r="AQ1087" s="17">
        <v>0.73921166448238596</v>
      </c>
      <c r="AR1087" s="17">
        <v>0.71584316601972497</v>
      </c>
      <c r="AS1087" s="17"/>
      <c r="AT1087" s="17">
        <v>0.69944736396212104</v>
      </c>
      <c r="AU1087" s="17">
        <v>0.76605688016423501</v>
      </c>
      <c r="AV1087" s="17"/>
      <c r="AW1087" s="17">
        <v>0.71213634009443305</v>
      </c>
      <c r="AX1087" s="17" t="s">
        <v>87</v>
      </c>
      <c r="AY1087" s="17">
        <v>0.72335300396426905</v>
      </c>
      <c r="AZ1087" s="17"/>
      <c r="BA1087" s="17">
        <v>0.743992081280625</v>
      </c>
      <c r="BB1087" s="17">
        <v>0.69316821262557304</v>
      </c>
      <c r="BC1087" s="17"/>
      <c r="BD1087" s="17">
        <v>0.79994641082053297</v>
      </c>
      <c r="BE1087" s="17">
        <v>0.69065152506885297</v>
      </c>
      <c r="BF1087" s="17"/>
      <c r="BG1087" s="17">
        <v>0.75781954523166895</v>
      </c>
      <c r="BH1087" s="17">
        <v>0.68118102872695696</v>
      </c>
      <c r="BI1087" s="17">
        <v>0.70480986277961399</v>
      </c>
      <c r="BJ1087" s="17">
        <v>0.72127223564135501</v>
      </c>
    </row>
    <row r="1088" spans="2:62">
      <c r="B1088" t="s">
        <v>460</v>
      </c>
      <c r="C1088" s="17">
        <v>0.28806066435397998</v>
      </c>
      <c r="D1088" s="17">
        <v>0.33056885535788699</v>
      </c>
      <c r="E1088" s="17">
        <v>0.24798444766762201</v>
      </c>
      <c r="F1088" s="17"/>
      <c r="G1088" s="17">
        <v>0.270228966470623</v>
      </c>
      <c r="H1088" s="17">
        <v>0.29724780579009102</v>
      </c>
      <c r="I1088" s="17">
        <v>0.27867788384731002</v>
      </c>
      <c r="J1088" s="17">
        <v>0.34770899767576702</v>
      </c>
      <c r="K1088" s="17">
        <v>0.24883612268729199</v>
      </c>
      <c r="L1088" s="17">
        <v>0.27261592261596201</v>
      </c>
      <c r="M1088" s="17"/>
      <c r="N1088" s="17">
        <v>0.207173416047297</v>
      </c>
      <c r="O1088" s="17">
        <v>0.25366205596727598</v>
      </c>
      <c r="P1088" s="17">
        <v>0.36073501236893402</v>
      </c>
      <c r="Q1088" s="17">
        <v>0.34333092032975498</v>
      </c>
      <c r="R1088" s="17"/>
      <c r="S1088" s="17">
        <v>0.258897295342914</v>
      </c>
      <c r="T1088" s="17">
        <v>0.21992151282879499</v>
      </c>
      <c r="U1088" s="17">
        <v>0.27611230420359101</v>
      </c>
      <c r="V1088" s="17">
        <v>0.35231306869590601</v>
      </c>
      <c r="W1088" s="17">
        <v>0.371036327602839</v>
      </c>
      <c r="X1088" s="17">
        <v>0.24277709215415499</v>
      </c>
      <c r="Y1088" s="17">
        <v>0.20638249798907601</v>
      </c>
      <c r="Z1088" s="17">
        <v>0.29429730776496299</v>
      </c>
      <c r="AA1088" s="17">
        <v>0.41286587933969698</v>
      </c>
      <c r="AB1088" s="17"/>
      <c r="AC1088" s="17">
        <v>0.27628978463406301</v>
      </c>
      <c r="AD1088" s="17">
        <v>0.30955219842992598</v>
      </c>
      <c r="AE1088" s="17">
        <v>0.30439430339011903</v>
      </c>
      <c r="AF1088" s="17">
        <v>0.30804331920954398</v>
      </c>
      <c r="AG1088" s="17">
        <v>0.25693262262981797</v>
      </c>
      <c r="AH1088" s="17">
        <v>0.124194574995207</v>
      </c>
      <c r="AI1088" s="17"/>
      <c r="AJ1088" s="17">
        <v>0.27664699603573101</v>
      </c>
      <c r="AK1088" s="17">
        <v>0.30863303875938197</v>
      </c>
      <c r="AL1088" s="17">
        <v>0.394395157360867</v>
      </c>
      <c r="AM1088" s="17">
        <v>0.27347196162152498</v>
      </c>
      <c r="AN1088" s="17">
        <v>0.23896262439423999</v>
      </c>
      <c r="AO1088" s="17">
        <v>0.32228485754967801</v>
      </c>
      <c r="AP1088" s="17"/>
      <c r="AQ1088" s="17">
        <v>0.26078833551761399</v>
      </c>
      <c r="AR1088" s="17">
        <v>0.28415683398027503</v>
      </c>
      <c r="AS1088" s="17"/>
      <c r="AT1088" s="17">
        <v>0.30055263603787902</v>
      </c>
      <c r="AU1088" s="17">
        <v>0.23394311983576499</v>
      </c>
      <c r="AV1088" s="17"/>
      <c r="AW1088" s="17">
        <v>0.287863659905567</v>
      </c>
      <c r="AX1088" s="17" t="s">
        <v>87</v>
      </c>
      <c r="AY1088" s="17">
        <v>0.27664699603573101</v>
      </c>
      <c r="AZ1088" s="17"/>
      <c r="BA1088" s="17">
        <v>0.256007918719375</v>
      </c>
      <c r="BB1088" s="17">
        <v>0.30683178737442701</v>
      </c>
      <c r="BC1088" s="17"/>
      <c r="BD1088" s="17">
        <v>0.200053589179467</v>
      </c>
      <c r="BE1088" s="17">
        <v>0.30934847493114698</v>
      </c>
      <c r="BF1088" s="17"/>
      <c r="BG1088" s="17">
        <v>0.242180454768331</v>
      </c>
      <c r="BH1088" s="17">
        <v>0.31881897127304298</v>
      </c>
      <c r="BI1088" s="17">
        <v>0.29519013722038601</v>
      </c>
      <c r="BJ1088" s="17">
        <v>0.27872776435864499</v>
      </c>
    </row>
    <row r="1089" spans="2:62">
      <c r="C1089" s="17"/>
      <c r="D1089" s="17"/>
      <c r="E1089" s="17"/>
      <c r="F1089" s="17"/>
      <c r="G1089" s="17"/>
      <c r="H1089" s="17"/>
      <c r="I1089" s="17"/>
      <c r="J1089" s="17"/>
      <c r="K1089" s="17"/>
      <c r="L1089" s="17"/>
      <c r="M1089" s="17"/>
      <c r="N1089" s="17"/>
      <c r="O1089" s="17"/>
      <c r="P1089" s="17"/>
      <c r="Q1089" s="17"/>
      <c r="R1089" s="17"/>
      <c r="S1089" s="17"/>
      <c r="T1089" s="17"/>
      <c r="U1089" s="17"/>
      <c r="V1089" s="17"/>
      <c r="W1089" s="17"/>
      <c r="X1089" s="17"/>
      <c r="Y1089" s="17"/>
      <c r="Z1089" s="17"/>
      <c r="AA1089" s="17"/>
      <c r="AB1089" s="17"/>
      <c r="AC1089" s="17"/>
      <c r="AD1089" s="17"/>
      <c r="AE1089" s="17"/>
      <c r="AF1089" s="17"/>
      <c r="AG1089" s="17"/>
      <c r="AH1089" s="17"/>
      <c r="AI1089" s="17"/>
      <c r="AJ1089" s="17"/>
      <c r="AK1089" s="17"/>
      <c r="AL1089" s="17"/>
      <c r="AM1089" s="17"/>
      <c r="AN1089" s="17"/>
      <c r="AO1089" s="17"/>
      <c r="AP1089" s="17"/>
      <c r="AQ1089" s="17"/>
      <c r="AR1089" s="17"/>
      <c r="AS1089" s="17"/>
      <c r="AT1089" s="17"/>
      <c r="AU1089" s="17"/>
      <c r="AV1089" s="17"/>
      <c r="AW1089" s="17"/>
      <c r="AX1089" s="17"/>
      <c r="AY1089" s="17"/>
      <c r="AZ1089" s="17"/>
      <c r="BA1089" s="17"/>
      <c r="BB1089" s="17"/>
      <c r="BC1089" s="17"/>
      <c r="BD1089" s="17"/>
      <c r="BE1089" s="17"/>
      <c r="BF1089" s="17"/>
      <c r="BG1089" s="17"/>
      <c r="BH1089" s="17"/>
      <c r="BI1089" s="17"/>
      <c r="BJ1089" s="17"/>
    </row>
    <row r="1090" spans="2:62">
      <c r="B1090" s="6" t="s">
        <v>461</v>
      </c>
      <c r="C1090" s="17"/>
      <c r="D1090" s="17"/>
      <c r="E1090" s="17"/>
      <c r="F1090" s="17"/>
      <c r="G1090" s="17"/>
      <c r="H1090" s="17"/>
      <c r="I1090" s="17"/>
      <c r="J1090" s="17"/>
      <c r="K1090" s="17"/>
      <c r="L1090" s="17"/>
      <c r="M1090" s="17"/>
      <c r="N1090" s="17"/>
      <c r="O1090" s="17"/>
      <c r="P1090" s="17"/>
      <c r="Q1090" s="17"/>
      <c r="R1090" s="17"/>
      <c r="S1090" s="17"/>
      <c r="T1090" s="17"/>
      <c r="U1090" s="17"/>
      <c r="V1090" s="17"/>
      <c r="W1090" s="17"/>
      <c r="X1090" s="17"/>
      <c r="Y1090" s="17"/>
      <c r="Z1090" s="17"/>
      <c r="AA1090" s="17"/>
      <c r="AB1090" s="17"/>
      <c r="AC1090" s="17"/>
      <c r="AD1090" s="17"/>
      <c r="AE1090" s="17"/>
      <c r="AF1090" s="17"/>
      <c r="AG1090" s="17"/>
      <c r="AH1090" s="17"/>
      <c r="AI1090" s="17"/>
      <c r="AJ1090" s="17"/>
      <c r="AK1090" s="17"/>
      <c r="AL1090" s="17"/>
      <c r="AM1090" s="17"/>
      <c r="AN1090" s="17"/>
      <c r="AO1090" s="17"/>
      <c r="AP1090" s="17"/>
      <c r="AQ1090" s="17"/>
      <c r="AR1090" s="17"/>
      <c r="AS1090" s="17"/>
      <c r="AT1090" s="17"/>
      <c r="AU1090" s="17"/>
      <c r="AV1090" s="17"/>
      <c r="AW1090" s="17"/>
      <c r="AX1090" s="17"/>
      <c r="AY1090" s="17"/>
      <c r="AZ1090" s="17"/>
      <c r="BA1090" s="17"/>
      <c r="BB1090" s="17"/>
      <c r="BC1090" s="17"/>
      <c r="BD1090" s="17"/>
      <c r="BE1090" s="17"/>
      <c r="BF1090" s="17"/>
      <c r="BG1090" s="17"/>
      <c r="BH1090" s="17"/>
      <c r="BI1090" s="17"/>
      <c r="BJ1090" s="17"/>
    </row>
    <row r="1091" spans="2:62">
      <c r="B1091" s="24" t="s">
        <v>20</v>
      </c>
      <c r="C1091" s="17"/>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c r="AC1091" s="17"/>
      <c r="AD1091" s="17"/>
      <c r="AE1091" s="17"/>
      <c r="AF1091" s="17"/>
      <c r="AG1091" s="17"/>
      <c r="AH1091" s="17"/>
      <c r="AI1091" s="17"/>
      <c r="AJ1091" s="17"/>
      <c r="AK1091" s="17"/>
      <c r="AL1091" s="17"/>
      <c r="AM1091" s="17"/>
      <c r="AN1091" s="17"/>
      <c r="AO1091" s="17"/>
      <c r="AP1091" s="17"/>
      <c r="AQ1091" s="17"/>
      <c r="AR1091" s="17"/>
      <c r="AS1091" s="17"/>
      <c r="AT1091" s="17"/>
      <c r="AU1091" s="17"/>
      <c r="AV1091" s="17"/>
      <c r="AW1091" s="17"/>
      <c r="AX1091" s="17"/>
      <c r="AY1091" s="17"/>
      <c r="AZ1091" s="17"/>
      <c r="BA1091" s="17"/>
      <c r="BB1091" s="17"/>
      <c r="BC1091" s="17"/>
      <c r="BD1091" s="17"/>
      <c r="BE1091" s="17"/>
      <c r="BF1091" s="17"/>
      <c r="BG1091" s="17"/>
      <c r="BH1091" s="17"/>
      <c r="BI1091" s="17"/>
      <c r="BJ1091" s="17"/>
    </row>
    <row r="1092" spans="2:62">
      <c r="B1092" t="s">
        <v>462</v>
      </c>
      <c r="C1092" s="17">
        <v>0.67187783293651304</v>
      </c>
      <c r="D1092" s="17">
        <v>0.65681321273114501</v>
      </c>
      <c r="E1092" s="17">
        <v>0.68984194799748499</v>
      </c>
      <c r="F1092" s="17"/>
      <c r="G1092" s="17">
        <v>0.86441234934984401</v>
      </c>
      <c r="H1092" s="17">
        <v>0.631644354033436</v>
      </c>
      <c r="I1092" s="17">
        <v>0.76066068462103098</v>
      </c>
      <c r="J1092" s="17">
        <v>0.68104981265512199</v>
      </c>
      <c r="K1092" s="17">
        <v>0.65963607681721204</v>
      </c>
      <c r="L1092" s="17">
        <v>0.52263082873271804</v>
      </c>
      <c r="M1092" s="17"/>
      <c r="N1092" s="17">
        <v>0.79069857937520505</v>
      </c>
      <c r="O1092" s="17">
        <v>0.63818474589509799</v>
      </c>
      <c r="P1092" s="17">
        <v>0.58706618745209005</v>
      </c>
      <c r="Q1092" s="17">
        <v>0.64777893484295401</v>
      </c>
      <c r="R1092" s="17"/>
      <c r="S1092" s="17">
        <v>0.72029130296955202</v>
      </c>
      <c r="T1092" s="17">
        <v>0.70933010452995904</v>
      </c>
      <c r="U1092" s="17">
        <v>0.71263024608655001</v>
      </c>
      <c r="V1092" s="17">
        <v>0.63004930874947196</v>
      </c>
      <c r="W1092" s="17">
        <v>0.40711809206346899</v>
      </c>
      <c r="X1092" s="17">
        <v>0.71729196450876798</v>
      </c>
      <c r="Y1092" s="17">
        <v>0.593188655181488</v>
      </c>
      <c r="Z1092" s="17">
        <v>0.75565713627234499</v>
      </c>
      <c r="AA1092" s="17">
        <v>0.70735349249468604</v>
      </c>
      <c r="AB1092" s="17"/>
      <c r="AC1092" s="17">
        <v>0.76791414712448303</v>
      </c>
      <c r="AD1092" s="17">
        <v>0.61999603600547504</v>
      </c>
      <c r="AE1092" s="17">
        <v>0.73199608214004497</v>
      </c>
      <c r="AF1092" s="17">
        <v>0.63355462212639901</v>
      </c>
      <c r="AG1092" s="17">
        <v>0.58426732515423097</v>
      </c>
      <c r="AH1092" s="17">
        <v>0.55884777395971397</v>
      </c>
      <c r="AI1092" s="17"/>
      <c r="AJ1092" s="17">
        <v>0.63253390998110204</v>
      </c>
      <c r="AK1092" s="17">
        <v>0.70646035380093397</v>
      </c>
      <c r="AL1092" s="17">
        <v>0.61215794388899603</v>
      </c>
      <c r="AM1092" s="17">
        <v>0.68012976936456604</v>
      </c>
      <c r="AN1092" s="17">
        <v>0.69544426871915599</v>
      </c>
      <c r="AO1092" s="17">
        <v>0.90048112866755603</v>
      </c>
      <c r="AP1092" s="17"/>
      <c r="AQ1092" s="17">
        <v>0.64553443328163596</v>
      </c>
      <c r="AR1092" s="17">
        <v>0.69298114295394497</v>
      </c>
      <c r="AS1092" s="17"/>
      <c r="AT1092" s="17">
        <v>0.65475151130715703</v>
      </c>
      <c r="AU1092" s="17">
        <v>0.72467757639382602</v>
      </c>
      <c r="AV1092" s="17"/>
      <c r="AW1092" s="17">
        <v>0.69006358994128403</v>
      </c>
      <c r="AX1092" s="17" t="s">
        <v>87</v>
      </c>
      <c r="AY1092" s="17">
        <v>0.63253390998110204</v>
      </c>
      <c r="AZ1092" s="17"/>
      <c r="BA1092" s="17">
        <v>0.71217571819111303</v>
      </c>
      <c r="BB1092" s="17">
        <v>0.652219645483189</v>
      </c>
      <c r="BC1092" s="17"/>
      <c r="BD1092" s="17">
        <v>0.77556649597855798</v>
      </c>
      <c r="BE1092" s="17">
        <v>0.63986725799349298</v>
      </c>
      <c r="BF1092" s="17"/>
      <c r="BG1092" s="17">
        <v>0.79151835190034603</v>
      </c>
      <c r="BH1092" s="17">
        <v>0.58944084153062803</v>
      </c>
      <c r="BI1092" s="17">
        <v>0.76617375599899395</v>
      </c>
      <c r="BJ1092" s="17">
        <v>0.63903535523412103</v>
      </c>
    </row>
    <row r="1093" spans="2:62">
      <c r="B1093" t="s">
        <v>460</v>
      </c>
      <c r="C1093" s="17">
        <v>0.32812216706348701</v>
      </c>
      <c r="D1093" s="17">
        <v>0.34318678726885499</v>
      </c>
      <c r="E1093" s="17">
        <v>0.31015805200251501</v>
      </c>
      <c r="F1093" s="17"/>
      <c r="G1093" s="17">
        <v>0.13558765065015599</v>
      </c>
      <c r="H1093" s="17">
        <v>0.368355645966564</v>
      </c>
      <c r="I1093" s="17">
        <v>0.23933931537896899</v>
      </c>
      <c r="J1093" s="17">
        <v>0.31895018734487801</v>
      </c>
      <c r="K1093" s="17">
        <v>0.34036392318278802</v>
      </c>
      <c r="L1093" s="17">
        <v>0.47736917126728201</v>
      </c>
      <c r="M1093" s="17"/>
      <c r="N1093" s="17">
        <v>0.20930142062479501</v>
      </c>
      <c r="O1093" s="17">
        <v>0.36181525410490201</v>
      </c>
      <c r="P1093" s="17">
        <v>0.41293381254791001</v>
      </c>
      <c r="Q1093" s="17">
        <v>0.35222106515704599</v>
      </c>
      <c r="R1093" s="17"/>
      <c r="S1093" s="17">
        <v>0.27970869703044798</v>
      </c>
      <c r="T1093" s="17">
        <v>0.29066989547004102</v>
      </c>
      <c r="U1093" s="17">
        <v>0.28736975391344999</v>
      </c>
      <c r="V1093" s="17">
        <v>0.36995069125052799</v>
      </c>
      <c r="W1093" s="17">
        <v>0.59288190793653095</v>
      </c>
      <c r="X1093" s="17">
        <v>0.28270803549123202</v>
      </c>
      <c r="Y1093" s="17">
        <v>0.406811344818512</v>
      </c>
      <c r="Z1093" s="17">
        <v>0.24434286372765501</v>
      </c>
      <c r="AA1093" s="17">
        <v>0.29264650750531401</v>
      </c>
      <c r="AB1093" s="17"/>
      <c r="AC1093" s="17">
        <v>0.232085852875517</v>
      </c>
      <c r="AD1093" s="17">
        <v>0.38000396399452502</v>
      </c>
      <c r="AE1093" s="17">
        <v>0.26800391785995498</v>
      </c>
      <c r="AF1093" s="17">
        <v>0.36644537787360099</v>
      </c>
      <c r="AG1093" s="17">
        <v>0.41573267484576898</v>
      </c>
      <c r="AH1093" s="17">
        <v>0.44115222604028598</v>
      </c>
      <c r="AI1093" s="17"/>
      <c r="AJ1093" s="17">
        <v>0.36746609001889802</v>
      </c>
      <c r="AK1093" s="17">
        <v>0.29353964619906597</v>
      </c>
      <c r="AL1093" s="17">
        <v>0.38784205611100397</v>
      </c>
      <c r="AM1093" s="17">
        <v>0.31987023063543402</v>
      </c>
      <c r="AN1093" s="17">
        <v>0.30455573128084401</v>
      </c>
      <c r="AO1093" s="17">
        <v>9.9518871332444303E-2</v>
      </c>
      <c r="AP1093" s="17"/>
      <c r="AQ1093" s="17">
        <v>0.35446556671836399</v>
      </c>
      <c r="AR1093" s="17">
        <v>0.30701885704605503</v>
      </c>
      <c r="AS1093" s="17"/>
      <c r="AT1093" s="17">
        <v>0.34524848869284303</v>
      </c>
      <c r="AU1093" s="17">
        <v>0.27532242360617398</v>
      </c>
      <c r="AV1093" s="17"/>
      <c r="AW1093" s="17">
        <v>0.30993641005871603</v>
      </c>
      <c r="AX1093" s="17" t="s">
        <v>87</v>
      </c>
      <c r="AY1093" s="17">
        <v>0.36746609001889802</v>
      </c>
      <c r="AZ1093" s="17"/>
      <c r="BA1093" s="17">
        <v>0.28782428180888697</v>
      </c>
      <c r="BB1093" s="17">
        <v>0.347780354516811</v>
      </c>
      <c r="BC1093" s="17"/>
      <c r="BD1093" s="17">
        <v>0.22443350402144199</v>
      </c>
      <c r="BE1093" s="17">
        <v>0.36013274200650802</v>
      </c>
      <c r="BF1093" s="17"/>
      <c r="BG1093" s="17">
        <v>0.208481648099654</v>
      </c>
      <c r="BH1093" s="17">
        <v>0.41055915846937202</v>
      </c>
      <c r="BI1093" s="17">
        <v>0.23382624400100599</v>
      </c>
      <c r="BJ1093" s="17">
        <v>0.36096464476587897</v>
      </c>
    </row>
    <row r="1094" spans="2:62">
      <c r="C1094" s="17"/>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c r="AC1094" s="17"/>
      <c r="AD1094" s="17"/>
      <c r="AE1094" s="17"/>
      <c r="AF1094" s="17"/>
      <c r="AG1094" s="17"/>
      <c r="AH1094" s="17"/>
      <c r="AI1094" s="17"/>
      <c r="AJ1094" s="17"/>
      <c r="AK1094" s="17"/>
      <c r="AL1094" s="17"/>
      <c r="AM1094" s="17"/>
      <c r="AN1094" s="17"/>
      <c r="AO1094" s="17"/>
      <c r="AP1094" s="17"/>
      <c r="AQ1094" s="17"/>
      <c r="AR1094" s="17"/>
      <c r="AS1094" s="17"/>
      <c r="AT1094" s="17"/>
      <c r="AU1094" s="17"/>
      <c r="AV1094" s="17"/>
      <c r="AW1094" s="17"/>
      <c r="AX1094" s="17"/>
      <c r="AY1094" s="17"/>
      <c r="AZ1094" s="17"/>
      <c r="BA1094" s="17"/>
      <c r="BB1094" s="17"/>
      <c r="BC1094" s="17"/>
      <c r="BD1094" s="17"/>
      <c r="BE1094" s="17"/>
      <c r="BF1094" s="17"/>
      <c r="BG1094" s="17"/>
      <c r="BH1094" s="17"/>
      <c r="BI1094" s="17"/>
      <c r="BJ1094" s="17"/>
    </row>
    <row r="1095" spans="2:62">
      <c r="B1095" s="6" t="s">
        <v>463</v>
      </c>
      <c r="C1095" s="17"/>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c r="AC1095" s="17"/>
      <c r="AD1095" s="17"/>
      <c r="AE1095" s="17"/>
      <c r="AF1095" s="17"/>
      <c r="AG1095" s="17"/>
      <c r="AH1095" s="17"/>
      <c r="AI1095" s="17"/>
      <c r="AJ1095" s="17"/>
      <c r="AK1095" s="17"/>
      <c r="AL1095" s="17"/>
      <c r="AM1095" s="17"/>
      <c r="AN1095" s="17"/>
      <c r="AO1095" s="17"/>
      <c r="AP1095" s="17"/>
      <c r="AQ1095" s="17"/>
      <c r="AR1095" s="17"/>
      <c r="AS1095" s="17"/>
      <c r="AT1095" s="17"/>
      <c r="AU1095" s="17"/>
      <c r="AV1095" s="17"/>
      <c r="AW1095" s="17"/>
      <c r="AX1095" s="17"/>
      <c r="AY1095" s="17"/>
      <c r="AZ1095" s="17"/>
      <c r="BA1095" s="17"/>
      <c r="BB1095" s="17"/>
      <c r="BC1095" s="17"/>
      <c r="BD1095" s="17"/>
      <c r="BE1095" s="17"/>
      <c r="BF1095" s="17"/>
      <c r="BG1095" s="17"/>
      <c r="BH1095" s="17"/>
      <c r="BI1095" s="17"/>
      <c r="BJ1095" s="17"/>
    </row>
    <row r="1096" spans="2:62">
      <c r="B1096" s="24" t="s">
        <v>20</v>
      </c>
      <c r="C1096" s="17"/>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c r="AC1096" s="17"/>
      <c r="AD1096" s="17"/>
      <c r="AE1096" s="17"/>
      <c r="AF1096" s="17"/>
      <c r="AG1096" s="17"/>
      <c r="AH1096" s="17"/>
      <c r="AI1096" s="17"/>
      <c r="AJ1096" s="17"/>
      <c r="AK1096" s="17"/>
      <c r="AL1096" s="17"/>
      <c r="AM1096" s="17"/>
      <c r="AN1096" s="17"/>
      <c r="AO1096" s="17"/>
      <c r="AP1096" s="17"/>
      <c r="AQ1096" s="17"/>
      <c r="AR1096" s="17"/>
      <c r="AS1096" s="17"/>
      <c r="AT1096" s="17"/>
      <c r="AU1096" s="17"/>
      <c r="AV1096" s="17"/>
      <c r="AW1096" s="17"/>
      <c r="AX1096" s="17"/>
      <c r="AY1096" s="17"/>
      <c r="AZ1096" s="17"/>
      <c r="BA1096" s="17"/>
      <c r="BB1096" s="17"/>
      <c r="BC1096" s="17"/>
      <c r="BD1096" s="17"/>
      <c r="BE1096" s="17"/>
      <c r="BF1096" s="17"/>
      <c r="BG1096" s="17"/>
      <c r="BH1096" s="17"/>
      <c r="BI1096" s="17"/>
      <c r="BJ1096" s="17"/>
    </row>
    <row r="1097" spans="2:62">
      <c r="B1097" t="s">
        <v>464</v>
      </c>
      <c r="C1097" s="17">
        <v>0.59157489857314005</v>
      </c>
      <c r="D1097" s="17">
        <v>0.58576514656682399</v>
      </c>
      <c r="E1097" s="17">
        <v>0.59558983035299196</v>
      </c>
      <c r="F1097" s="17"/>
      <c r="G1097" s="17">
        <v>0.69486795020264103</v>
      </c>
      <c r="H1097" s="17">
        <v>0.60404118643082105</v>
      </c>
      <c r="I1097" s="17">
        <v>0.61939093331004502</v>
      </c>
      <c r="J1097" s="17">
        <v>0.55549789571336505</v>
      </c>
      <c r="K1097" s="17">
        <v>0.53871039831759204</v>
      </c>
      <c r="L1097" s="17">
        <v>0.54267248257123402</v>
      </c>
      <c r="M1097" s="17"/>
      <c r="N1097" s="17">
        <v>0.65124552199479901</v>
      </c>
      <c r="O1097" s="17">
        <v>0.63553515271656003</v>
      </c>
      <c r="P1097" s="17">
        <v>0.50537177489995799</v>
      </c>
      <c r="Q1097" s="17">
        <v>0.55278678206092202</v>
      </c>
      <c r="R1097" s="17"/>
      <c r="S1097" s="17">
        <v>0.64961254371874</v>
      </c>
      <c r="T1097" s="17">
        <v>0.63846262621932004</v>
      </c>
      <c r="U1097" s="17">
        <v>0.62322610085924801</v>
      </c>
      <c r="V1097" s="17">
        <v>0.68960748403796002</v>
      </c>
      <c r="W1097" s="17">
        <v>0.51134796196546595</v>
      </c>
      <c r="X1097" s="17">
        <v>0.53315814721316701</v>
      </c>
      <c r="Y1097" s="17">
        <v>0.48381024223719099</v>
      </c>
      <c r="Z1097" s="17">
        <v>0.51368427779811898</v>
      </c>
      <c r="AA1097" s="17">
        <v>0.57868166339728</v>
      </c>
      <c r="AB1097" s="17"/>
      <c r="AC1097" s="17">
        <v>0.69142294136030902</v>
      </c>
      <c r="AD1097" s="17">
        <v>0.58723749101979505</v>
      </c>
      <c r="AE1097" s="17">
        <v>0.61266210781701602</v>
      </c>
      <c r="AF1097" s="17">
        <v>0.50822748367792103</v>
      </c>
      <c r="AG1097" s="17">
        <v>0.48792553551331003</v>
      </c>
      <c r="AH1097" s="17">
        <v>0.60677630596257803</v>
      </c>
      <c r="AI1097" s="17"/>
      <c r="AJ1097" s="17">
        <v>0.57239000535767703</v>
      </c>
      <c r="AK1097" s="17">
        <v>0.53828977380144805</v>
      </c>
      <c r="AL1097" s="17">
        <v>0.58279959694405103</v>
      </c>
      <c r="AM1097" s="17">
        <v>0.60765744467914995</v>
      </c>
      <c r="AN1097" s="17">
        <v>0.69862192130141199</v>
      </c>
      <c r="AO1097" s="17">
        <v>0.53763214393802405</v>
      </c>
      <c r="AP1097" s="17"/>
      <c r="AQ1097" s="17">
        <v>0.61776494420577599</v>
      </c>
      <c r="AR1097" s="17">
        <v>0.61213442449817601</v>
      </c>
      <c r="AS1097" s="17"/>
      <c r="AT1097" s="17">
        <v>0.56797249657258497</v>
      </c>
      <c r="AU1097" s="17">
        <v>0.69219038533782995</v>
      </c>
      <c r="AV1097" s="17"/>
      <c r="AW1097" s="17">
        <v>0.58344625320049204</v>
      </c>
      <c r="AX1097" s="17" t="s">
        <v>87</v>
      </c>
      <c r="AY1097" s="17">
        <v>0.57239000535767703</v>
      </c>
      <c r="AZ1097" s="17"/>
      <c r="BA1097" s="17">
        <v>0.63760360989022502</v>
      </c>
      <c r="BB1097" s="17">
        <v>0.56628402927162103</v>
      </c>
      <c r="BC1097" s="17"/>
      <c r="BD1097" s="17">
        <v>0.71632444002812001</v>
      </c>
      <c r="BE1097" s="17">
        <v>0.54897642369292199</v>
      </c>
      <c r="BF1097" s="17"/>
      <c r="BG1097" s="17">
        <v>0.70807644627552102</v>
      </c>
      <c r="BH1097" s="17">
        <v>0.57625315366863805</v>
      </c>
      <c r="BI1097" s="17">
        <v>0.649523893725936</v>
      </c>
      <c r="BJ1097" s="17">
        <v>0.51707415331320095</v>
      </c>
    </row>
    <row r="1098" spans="2:62">
      <c r="B1098" t="s">
        <v>460</v>
      </c>
      <c r="C1098" s="17">
        <v>0.40842510142686</v>
      </c>
      <c r="D1098" s="17">
        <v>0.41423485343317601</v>
      </c>
      <c r="E1098" s="17">
        <v>0.40441016964700799</v>
      </c>
      <c r="F1098" s="17"/>
      <c r="G1098" s="17">
        <v>0.30513204979735897</v>
      </c>
      <c r="H1098" s="17">
        <v>0.395958813569179</v>
      </c>
      <c r="I1098" s="17">
        <v>0.38060906668995498</v>
      </c>
      <c r="J1098" s="17">
        <v>0.444502104286635</v>
      </c>
      <c r="K1098" s="17">
        <v>0.46128960168240701</v>
      </c>
      <c r="L1098" s="17">
        <v>0.45732751742876598</v>
      </c>
      <c r="M1098" s="17"/>
      <c r="N1098" s="17">
        <v>0.34875447800520099</v>
      </c>
      <c r="O1098" s="17">
        <v>0.36446484728343997</v>
      </c>
      <c r="P1098" s="17">
        <v>0.49462822510004201</v>
      </c>
      <c r="Q1098" s="17">
        <v>0.44721321793907798</v>
      </c>
      <c r="R1098" s="17"/>
      <c r="S1098" s="17">
        <v>0.35038745628126</v>
      </c>
      <c r="T1098" s="17">
        <v>0.36153737378068002</v>
      </c>
      <c r="U1098" s="17">
        <v>0.37677389914075199</v>
      </c>
      <c r="V1098" s="17">
        <v>0.31039251596203998</v>
      </c>
      <c r="W1098" s="17">
        <v>0.488652038034534</v>
      </c>
      <c r="X1098" s="17">
        <v>0.46684185278683299</v>
      </c>
      <c r="Y1098" s="17">
        <v>0.51618975776280895</v>
      </c>
      <c r="Z1098" s="17">
        <v>0.48631572220188102</v>
      </c>
      <c r="AA1098" s="17">
        <v>0.42131833660272</v>
      </c>
      <c r="AB1098" s="17"/>
      <c r="AC1098" s="17">
        <v>0.30857705863969098</v>
      </c>
      <c r="AD1098" s="17">
        <v>0.412762508980205</v>
      </c>
      <c r="AE1098" s="17">
        <v>0.38733789218298398</v>
      </c>
      <c r="AF1098" s="17">
        <v>0.49177251632207902</v>
      </c>
      <c r="AG1098" s="17">
        <v>0.51207446448669003</v>
      </c>
      <c r="AH1098" s="17">
        <v>0.39322369403742202</v>
      </c>
      <c r="AI1098" s="17"/>
      <c r="AJ1098" s="17">
        <v>0.42760999464232302</v>
      </c>
      <c r="AK1098" s="17">
        <v>0.46171022619855201</v>
      </c>
      <c r="AL1098" s="17">
        <v>0.41720040305594902</v>
      </c>
      <c r="AM1098" s="17">
        <v>0.39234255532084999</v>
      </c>
      <c r="AN1098" s="17">
        <v>0.30137807869858801</v>
      </c>
      <c r="AO1098" s="17">
        <v>0.462367856061976</v>
      </c>
      <c r="AP1098" s="17"/>
      <c r="AQ1098" s="17">
        <v>0.38223505579422401</v>
      </c>
      <c r="AR1098" s="17">
        <v>0.38786557550182399</v>
      </c>
      <c r="AS1098" s="17"/>
      <c r="AT1098" s="17">
        <v>0.43202750342741503</v>
      </c>
      <c r="AU1098" s="17">
        <v>0.30780961466216999</v>
      </c>
      <c r="AV1098" s="17"/>
      <c r="AW1098" s="17">
        <v>0.41655374679950802</v>
      </c>
      <c r="AX1098" s="17" t="s">
        <v>87</v>
      </c>
      <c r="AY1098" s="17">
        <v>0.42760999464232302</v>
      </c>
      <c r="AZ1098" s="17"/>
      <c r="BA1098" s="17">
        <v>0.36239639010977498</v>
      </c>
      <c r="BB1098" s="17">
        <v>0.43371597072837897</v>
      </c>
      <c r="BC1098" s="17"/>
      <c r="BD1098" s="17">
        <v>0.28367555997187999</v>
      </c>
      <c r="BE1098" s="17">
        <v>0.45102357630707801</v>
      </c>
      <c r="BF1098" s="17"/>
      <c r="BG1098" s="17">
        <v>0.29192355372447898</v>
      </c>
      <c r="BH1098" s="17">
        <v>0.423746846331362</v>
      </c>
      <c r="BI1098" s="17">
        <v>0.350476106274065</v>
      </c>
      <c r="BJ1098" s="17">
        <v>0.482925846686799</v>
      </c>
    </row>
    <row r="1099" spans="2:62">
      <c r="C1099" s="17"/>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c r="AC1099" s="17"/>
      <c r="AD1099" s="17"/>
      <c r="AE1099" s="17"/>
      <c r="AF1099" s="17"/>
      <c r="AG1099" s="17"/>
      <c r="AH1099" s="17"/>
      <c r="AI1099" s="17"/>
      <c r="AJ1099" s="17"/>
      <c r="AK1099" s="17"/>
      <c r="AL1099" s="17"/>
      <c r="AM1099" s="17"/>
      <c r="AN1099" s="17"/>
      <c r="AO1099" s="17"/>
      <c r="AP1099" s="17"/>
      <c r="AQ1099" s="17"/>
      <c r="AR1099" s="17"/>
      <c r="AS1099" s="17"/>
      <c r="AT1099" s="17"/>
      <c r="AU1099" s="17"/>
      <c r="AV1099" s="17"/>
      <c r="AW1099" s="17"/>
      <c r="AX1099" s="17"/>
      <c r="AY1099" s="17"/>
      <c r="AZ1099" s="17"/>
      <c r="BA1099" s="17"/>
      <c r="BB1099" s="17"/>
      <c r="BC1099" s="17"/>
      <c r="BD1099" s="17"/>
      <c r="BE1099" s="17"/>
      <c r="BF1099" s="17"/>
      <c r="BG1099" s="17"/>
      <c r="BH1099" s="17"/>
      <c r="BI1099" s="17"/>
      <c r="BJ1099" s="17"/>
    </row>
    <row r="1100" spans="2:62">
      <c r="B1100" s="6" t="s">
        <v>465</v>
      </c>
      <c r="C1100" s="17"/>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c r="AC1100" s="17"/>
      <c r="AD1100" s="17"/>
      <c r="AE1100" s="17"/>
      <c r="AF1100" s="17"/>
      <c r="AG1100" s="17"/>
      <c r="AH1100" s="17"/>
      <c r="AI1100" s="17"/>
      <c r="AJ1100" s="17"/>
      <c r="AK1100" s="17"/>
      <c r="AL1100" s="17"/>
      <c r="AM1100" s="17"/>
      <c r="AN1100" s="17"/>
      <c r="AO1100" s="17"/>
      <c r="AP1100" s="17"/>
      <c r="AQ1100" s="17"/>
      <c r="AR1100" s="17"/>
      <c r="AS1100" s="17"/>
      <c r="AT1100" s="17"/>
      <c r="AU1100" s="17"/>
      <c r="AV1100" s="17"/>
      <c r="AW1100" s="17"/>
      <c r="AX1100" s="17"/>
      <c r="AY1100" s="17"/>
      <c r="AZ1100" s="17"/>
      <c r="BA1100" s="17"/>
      <c r="BB1100" s="17"/>
      <c r="BC1100" s="17"/>
      <c r="BD1100" s="17"/>
      <c r="BE1100" s="17"/>
      <c r="BF1100" s="17"/>
      <c r="BG1100" s="17"/>
      <c r="BH1100" s="17"/>
      <c r="BI1100" s="17"/>
      <c r="BJ1100" s="17"/>
    </row>
    <row r="1101" spans="2:62">
      <c r="B1101" s="24" t="s">
        <v>20</v>
      </c>
      <c r="C1101" s="17"/>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c r="AC1101" s="17"/>
      <c r="AD1101" s="17"/>
      <c r="AE1101" s="17"/>
      <c r="AF1101" s="17"/>
      <c r="AG1101" s="17"/>
      <c r="AH1101" s="17"/>
      <c r="AI1101" s="17"/>
      <c r="AJ1101" s="17"/>
      <c r="AK1101" s="17"/>
      <c r="AL1101" s="17"/>
      <c r="AM1101" s="17"/>
      <c r="AN1101" s="17"/>
      <c r="AO1101" s="17"/>
      <c r="AP1101" s="17"/>
      <c r="AQ1101" s="17"/>
      <c r="AR1101" s="17"/>
      <c r="AS1101" s="17"/>
      <c r="AT1101" s="17"/>
      <c r="AU1101" s="17"/>
      <c r="AV1101" s="17"/>
      <c r="AW1101" s="17"/>
      <c r="AX1101" s="17"/>
      <c r="AY1101" s="17"/>
      <c r="AZ1101" s="17"/>
      <c r="BA1101" s="17"/>
      <c r="BB1101" s="17"/>
      <c r="BC1101" s="17"/>
      <c r="BD1101" s="17"/>
      <c r="BE1101" s="17"/>
      <c r="BF1101" s="17"/>
      <c r="BG1101" s="17"/>
      <c r="BH1101" s="17"/>
      <c r="BI1101" s="17"/>
      <c r="BJ1101" s="17"/>
    </row>
    <row r="1102" spans="2:62">
      <c r="B1102" t="s">
        <v>466</v>
      </c>
      <c r="C1102" s="17">
        <v>0.42331471656831599</v>
      </c>
      <c r="D1102" s="17">
        <v>0.43023406894695798</v>
      </c>
      <c r="E1102" s="17">
        <v>0.41626859480565798</v>
      </c>
      <c r="F1102" s="17"/>
      <c r="G1102" s="17">
        <v>0.52450829266895105</v>
      </c>
      <c r="H1102" s="17">
        <v>0.52052654436317902</v>
      </c>
      <c r="I1102" s="17">
        <v>0.52539006402175203</v>
      </c>
      <c r="J1102" s="17">
        <v>0.35328758272121003</v>
      </c>
      <c r="K1102" s="17">
        <v>0.36432326235152102</v>
      </c>
      <c r="L1102" s="17">
        <v>0.308541741224715</v>
      </c>
      <c r="M1102" s="17"/>
      <c r="N1102" s="17">
        <v>0.56269449780439795</v>
      </c>
      <c r="O1102" s="17">
        <v>0.39467578637996498</v>
      </c>
      <c r="P1102" s="17">
        <v>0.34639379864640701</v>
      </c>
      <c r="Q1102" s="17">
        <v>0.37239955816078302</v>
      </c>
      <c r="R1102" s="17"/>
      <c r="S1102" s="17">
        <v>0.58251759130826997</v>
      </c>
      <c r="T1102" s="17">
        <v>0.38195873200260799</v>
      </c>
      <c r="U1102" s="17">
        <v>0.42609568234915302</v>
      </c>
      <c r="V1102" s="17">
        <v>0.44131980527547399</v>
      </c>
      <c r="W1102" s="17">
        <v>0.45324624041223199</v>
      </c>
      <c r="X1102" s="17">
        <v>0.40907323607366802</v>
      </c>
      <c r="Y1102" s="17">
        <v>0.36074728545276602</v>
      </c>
      <c r="Z1102" s="17">
        <v>0.408185289927188</v>
      </c>
      <c r="AA1102" s="17">
        <v>0.33385381757628901</v>
      </c>
      <c r="AB1102" s="17"/>
      <c r="AC1102" s="17">
        <v>0.62767300036323403</v>
      </c>
      <c r="AD1102" s="17">
        <v>0.43117178937488798</v>
      </c>
      <c r="AE1102" s="17">
        <v>0.29210140467652101</v>
      </c>
      <c r="AF1102" s="17">
        <v>0.34451260608183198</v>
      </c>
      <c r="AG1102" s="17">
        <v>0.29594823059818498</v>
      </c>
      <c r="AH1102" s="17">
        <v>0.28199160312266103</v>
      </c>
      <c r="AI1102" s="17"/>
      <c r="AJ1102" s="17">
        <v>0.35316489947282298</v>
      </c>
      <c r="AK1102" s="17">
        <v>0.44482812412291001</v>
      </c>
      <c r="AL1102" s="17">
        <v>0.45873399094443601</v>
      </c>
      <c r="AM1102" s="17">
        <v>0.36600977643191501</v>
      </c>
      <c r="AN1102" s="17">
        <v>0.53732311719266901</v>
      </c>
      <c r="AO1102" s="17">
        <v>0.43769135982566998</v>
      </c>
      <c r="AP1102" s="17"/>
      <c r="AQ1102" s="17">
        <v>0.55278273186612303</v>
      </c>
      <c r="AR1102" s="17">
        <v>0.37984105095734499</v>
      </c>
      <c r="AS1102" s="17"/>
      <c r="AT1102" s="17">
        <v>0.39328584261018801</v>
      </c>
      <c r="AU1102" s="17">
        <v>0.52700426087621</v>
      </c>
      <c r="AV1102" s="17"/>
      <c r="AW1102" s="17">
        <v>0.48116427842429099</v>
      </c>
      <c r="AX1102" s="17" t="s">
        <v>87</v>
      </c>
      <c r="AY1102" s="17">
        <v>0.35316489947282298</v>
      </c>
      <c r="AZ1102" s="17"/>
      <c r="BA1102" s="17">
        <v>0.47562536349102402</v>
      </c>
      <c r="BB1102" s="17">
        <v>0.39640327226409899</v>
      </c>
      <c r="BC1102" s="17"/>
      <c r="BD1102" s="17">
        <v>0.55016646564562899</v>
      </c>
      <c r="BE1102" s="17">
        <v>0.388640441966635</v>
      </c>
      <c r="BF1102" s="17"/>
      <c r="BG1102" s="17">
        <v>0.55290751570597996</v>
      </c>
      <c r="BH1102" s="17">
        <v>0.40080616330649399</v>
      </c>
      <c r="BI1102" s="17">
        <v>0.48476005879286199</v>
      </c>
      <c r="BJ1102" s="17">
        <v>0.38954907758011298</v>
      </c>
    </row>
    <row r="1103" spans="2:62">
      <c r="B1103" t="s">
        <v>460</v>
      </c>
      <c r="C1103" s="17">
        <v>0.57668528343168401</v>
      </c>
      <c r="D1103" s="17">
        <v>0.56976593105304196</v>
      </c>
      <c r="E1103" s="17">
        <v>0.58373140519434197</v>
      </c>
      <c r="F1103" s="17"/>
      <c r="G1103" s="17">
        <v>0.47549170733104901</v>
      </c>
      <c r="H1103" s="17">
        <v>0.47947345563682098</v>
      </c>
      <c r="I1103" s="17">
        <v>0.47460993597824802</v>
      </c>
      <c r="J1103" s="17">
        <v>0.64671241727879003</v>
      </c>
      <c r="K1103" s="17">
        <v>0.63567673764847898</v>
      </c>
      <c r="L1103" s="17">
        <v>0.691458258775285</v>
      </c>
      <c r="M1103" s="17"/>
      <c r="N1103" s="17">
        <v>0.43730550219560199</v>
      </c>
      <c r="O1103" s="17">
        <v>0.60532421362003497</v>
      </c>
      <c r="P1103" s="17">
        <v>0.65360620135359304</v>
      </c>
      <c r="Q1103" s="17">
        <v>0.62760044183921704</v>
      </c>
      <c r="R1103" s="17"/>
      <c r="S1103" s="17">
        <v>0.41748240869172998</v>
      </c>
      <c r="T1103" s="17">
        <v>0.61804126799739201</v>
      </c>
      <c r="U1103" s="17">
        <v>0.57390431765084704</v>
      </c>
      <c r="V1103" s="17">
        <v>0.55868019472452601</v>
      </c>
      <c r="W1103" s="17">
        <v>0.54675375958776795</v>
      </c>
      <c r="X1103" s="17">
        <v>0.59092676392633203</v>
      </c>
      <c r="Y1103" s="17">
        <v>0.63925271454723398</v>
      </c>
      <c r="Z1103" s="17">
        <v>0.59181471007281194</v>
      </c>
      <c r="AA1103" s="17">
        <v>0.66614618242371104</v>
      </c>
      <c r="AB1103" s="17"/>
      <c r="AC1103" s="17">
        <v>0.37232699963676602</v>
      </c>
      <c r="AD1103" s="17">
        <v>0.56882821062511202</v>
      </c>
      <c r="AE1103" s="17">
        <v>0.70789859532347899</v>
      </c>
      <c r="AF1103" s="17">
        <v>0.65548739391816802</v>
      </c>
      <c r="AG1103" s="17">
        <v>0.70405176940181502</v>
      </c>
      <c r="AH1103" s="17">
        <v>0.71800839687733897</v>
      </c>
      <c r="AI1103" s="17"/>
      <c r="AJ1103" s="17">
        <v>0.64683510052717696</v>
      </c>
      <c r="AK1103" s="17">
        <v>0.55517187587709005</v>
      </c>
      <c r="AL1103" s="17">
        <v>0.54126600905556399</v>
      </c>
      <c r="AM1103" s="17">
        <v>0.63399022356808499</v>
      </c>
      <c r="AN1103" s="17">
        <v>0.46267688280733099</v>
      </c>
      <c r="AO1103" s="17">
        <v>0.56230864017433002</v>
      </c>
      <c r="AP1103" s="17"/>
      <c r="AQ1103" s="17">
        <v>0.44721726813387702</v>
      </c>
      <c r="AR1103" s="17">
        <v>0.62015894904265501</v>
      </c>
      <c r="AS1103" s="17"/>
      <c r="AT1103" s="17">
        <v>0.60671415738981205</v>
      </c>
      <c r="AU1103" s="17">
        <v>0.47299573912379</v>
      </c>
      <c r="AV1103" s="17"/>
      <c r="AW1103" s="17">
        <v>0.51883572157570901</v>
      </c>
      <c r="AX1103" s="17" t="s">
        <v>87</v>
      </c>
      <c r="AY1103" s="17">
        <v>0.64683510052717696</v>
      </c>
      <c r="AZ1103" s="17"/>
      <c r="BA1103" s="17">
        <v>0.52437463650897598</v>
      </c>
      <c r="BB1103" s="17">
        <v>0.60359672773590101</v>
      </c>
      <c r="BC1103" s="17"/>
      <c r="BD1103" s="17">
        <v>0.44983353435437101</v>
      </c>
      <c r="BE1103" s="17">
        <v>0.61135955803336495</v>
      </c>
      <c r="BF1103" s="17"/>
      <c r="BG1103" s="17">
        <v>0.44709248429401999</v>
      </c>
      <c r="BH1103" s="17">
        <v>0.59919383669350601</v>
      </c>
      <c r="BI1103" s="17">
        <v>0.51523994120713801</v>
      </c>
      <c r="BJ1103" s="17">
        <v>0.61045092241988697</v>
      </c>
    </row>
    <row r="1104" spans="2:62">
      <c r="C1104" s="17"/>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c r="AC1104" s="17"/>
      <c r="AD1104" s="17"/>
      <c r="AE1104" s="17"/>
      <c r="AF1104" s="17"/>
      <c r="AG1104" s="17"/>
      <c r="AH1104" s="17"/>
      <c r="AI1104" s="17"/>
      <c r="AJ1104" s="17"/>
      <c r="AK1104" s="17"/>
      <c r="AL1104" s="17"/>
      <c r="AM1104" s="17"/>
      <c r="AN1104" s="17"/>
      <c r="AO1104" s="17"/>
      <c r="AP1104" s="17"/>
      <c r="AQ1104" s="17"/>
      <c r="AR1104" s="17"/>
      <c r="AS1104" s="17"/>
      <c r="AT1104" s="17"/>
      <c r="AU1104" s="17"/>
      <c r="AV1104" s="17"/>
      <c r="AW1104" s="17"/>
      <c r="AX1104" s="17"/>
      <c r="AY1104" s="17"/>
      <c r="AZ1104" s="17"/>
      <c r="BA1104" s="17"/>
      <c r="BB1104" s="17"/>
      <c r="BC1104" s="17"/>
      <c r="BD1104" s="17"/>
      <c r="BE1104" s="17"/>
      <c r="BF1104" s="17"/>
      <c r="BG1104" s="17"/>
      <c r="BH1104" s="17"/>
      <c r="BI1104" s="17"/>
      <c r="BJ1104" s="17"/>
    </row>
    <row r="1105" spans="2:62">
      <c r="B1105" s="6" t="s">
        <v>467</v>
      </c>
      <c r="C1105" s="17"/>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c r="AC1105" s="17"/>
      <c r="AD1105" s="17"/>
      <c r="AE1105" s="17"/>
      <c r="AF1105" s="17"/>
      <c r="AG1105" s="17"/>
      <c r="AH1105" s="17"/>
      <c r="AI1105" s="17"/>
      <c r="AJ1105" s="17"/>
      <c r="AK1105" s="17"/>
      <c r="AL1105" s="17"/>
      <c r="AM1105" s="17"/>
      <c r="AN1105" s="17"/>
      <c r="AO1105" s="17"/>
      <c r="AP1105" s="17"/>
      <c r="AQ1105" s="17"/>
      <c r="AR1105" s="17"/>
      <c r="AS1105" s="17"/>
      <c r="AT1105" s="17"/>
      <c r="AU1105" s="17"/>
      <c r="AV1105" s="17"/>
      <c r="AW1105" s="17"/>
      <c r="AX1105" s="17"/>
      <c r="AY1105" s="17"/>
      <c r="AZ1105" s="17"/>
      <c r="BA1105" s="17"/>
      <c r="BB1105" s="17"/>
      <c r="BC1105" s="17"/>
      <c r="BD1105" s="17"/>
      <c r="BE1105" s="17"/>
      <c r="BF1105" s="17"/>
      <c r="BG1105" s="17"/>
      <c r="BH1105" s="17"/>
      <c r="BI1105" s="17"/>
      <c r="BJ1105" s="17"/>
    </row>
    <row r="1106" spans="2:62">
      <c r="B1106" s="24" t="s">
        <v>20</v>
      </c>
      <c r="C1106" s="17"/>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c r="AC1106" s="17"/>
      <c r="AD1106" s="17"/>
      <c r="AE1106" s="17"/>
      <c r="AF1106" s="17"/>
      <c r="AG1106" s="17"/>
      <c r="AH1106" s="17"/>
      <c r="AI1106" s="17"/>
      <c r="AJ1106" s="17"/>
      <c r="AK1106" s="17"/>
      <c r="AL1106" s="17"/>
      <c r="AM1106" s="17"/>
      <c r="AN1106" s="17"/>
      <c r="AO1106" s="17"/>
      <c r="AP1106" s="17"/>
      <c r="AQ1106" s="17"/>
      <c r="AR1106" s="17"/>
      <c r="AS1106" s="17"/>
      <c r="AT1106" s="17"/>
      <c r="AU1106" s="17"/>
      <c r="AV1106" s="17"/>
      <c r="AW1106" s="17"/>
      <c r="AX1106" s="17"/>
      <c r="AY1106" s="17"/>
      <c r="AZ1106" s="17"/>
      <c r="BA1106" s="17"/>
      <c r="BB1106" s="17"/>
      <c r="BC1106" s="17"/>
      <c r="BD1106" s="17"/>
      <c r="BE1106" s="17"/>
      <c r="BF1106" s="17"/>
      <c r="BG1106" s="17"/>
      <c r="BH1106" s="17"/>
      <c r="BI1106" s="17"/>
      <c r="BJ1106" s="17"/>
    </row>
    <row r="1107" spans="2:62">
      <c r="B1107" t="s">
        <v>468</v>
      </c>
      <c r="C1107" s="17">
        <v>0.350378659730048</v>
      </c>
      <c r="D1107" s="17">
        <v>0.38631816123933499</v>
      </c>
      <c r="E1107" s="17">
        <v>0.30736196588532899</v>
      </c>
      <c r="F1107" s="17"/>
      <c r="G1107" s="17">
        <v>0.47512580738006099</v>
      </c>
      <c r="H1107" s="17">
        <v>0.50381652972213897</v>
      </c>
      <c r="I1107" s="17">
        <v>0.46797434621241502</v>
      </c>
      <c r="J1107" s="17">
        <v>0.24975454072328701</v>
      </c>
      <c r="K1107" s="17">
        <v>0.23847735145129001</v>
      </c>
      <c r="L1107" s="17">
        <v>0.21253291627847301</v>
      </c>
      <c r="M1107" s="17"/>
      <c r="N1107" s="17">
        <v>0.43514158096077998</v>
      </c>
      <c r="O1107" s="17">
        <v>0.34281918842366699</v>
      </c>
      <c r="P1107" s="17">
        <v>0.27799297100918002</v>
      </c>
      <c r="Q1107" s="17">
        <v>0.34016600525381002</v>
      </c>
      <c r="R1107" s="17"/>
      <c r="S1107" s="17">
        <v>0.41436816942712901</v>
      </c>
      <c r="T1107" s="17">
        <v>0.24298504625440201</v>
      </c>
      <c r="U1107" s="17">
        <v>0.344119304490903</v>
      </c>
      <c r="V1107" s="17">
        <v>0.39353036343401998</v>
      </c>
      <c r="W1107" s="17">
        <v>0.27626289878193899</v>
      </c>
      <c r="X1107" s="17">
        <v>0.32866756381015499</v>
      </c>
      <c r="Y1107" s="17">
        <v>0.32069209982072999</v>
      </c>
      <c r="Z1107" s="17">
        <v>0.47126057155866402</v>
      </c>
      <c r="AA1107" s="17">
        <v>0.42100273169783298</v>
      </c>
      <c r="AB1107" s="17"/>
      <c r="AC1107" s="17">
        <v>0.49208724854699898</v>
      </c>
      <c r="AD1107" s="17">
        <v>0.31826200940371102</v>
      </c>
      <c r="AE1107" s="17">
        <v>0.37733676665781901</v>
      </c>
      <c r="AF1107" s="17">
        <v>0.24122020276747499</v>
      </c>
      <c r="AG1107" s="17">
        <v>0.27511493820646898</v>
      </c>
      <c r="AH1107" s="17">
        <v>0.36755531698989902</v>
      </c>
      <c r="AI1107" s="17"/>
      <c r="AJ1107" s="17">
        <v>0.29455345069627398</v>
      </c>
      <c r="AK1107" s="17">
        <v>0.25379401057539602</v>
      </c>
      <c r="AL1107" s="17">
        <v>0.347699900061196</v>
      </c>
      <c r="AM1107" s="17">
        <v>0.49826310456747602</v>
      </c>
      <c r="AN1107" s="17">
        <v>0.51272046615686695</v>
      </c>
      <c r="AO1107" s="17">
        <v>0.54165815531221995</v>
      </c>
      <c r="AP1107" s="17"/>
      <c r="AQ1107" s="17">
        <v>0.42875792342434499</v>
      </c>
      <c r="AR1107" s="17">
        <v>0.324968880872476</v>
      </c>
      <c r="AS1107" s="17"/>
      <c r="AT1107" s="17">
        <v>0.32074449409186201</v>
      </c>
      <c r="AU1107" s="17">
        <v>0.46963834255543202</v>
      </c>
      <c r="AV1107" s="17"/>
      <c r="AW1107" s="17">
        <v>0.39159575260392698</v>
      </c>
      <c r="AX1107" s="17" t="s">
        <v>87</v>
      </c>
      <c r="AY1107" s="17">
        <v>0.29455345069627398</v>
      </c>
      <c r="AZ1107" s="17"/>
      <c r="BA1107" s="17">
        <v>0.33300071374815199</v>
      </c>
      <c r="BB1107" s="17">
        <v>0.360185476010076</v>
      </c>
      <c r="BC1107" s="17"/>
      <c r="BD1107" s="17">
        <v>0.474143931374089</v>
      </c>
      <c r="BE1107" s="17">
        <v>0.30416810194979799</v>
      </c>
      <c r="BF1107" s="17"/>
      <c r="BG1107" s="17">
        <v>0.60547034000373801</v>
      </c>
      <c r="BH1107" s="17">
        <v>0.32230370084069498</v>
      </c>
      <c r="BI1107" s="17">
        <v>0.44154703326441302</v>
      </c>
      <c r="BJ1107" s="17">
        <v>0.24821998328629499</v>
      </c>
    </row>
    <row r="1108" spans="2:62">
      <c r="B1108" t="s">
        <v>460</v>
      </c>
      <c r="C1108" s="17">
        <v>0.649621340269952</v>
      </c>
      <c r="D1108" s="17">
        <v>0.61368183876066495</v>
      </c>
      <c r="E1108" s="17">
        <v>0.69263803411467095</v>
      </c>
      <c r="F1108" s="17"/>
      <c r="G1108" s="17">
        <v>0.52487419261993895</v>
      </c>
      <c r="H1108" s="17">
        <v>0.49618347027786103</v>
      </c>
      <c r="I1108" s="17">
        <v>0.53202565378758504</v>
      </c>
      <c r="J1108" s="17">
        <v>0.75024545927671304</v>
      </c>
      <c r="K1108" s="17">
        <v>0.76152264854870999</v>
      </c>
      <c r="L1108" s="17">
        <v>0.78746708372152696</v>
      </c>
      <c r="M1108" s="17"/>
      <c r="N1108" s="17">
        <v>0.56485841903921996</v>
      </c>
      <c r="O1108" s="17">
        <v>0.65718081157633201</v>
      </c>
      <c r="P1108" s="17">
        <v>0.72200702899082003</v>
      </c>
      <c r="Q1108" s="17">
        <v>0.65983399474618998</v>
      </c>
      <c r="R1108" s="17"/>
      <c r="S1108" s="17">
        <v>0.58563183057287105</v>
      </c>
      <c r="T1108" s="17">
        <v>0.75701495374559802</v>
      </c>
      <c r="U1108" s="17">
        <v>0.655880695509097</v>
      </c>
      <c r="V1108" s="17">
        <v>0.60646963656597996</v>
      </c>
      <c r="W1108" s="17">
        <v>0.72373710121806101</v>
      </c>
      <c r="X1108" s="17">
        <v>0.67133243618984495</v>
      </c>
      <c r="Y1108" s="17">
        <v>0.67930790017927001</v>
      </c>
      <c r="Z1108" s="17">
        <v>0.52873942844133603</v>
      </c>
      <c r="AA1108" s="17">
        <v>0.57899726830216802</v>
      </c>
      <c r="AB1108" s="17"/>
      <c r="AC1108" s="17">
        <v>0.50791275145300097</v>
      </c>
      <c r="AD1108" s="17">
        <v>0.68173799059628903</v>
      </c>
      <c r="AE1108" s="17">
        <v>0.62266323334218099</v>
      </c>
      <c r="AF1108" s="17">
        <v>0.75877979723252498</v>
      </c>
      <c r="AG1108" s="17">
        <v>0.72488506179353096</v>
      </c>
      <c r="AH1108" s="17">
        <v>0.63244468301010104</v>
      </c>
      <c r="AI1108" s="17"/>
      <c r="AJ1108" s="17">
        <v>0.70544654930372597</v>
      </c>
      <c r="AK1108" s="17">
        <v>0.74620598942460403</v>
      </c>
      <c r="AL1108" s="17">
        <v>0.652300099938804</v>
      </c>
      <c r="AM1108" s="17">
        <v>0.50173689543252398</v>
      </c>
      <c r="AN1108" s="17">
        <v>0.48727953384313299</v>
      </c>
      <c r="AO1108" s="17">
        <v>0.45834184468778</v>
      </c>
      <c r="AP1108" s="17"/>
      <c r="AQ1108" s="17">
        <v>0.57124207657565496</v>
      </c>
      <c r="AR1108" s="17">
        <v>0.675031119127524</v>
      </c>
      <c r="AS1108" s="17"/>
      <c r="AT1108" s="17">
        <v>0.67925550590813799</v>
      </c>
      <c r="AU1108" s="17">
        <v>0.53036165744456798</v>
      </c>
      <c r="AV1108" s="17"/>
      <c r="AW1108" s="17">
        <v>0.60840424739607302</v>
      </c>
      <c r="AX1108" s="17" t="s">
        <v>87</v>
      </c>
      <c r="AY1108" s="17">
        <v>0.70544654930372597</v>
      </c>
      <c r="AZ1108" s="17"/>
      <c r="BA1108" s="17">
        <v>0.66699928625184801</v>
      </c>
      <c r="BB1108" s="17">
        <v>0.639814523989924</v>
      </c>
      <c r="BC1108" s="17"/>
      <c r="BD1108" s="17">
        <v>0.52585606862591106</v>
      </c>
      <c r="BE1108" s="17">
        <v>0.69583189805020196</v>
      </c>
      <c r="BF1108" s="17"/>
      <c r="BG1108" s="17">
        <v>0.39452965999626199</v>
      </c>
      <c r="BH1108" s="17">
        <v>0.67769629915930496</v>
      </c>
      <c r="BI1108" s="17">
        <v>0.55845296673558698</v>
      </c>
      <c r="BJ1108" s="17">
        <v>0.75178001671370498</v>
      </c>
    </row>
    <row r="1109" spans="2:62">
      <c r="C1109" s="17"/>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c r="AC1109" s="17"/>
      <c r="AD1109" s="17"/>
      <c r="AE1109" s="17"/>
      <c r="AF1109" s="17"/>
      <c r="AG1109" s="17"/>
      <c r="AH1109" s="17"/>
      <c r="AI1109" s="17"/>
      <c r="AJ1109" s="17"/>
      <c r="AK1109" s="17"/>
      <c r="AL1109" s="17"/>
      <c r="AM1109" s="17"/>
      <c r="AN1109" s="17"/>
      <c r="AO1109" s="17"/>
      <c r="AP1109" s="17"/>
      <c r="AQ1109" s="17"/>
      <c r="AR1109" s="17"/>
      <c r="AS1109" s="17"/>
      <c r="AT1109" s="17"/>
      <c r="AU1109" s="17"/>
      <c r="AV1109" s="17"/>
      <c r="AW1109" s="17"/>
      <c r="AX1109" s="17"/>
      <c r="AY1109" s="17"/>
      <c r="AZ1109" s="17"/>
      <c r="BA1109" s="17"/>
      <c r="BB1109" s="17"/>
      <c r="BC1109" s="17"/>
      <c r="BD1109" s="17"/>
      <c r="BE1109" s="17"/>
      <c r="BF1109" s="17"/>
      <c r="BG1109" s="17"/>
      <c r="BH1109" s="17"/>
      <c r="BI1109" s="17"/>
      <c r="BJ1109" s="17"/>
    </row>
    <row r="1110" spans="2:62">
      <c r="B1110" s="6" t="s">
        <v>469</v>
      </c>
      <c r="C1110" s="17"/>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c r="AC1110" s="17"/>
      <c r="AD1110" s="17"/>
      <c r="AE1110" s="17"/>
      <c r="AF1110" s="17"/>
      <c r="AG1110" s="17"/>
      <c r="AH1110" s="17"/>
      <c r="AI1110" s="17"/>
      <c r="AJ1110" s="17"/>
      <c r="AK1110" s="17"/>
      <c r="AL1110" s="17"/>
      <c r="AM1110" s="17"/>
      <c r="AN1110" s="17"/>
      <c r="AO1110" s="17"/>
      <c r="AP1110" s="17"/>
      <c r="AQ1110" s="17"/>
      <c r="AR1110" s="17"/>
      <c r="AS1110" s="17"/>
      <c r="AT1110" s="17"/>
      <c r="AU1110" s="17"/>
      <c r="AV1110" s="17"/>
      <c r="AW1110" s="17"/>
      <c r="AX1110" s="17"/>
      <c r="AY1110" s="17"/>
      <c r="AZ1110" s="17"/>
      <c r="BA1110" s="17"/>
      <c r="BB1110" s="17"/>
      <c r="BC1110" s="17"/>
      <c r="BD1110" s="17"/>
      <c r="BE1110" s="17"/>
      <c r="BF1110" s="17"/>
      <c r="BG1110" s="17"/>
      <c r="BH1110" s="17"/>
      <c r="BI1110" s="17"/>
      <c r="BJ1110" s="17"/>
    </row>
    <row r="1111" spans="2:62">
      <c r="B1111" s="24" t="s">
        <v>20</v>
      </c>
      <c r="C1111" s="17"/>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c r="AC1111" s="17"/>
      <c r="AD1111" s="17"/>
      <c r="AE1111" s="17"/>
      <c r="AF1111" s="17"/>
      <c r="AG1111" s="17"/>
      <c r="AH1111" s="17"/>
      <c r="AI1111" s="17"/>
      <c r="AJ1111" s="17"/>
      <c r="AK1111" s="17"/>
      <c r="AL1111" s="17"/>
      <c r="AM1111" s="17"/>
      <c r="AN1111" s="17"/>
      <c r="AO1111" s="17"/>
      <c r="AP1111" s="17"/>
      <c r="AQ1111" s="17"/>
      <c r="AR1111" s="17"/>
      <c r="AS1111" s="17"/>
      <c r="AT1111" s="17"/>
      <c r="AU1111" s="17"/>
      <c r="AV1111" s="17"/>
      <c r="AW1111" s="17"/>
      <c r="AX1111" s="17"/>
      <c r="AY1111" s="17"/>
      <c r="AZ1111" s="17"/>
      <c r="BA1111" s="17"/>
      <c r="BB1111" s="17"/>
      <c r="BC1111" s="17"/>
      <c r="BD1111" s="17"/>
      <c r="BE1111" s="17"/>
      <c r="BF1111" s="17"/>
      <c r="BG1111" s="17"/>
      <c r="BH1111" s="17"/>
      <c r="BI1111" s="17"/>
      <c r="BJ1111" s="17"/>
    </row>
    <row r="1112" spans="2:62">
      <c r="B1112" t="s">
        <v>470</v>
      </c>
      <c r="C1112" s="17">
        <v>0.26717646913932402</v>
      </c>
      <c r="D1112" s="17">
        <v>0.30809933091462799</v>
      </c>
      <c r="E1112" s="17">
        <v>0.23129068395715099</v>
      </c>
      <c r="F1112" s="17"/>
      <c r="G1112" s="17">
        <v>0.33758575942911601</v>
      </c>
      <c r="H1112" s="17">
        <v>0.41680284953433899</v>
      </c>
      <c r="I1112" s="17">
        <v>0.40118692292831398</v>
      </c>
      <c r="J1112" s="17">
        <v>0.21583227707086899</v>
      </c>
      <c r="K1112" s="17">
        <v>0.108874383779166</v>
      </c>
      <c r="L1112" s="17">
        <v>0.12696595525923701</v>
      </c>
      <c r="M1112" s="17"/>
      <c r="N1112" s="17">
        <v>0.35820200809559999</v>
      </c>
      <c r="O1112" s="17">
        <v>0.26104590739681299</v>
      </c>
      <c r="P1112" s="17">
        <v>0.24010471781204501</v>
      </c>
      <c r="Q1112" s="17">
        <v>0.18228378714658899</v>
      </c>
      <c r="R1112" s="17"/>
      <c r="S1112" s="17">
        <v>0.44352191526620699</v>
      </c>
      <c r="T1112" s="17">
        <v>0.18614710711529101</v>
      </c>
      <c r="U1112" s="17">
        <v>0.171174602288237</v>
      </c>
      <c r="V1112" s="17">
        <v>0.26915223933890597</v>
      </c>
      <c r="W1112" s="17">
        <v>0.217292176842107</v>
      </c>
      <c r="X1112" s="17">
        <v>0.30506041365026598</v>
      </c>
      <c r="Y1112" s="17">
        <v>0.26847947794171201</v>
      </c>
      <c r="Z1112" s="17">
        <v>0.25787804886244298</v>
      </c>
      <c r="AA1112" s="17">
        <v>0.27195808371587998</v>
      </c>
      <c r="AB1112" s="17"/>
      <c r="AC1112" s="17">
        <v>0.42746427108940099</v>
      </c>
      <c r="AD1112" s="17">
        <v>0.236583044658425</v>
      </c>
      <c r="AE1112" s="17">
        <v>0.213278593600082</v>
      </c>
      <c r="AF1112" s="17">
        <v>0.165029480061923</v>
      </c>
      <c r="AG1112" s="17">
        <v>0.12970301569249201</v>
      </c>
      <c r="AH1112" s="17">
        <v>0.50050754399536301</v>
      </c>
      <c r="AI1112" s="17"/>
      <c r="AJ1112" s="17">
        <v>0.197633503642622</v>
      </c>
      <c r="AK1112" s="17">
        <v>0.231042718421233</v>
      </c>
      <c r="AL1112" s="17">
        <v>0.24423814789658499</v>
      </c>
      <c r="AM1112" s="17">
        <v>0.45692674418387103</v>
      </c>
      <c r="AN1112" s="17">
        <v>0.38197558951521399</v>
      </c>
      <c r="AO1112" s="17">
        <v>0.28992476793762501</v>
      </c>
      <c r="AP1112" s="17"/>
      <c r="AQ1112" s="17">
        <v>0.326510481062882</v>
      </c>
      <c r="AR1112" s="17">
        <v>0.235834386784603</v>
      </c>
      <c r="AS1112" s="17"/>
      <c r="AT1112" s="17">
        <v>0.23727521359784101</v>
      </c>
      <c r="AU1112" s="17">
        <v>0.37000981705594799</v>
      </c>
      <c r="AV1112" s="17"/>
      <c r="AW1112" s="17">
        <v>0.28273012792555002</v>
      </c>
      <c r="AX1112" s="17" t="s">
        <v>87</v>
      </c>
      <c r="AY1112" s="17">
        <v>0.197633503642622</v>
      </c>
      <c r="AZ1112" s="17"/>
      <c r="BA1112" s="17">
        <v>0.23096036490330901</v>
      </c>
      <c r="BB1112" s="17">
        <v>0.28628486700057998</v>
      </c>
      <c r="BC1112" s="17"/>
      <c r="BD1112" s="17">
        <v>0.43236354046842801</v>
      </c>
      <c r="BE1112" s="17">
        <v>0.211608981270097</v>
      </c>
      <c r="BF1112" s="17"/>
      <c r="BG1112" s="17">
        <v>0.49667748306512699</v>
      </c>
      <c r="BH1112" s="17">
        <v>0.20757977301463601</v>
      </c>
      <c r="BI1112" s="17">
        <v>0.30112616857622598</v>
      </c>
      <c r="BJ1112" s="17">
        <v>0.22278400526287601</v>
      </c>
    </row>
    <row r="1113" spans="2:62">
      <c r="B1113" t="s">
        <v>460</v>
      </c>
      <c r="C1113" s="17">
        <v>0.73282353086067697</v>
      </c>
      <c r="D1113" s="17">
        <v>0.69190066908537196</v>
      </c>
      <c r="E1113" s="17">
        <v>0.76870931604284898</v>
      </c>
      <c r="F1113" s="17"/>
      <c r="G1113" s="17">
        <v>0.66241424057088405</v>
      </c>
      <c r="H1113" s="17">
        <v>0.58319715046566101</v>
      </c>
      <c r="I1113" s="17">
        <v>0.59881307707168696</v>
      </c>
      <c r="J1113" s="17">
        <v>0.78416772292913095</v>
      </c>
      <c r="K1113" s="17">
        <v>0.89112561622083397</v>
      </c>
      <c r="L1113" s="17">
        <v>0.87303404474076296</v>
      </c>
      <c r="M1113" s="17"/>
      <c r="N1113" s="17">
        <v>0.64179799190440001</v>
      </c>
      <c r="O1113" s="17">
        <v>0.73895409260318701</v>
      </c>
      <c r="P1113" s="17">
        <v>0.75989528218795499</v>
      </c>
      <c r="Q1113" s="17">
        <v>0.81771621285341101</v>
      </c>
      <c r="R1113" s="17"/>
      <c r="S1113" s="17">
        <v>0.55647808473379301</v>
      </c>
      <c r="T1113" s="17">
        <v>0.81385289288470897</v>
      </c>
      <c r="U1113" s="17">
        <v>0.828825397711763</v>
      </c>
      <c r="V1113" s="17">
        <v>0.73084776066109403</v>
      </c>
      <c r="W1113" s="17">
        <v>0.782707823157893</v>
      </c>
      <c r="X1113" s="17">
        <v>0.69493958634973396</v>
      </c>
      <c r="Y1113" s="17">
        <v>0.73152052205828799</v>
      </c>
      <c r="Z1113" s="17">
        <v>0.74212195113755697</v>
      </c>
      <c r="AA1113" s="17">
        <v>0.72804191628412096</v>
      </c>
      <c r="AB1113" s="17"/>
      <c r="AC1113" s="17">
        <v>0.57253572891059901</v>
      </c>
      <c r="AD1113" s="17">
        <v>0.76341695534157505</v>
      </c>
      <c r="AE1113" s="17">
        <v>0.78672140639991806</v>
      </c>
      <c r="AF1113" s="17">
        <v>0.83497051993807703</v>
      </c>
      <c r="AG1113" s="17">
        <v>0.87029698430750702</v>
      </c>
      <c r="AH1113" s="17">
        <v>0.49949245600463699</v>
      </c>
      <c r="AI1113" s="17"/>
      <c r="AJ1113" s="17">
        <v>0.802366496357378</v>
      </c>
      <c r="AK1113" s="17">
        <v>0.76895728157876697</v>
      </c>
      <c r="AL1113" s="17">
        <v>0.75576185210341496</v>
      </c>
      <c r="AM1113" s="17">
        <v>0.54307325581612897</v>
      </c>
      <c r="AN1113" s="17">
        <v>0.61802441048478596</v>
      </c>
      <c r="AO1113" s="17">
        <v>0.71007523206237499</v>
      </c>
      <c r="AP1113" s="17"/>
      <c r="AQ1113" s="17">
        <v>0.67348951893711795</v>
      </c>
      <c r="AR1113" s="17">
        <v>0.764165613215397</v>
      </c>
      <c r="AS1113" s="17"/>
      <c r="AT1113" s="17">
        <v>0.76272478640215902</v>
      </c>
      <c r="AU1113" s="17">
        <v>0.62999018294405196</v>
      </c>
      <c r="AV1113" s="17"/>
      <c r="AW1113" s="17">
        <v>0.71726987207445003</v>
      </c>
      <c r="AX1113" s="17" t="s">
        <v>87</v>
      </c>
      <c r="AY1113" s="17">
        <v>0.802366496357378</v>
      </c>
      <c r="AZ1113" s="17"/>
      <c r="BA1113" s="17">
        <v>0.76903963509669104</v>
      </c>
      <c r="BB1113" s="17">
        <v>0.71371513299942002</v>
      </c>
      <c r="BC1113" s="17"/>
      <c r="BD1113" s="17">
        <v>0.56763645953157205</v>
      </c>
      <c r="BE1113" s="17">
        <v>0.78839101872990303</v>
      </c>
      <c r="BF1113" s="17"/>
      <c r="BG1113" s="17">
        <v>0.50332251693487295</v>
      </c>
      <c r="BH1113" s="17">
        <v>0.79242022698536396</v>
      </c>
      <c r="BI1113" s="17">
        <v>0.69887383142377502</v>
      </c>
      <c r="BJ1113" s="17">
        <v>0.77721599473712399</v>
      </c>
    </row>
    <row r="1114" spans="2:62">
      <c r="C1114" s="17"/>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c r="AC1114" s="17"/>
      <c r="AD1114" s="17"/>
      <c r="AE1114" s="17"/>
      <c r="AF1114" s="17"/>
      <c r="AG1114" s="17"/>
      <c r="AH1114" s="17"/>
      <c r="AI1114" s="17"/>
      <c r="AJ1114" s="17"/>
      <c r="AK1114" s="17"/>
      <c r="AL1114" s="17"/>
      <c r="AM1114" s="17"/>
      <c r="AN1114" s="17"/>
      <c r="AO1114" s="17"/>
      <c r="AP1114" s="17"/>
      <c r="AQ1114" s="17"/>
      <c r="AR1114" s="17"/>
      <c r="AS1114" s="17"/>
      <c r="AT1114" s="17"/>
      <c r="AU1114" s="17"/>
      <c r="AV1114" s="17"/>
      <c r="AW1114" s="17"/>
      <c r="AX1114" s="17"/>
      <c r="AY1114" s="17"/>
      <c r="AZ1114" s="17"/>
      <c r="BA1114" s="17"/>
      <c r="BB1114" s="17"/>
      <c r="BC1114" s="17"/>
      <c r="BD1114" s="17"/>
      <c r="BE1114" s="17"/>
      <c r="BF1114" s="17"/>
      <c r="BG1114" s="17"/>
      <c r="BH1114" s="17"/>
      <c r="BI1114" s="17"/>
      <c r="BJ1114" s="17"/>
    </row>
    <row r="1115" spans="2:62">
      <c r="B1115" s="6" t="s">
        <v>471</v>
      </c>
      <c r="C1115" s="17"/>
      <c r="D1115" s="17"/>
      <c r="E1115" s="17"/>
      <c r="F1115" s="17"/>
      <c r="G1115" s="17"/>
      <c r="H1115" s="17"/>
      <c r="I1115" s="17"/>
      <c r="J1115" s="17"/>
      <c r="K1115" s="17"/>
      <c r="L1115" s="17"/>
      <c r="M1115" s="17"/>
      <c r="N1115" s="17"/>
      <c r="O1115" s="17"/>
      <c r="P1115" s="17"/>
      <c r="Q1115" s="17"/>
      <c r="R1115" s="17"/>
      <c r="S1115" s="17"/>
      <c r="T1115" s="17"/>
      <c r="U1115" s="17"/>
      <c r="V1115" s="17"/>
      <c r="W1115" s="17"/>
      <c r="X1115" s="17"/>
      <c r="Y1115" s="17"/>
      <c r="Z1115" s="17"/>
      <c r="AA1115" s="17"/>
      <c r="AB1115" s="17"/>
      <c r="AC1115" s="17"/>
      <c r="AD1115" s="17"/>
      <c r="AE1115" s="17"/>
      <c r="AF1115" s="17"/>
      <c r="AG1115" s="17"/>
      <c r="AH1115" s="17"/>
      <c r="AI1115" s="17"/>
      <c r="AJ1115" s="17"/>
      <c r="AK1115" s="17"/>
      <c r="AL1115" s="17"/>
      <c r="AM1115" s="17"/>
      <c r="AN1115" s="17"/>
      <c r="AO1115" s="17"/>
      <c r="AP1115" s="17"/>
      <c r="AQ1115" s="17"/>
      <c r="AR1115" s="17"/>
      <c r="AS1115" s="17"/>
      <c r="AT1115" s="17"/>
      <c r="AU1115" s="17"/>
      <c r="AV1115" s="17"/>
      <c r="AW1115" s="17"/>
      <c r="AX1115" s="17"/>
      <c r="AY1115" s="17"/>
      <c r="AZ1115" s="17"/>
      <c r="BA1115" s="17"/>
      <c r="BB1115" s="17"/>
      <c r="BC1115" s="17"/>
      <c r="BD1115" s="17"/>
      <c r="BE1115" s="17"/>
      <c r="BF1115" s="17"/>
      <c r="BG1115" s="17"/>
      <c r="BH1115" s="17"/>
      <c r="BI1115" s="17"/>
      <c r="BJ1115" s="17"/>
    </row>
    <row r="1116" spans="2:62">
      <c r="B1116" s="24" t="s">
        <v>20</v>
      </c>
      <c r="C1116" s="17"/>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c r="AC1116" s="17"/>
      <c r="AD1116" s="17"/>
      <c r="AE1116" s="17"/>
      <c r="AF1116" s="17"/>
      <c r="AG1116" s="17"/>
      <c r="AH1116" s="17"/>
      <c r="AI1116" s="17"/>
      <c r="AJ1116" s="17"/>
      <c r="AK1116" s="17"/>
      <c r="AL1116" s="17"/>
      <c r="AM1116" s="17"/>
      <c r="AN1116" s="17"/>
      <c r="AO1116" s="17"/>
      <c r="AP1116" s="17"/>
      <c r="AQ1116" s="17"/>
      <c r="AR1116" s="17"/>
      <c r="AS1116" s="17"/>
      <c r="AT1116" s="17"/>
      <c r="AU1116" s="17"/>
      <c r="AV1116" s="17"/>
      <c r="AW1116" s="17"/>
      <c r="AX1116" s="17"/>
      <c r="AY1116" s="17"/>
      <c r="AZ1116" s="17"/>
      <c r="BA1116" s="17"/>
      <c r="BB1116" s="17"/>
      <c r="BC1116" s="17"/>
      <c r="BD1116" s="17"/>
      <c r="BE1116" s="17"/>
      <c r="BF1116" s="17"/>
      <c r="BG1116" s="17"/>
      <c r="BH1116" s="17"/>
      <c r="BI1116" s="17"/>
      <c r="BJ1116" s="17"/>
    </row>
    <row r="1117" spans="2:62">
      <c r="B1117" t="s">
        <v>472</v>
      </c>
      <c r="C1117" s="17">
        <v>0.17710617821649899</v>
      </c>
      <c r="D1117" s="17">
        <v>0.21613447749565201</v>
      </c>
      <c r="E1117" s="17">
        <v>0.144171092895231</v>
      </c>
      <c r="F1117" s="17"/>
      <c r="G1117" s="17">
        <v>0.264690500217173</v>
      </c>
      <c r="H1117" s="17">
        <v>0.299056253555258</v>
      </c>
      <c r="I1117" s="17">
        <v>0.25062534862103503</v>
      </c>
      <c r="J1117" s="17">
        <v>0.16891289880510801</v>
      </c>
      <c r="K1117" s="17">
        <v>4.0680724939587298E-2</v>
      </c>
      <c r="L1117" s="17">
        <v>7.2825532210497507E-2</v>
      </c>
      <c r="M1117" s="17"/>
      <c r="N1117" s="17">
        <v>0.21646562249965001</v>
      </c>
      <c r="O1117" s="17">
        <v>0.16058637461481201</v>
      </c>
      <c r="P1117" s="17">
        <v>0.171712155844018</v>
      </c>
      <c r="Q1117" s="17">
        <v>0.15930755614342701</v>
      </c>
      <c r="R1117" s="17"/>
      <c r="S1117" s="17">
        <v>0.30198242663729002</v>
      </c>
      <c r="T1117" s="17">
        <v>0.17788592971355099</v>
      </c>
      <c r="U1117" s="17">
        <v>0.10803251720254201</v>
      </c>
      <c r="V1117" s="17">
        <v>0.15541680979154299</v>
      </c>
      <c r="W1117" s="17">
        <v>0.19721858987346999</v>
      </c>
      <c r="X1117" s="17">
        <v>9.3789373184024E-2</v>
      </c>
      <c r="Y1117" s="17">
        <v>0.10151974026974001</v>
      </c>
      <c r="Z1117" s="17">
        <v>0.26727811841842902</v>
      </c>
      <c r="AA1117" s="17">
        <v>0.16215919339645299</v>
      </c>
      <c r="AB1117" s="17"/>
      <c r="AC1117" s="17">
        <v>0.26826186949599701</v>
      </c>
      <c r="AD1117" s="17">
        <v>0.15881707251441801</v>
      </c>
      <c r="AE1117" s="17">
        <v>0.21751763555034501</v>
      </c>
      <c r="AF1117" s="17">
        <v>9.2819742617319304E-2</v>
      </c>
      <c r="AG1117" s="17">
        <v>0.13610347205887599</v>
      </c>
      <c r="AH1117" s="17">
        <v>0.11932939384894301</v>
      </c>
      <c r="AI1117" s="17"/>
      <c r="AJ1117" s="17">
        <v>0.121627904795533</v>
      </c>
      <c r="AK1117" s="17">
        <v>0.193108776224831</v>
      </c>
      <c r="AL1117" s="17">
        <v>0.132996666228405</v>
      </c>
      <c r="AM1117" s="17">
        <v>0.16037177380964401</v>
      </c>
      <c r="AN1117" s="17">
        <v>0.29266486846418099</v>
      </c>
      <c r="AO1117" s="17">
        <v>0.11122361892043001</v>
      </c>
      <c r="AP1117" s="17"/>
      <c r="AQ1117" s="17">
        <v>0.26877828812819798</v>
      </c>
      <c r="AR1117" s="17">
        <v>0.16290431118847301</v>
      </c>
      <c r="AS1117" s="17"/>
      <c r="AT1117" s="17">
        <v>0.15714423484832499</v>
      </c>
      <c r="AU1117" s="17">
        <v>0.25542717053223302</v>
      </c>
      <c r="AV1117" s="17"/>
      <c r="AW1117" s="17">
        <v>0.16256673623398901</v>
      </c>
      <c r="AX1117" s="17" t="s">
        <v>87</v>
      </c>
      <c r="AY1117" s="17">
        <v>0.121627904795533</v>
      </c>
      <c r="AZ1117" s="17"/>
      <c r="BA1117" s="17">
        <v>0.19397774857952799</v>
      </c>
      <c r="BB1117" s="17">
        <v>0.165958995078614</v>
      </c>
      <c r="BC1117" s="17"/>
      <c r="BD1117" s="17">
        <v>0.26051573007636297</v>
      </c>
      <c r="BE1117" s="17">
        <v>0.152232227978395</v>
      </c>
      <c r="BF1117" s="17"/>
      <c r="BG1117" s="17">
        <v>0.32449962252676201</v>
      </c>
      <c r="BH1117" s="17">
        <v>8.4558993026868104E-2</v>
      </c>
      <c r="BI1117" s="17">
        <v>0.18681562185106801</v>
      </c>
      <c r="BJ1117" s="17">
        <v>0.15432487098718001</v>
      </c>
    </row>
    <row r="1118" spans="2:62">
      <c r="B1118" t="s">
        <v>460</v>
      </c>
      <c r="C1118" s="17">
        <v>0.82289382178350101</v>
      </c>
      <c r="D1118" s="17">
        <v>0.78386552250434804</v>
      </c>
      <c r="E1118" s="17">
        <v>0.855828907104769</v>
      </c>
      <c r="F1118" s="17"/>
      <c r="G1118" s="17">
        <v>0.735309499782827</v>
      </c>
      <c r="H1118" s="17">
        <v>0.700943746444742</v>
      </c>
      <c r="I1118" s="17">
        <v>0.74937465137896497</v>
      </c>
      <c r="J1118" s="17">
        <v>0.83108710119489204</v>
      </c>
      <c r="K1118" s="17">
        <v>0.95931927506041303</v>
      </c>
      <c r="L1118" s="17">
        <v>0.92717446778950197</v>
      </c>
      <c r="M1118" s="17"/>
      <c r="N1118" s="17">
        <v>0.78353437750035004</v>
      </c>
      <c r="O1118" s="17">
        <v>0.83941362538518804</v>
      </c>
      <c r="P1118" s="17">
        <v>0.828287844155982</v>
      </c>
      <c r="Q1118" s="17">
        <v>0.84069244385657305</v>
      </c>
      <c r="R1118" s="17"/>
      <c r="S1118" s="17">
        <v>0.69801757336270998</v>
      </c>
      <c r="T1118" s="17">
        <v>0.82211407028644901</v>
      </c>
      <c r="U1118" s="17">
        <v>0.89196748279745797</v>
      </c>
      <c r="V1118" s="17">
        <v>0.84458319020845696</v>
      </c>
      <c r="W1118" s="17">
        <v>0.80278141012653004</v>
      </c>
      <c r="X1118" s="17">
        <v>0.90621062681597597</v>
      </c>
      <c r="Y1118" s="17">
        <v>0.89848025973026002</v>
      </c>
      <c r="Z1118" s="17">
        <v>0.73272188158157203</v>
      </c>
      <c r="AA1118" s="17">
        <v>0.83784080660354698</v>
      </c>
      <c r="AB1118" s="17"/>
      <c r="AC1118" s="17">
        <v>0.73173813050400305</v>
      </c>
      <c r="AD1118" s="17">
        <v>0.84118292748558199</v>
      </c>
      <c r="AE1118" s="17">
        <v>0.78248236444965502</v>
      </c>
      <c r="AF1118" s="17">
        <v>0.90718025738268104</v>
      </c>
      <c r="AG1118" s="17">
        <v>0.86389652794112404</v>
      </c>
      <c r="AH1118" s="17">
        <v>0.88067060615105697</v>
      </c>
      <c r="AI1118" s="17"/>
      <c r="AJ1118" s="17">
        <v>0.87837209520446702</v>
      </c>
      <c r="AK1118" s="17">
        <v>0.80689122377516898</v>
      </c>
      <c r="AL1118" s="17">
        <v>0.867003333771595</v>
      </c>
      <c r="AM1118" s="17">
        <v>0.83962822619035504</v>
      </c>
      <c r="AN1118" s="17">
        <v>0.70733513153581895</v>
      </c>
      <c r="AO1118" s="17">
        <v>0.88877638107957002</v>
      </c>
      <c r="AP1118" s="17"/>
      <c r="AQ1118" s="17">
        <v>0.73122171187180296</v>
      </c>
      <c r="AR1118" s="17">
        <v>0.83709568881152696</v>
      </c>
      <c r="AS1118" s="17"/>
      <c r="AT1118" s="17">
        <v>0.84285576515167504</v>
      </c>
      <c r="AU1118" s="17">
        <v>0.74457282946776704</v>
      </c>
      <c r="AV1118" s="17"/>
      <c r="AW1118" s="17">
        <v>0.83743326376601102</v>
      </c>
      <c r="AX1118" s="17" t="s">
        <v>87</v>
      </c>
      <c r="AY1118" s="17">
        <v>0.87837209520446702</v>
      </c>
      <c r="AZ1118" s="17"/>
      <c r="BA1118" s="17">
        <v>0.80602225142047201</v>
      </c>
      <c r="BB1118" s="17">
        <v>0.834041004921386</v>
      </c>
      <c r="BC1118" s="17"/>
      <c r="BD1118" s="17">
        <v>0.73948426992363703</v>
      </c>
      <c r="BE1118" s="17">
        <v>0.84776777202160503</v>
      </c>
      <c r="BF1118" s="17"/>
      <c r="BG1118" s="17">
        <v>0.67550037747323799</v>
      </c>
      <c r="BH1118" s="17">
        <v>0.91544100697313202</v>
      </c>
      <c r="BI1118" s="17">
        <v>0.81318437814893196</v>
      </c>
      <c r="BJ1118" s="17">
        <v>0.84567512901282005</v>
      </c>
    </row>
    <row r="1119" spans="2:62">
      <c r="C1119" s="17"/>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c r="AC1119" s="17"/>
      <c r="AD1119" s="17"/>
      <c r="AE1119" s="17"/>
      <c r="AF1119" s="17"/>
      <c r="AG1119" s="17"/>
      <c r="AH1119" s="17"/>
      <c r="AI1119" s="17"/>
      <c r="AJ1119" s="17"/>
      <c r="AK1119" s="17"/>
      <c r="AL1119" s="17"/>
      <c r="AM1119" s="17"/>
      <c r="AN1119" s="17"/>
      <c r="AO1119" s="17"/>
      <c r="AP1119" s="17"/>
      <c r="AQ1119" s="17"/>
      <c r="AR1119" s="17"/>
      <c r="AS1119" s="17"/>
      <c r="AT1119" s="17"/>
      <c r="AU1119" s="17"/>
      <c r="AV1119" s="17"/>
      <c r="AW1119" s="17"/>
      <c r="AX1119" s="17"/>
      <c r="AY1119" s="17"/>
      <c r="AZ1119" s="17"/>
      <c r="BA1119" s="17"/>
      <c r="BB1119" s="17"/>
      <c r="BC1119" s="17"/>
      <c r="BD1119" s="17"/>
      <c r="BE1119" s="17"/>
      <c r="BF1119" s="17"/>
      <c r="BG1119" s="17"/>
      <c r="BH1119" s="17"/>
      <c r="BI1119" s="17"/>
      <c r="BJ1119" s="17"/>
    </row>
    <row r="1120" spans="2:62">
      <c r="B1120" s="6" t="s">
        <v>473</v>
      </c>
      <c r="C1120" s="17"/>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c r="AC1120" s="17"/>
      <c r="AD1120" s="17"/>
      <c r="AE1120" s="17"/>
      <c r="AF1120" s="17"/>
      <c r="AG1120" s="17"/>
      <c r="AH1120" s="17"/>
      <c r="AI1120" s="17"/>
      <c r="AJ1120" s="17"/>
      <c r="AK1120" s="17"/>
      <c r="AL1120" s="17"/>
      <c r="AM1120" s="17"/>
      <c r="AN1120" s="17"/>
      <c r="AO1120" s="17"/>
      <c r="AP1120" s="17"/>
      <c r="AQ1120" s="17"/>
      <c r="AR1120" s="17"/>
      <c r="AS1120" s="17"/>
      <c r="AT1120" s="17"/>
      <c r="AU1120" s="17"/>
      <c r="AV1120" s="17"/>
      <c r="AW1120" s="17"/>
      <c r="AX1120" s="17"/>
      <c r="AY1120" s="17"/>
      <c r="AZ1120" s="17"/>
      <c r="BA1120" s="17"/>
      <c r="BB1120" s="17"/>
      <c r="BC1120" s="17"/>
      <c r="BD1120" s="17"/>
      <c r="BE1120" s="17"/>
      <c r="BF1120" s="17"/>
      <c r="BG1120" s="17"/>
      <c r="BH1120" s="17"/>
      <c r="BI1120" s="17"/>
      <c r="BJ1120" s="17"/>
    </row>
    <row r="1121" spans="2:62">
      <c r="B1121" s="24" t="s">
        <v>20</v>
      </c>
      <c r="C1121" s="17"/>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c r="AC1121" s="17"/>
      <c r="AD1121" s="17"/>
      <c r="AE1121" s="17"/>
      <c r="AF1121" s="17"/>
      <c r="AG1121" s="17"/>
      <c r="AH1121" s="17"/>
      <c r="AI1121" s="17"/>
      <c r="AJ1121" s="17"/>
      <c r="AK1121" s="17"/>
      <c r="AL1121" s="17"/>
      <c r="AM1121" s="17"/>
      <c r="AN1121" s="17"/>
      <c r="AO1121" s="17"/>
      <c r="AP1121" s="17"/>
      <c r="AQ1121" s="17"/>
      <c r="AR1121" s="17"/>
      <c r="AS1121" s="17"/>
      <c r="AT1121" s="17"/>
      <c r="AU1121" s="17"/>
      <c r="AV1121" s="17"/>
      <c r="AW1121" s="17"/>
      <c r="AX1121" s="17"/>
      <c r="AY1121" s="17"/>
      <c r="AZ1121" s="17"/>
      <c r="BA1121" s="17"/>
      <c r="BB1121" s="17"/>
      <c r="BC1121" s="17"/>
      <c r="BD1121" s="17"/>
      <c r="BE1121" s="17"/>
      <c r="BF1121" s="17"/>
      <c r="BG1121" s="17"/>
      <c r="BH1121" s="17"/>
      <c r="BI1121" s="17"/>
      <c r="BJ1121" s="17"/>
    </row>
    <row r="1122" spans="2:62">
      <c r="B1122" t="s">
        <v>474</v>
      </c>
      <c r="C1122" s="17">
        <v>0.70966309468342603</v>
      </c>
      <c r="D1122" s="17">
        <v>0.68588180671337895</v>
      </c>
      <c r="E1122" s="17">
        <v>0.73283454586781005</v>
      </c>
      <c r="F1122" s="17"/>
      <c r="G1122" s="17">
        <v>0.75398838028808302</v>
      </c>
      <c r="H1122" s="17">
        <v>0.66905070345659101</v>
      </c>
      <c r="I1122" s="17">
        <v>0.78956876598077397</v>
      </c>
      <c r="J1122" s="17">
        <v>0.70790966246815601</v>
      </c>
      <c r="K1122" s="17">
        <v>0.61344020284369205</v>
      </c>
      <c r="L1122" s="17">
        <v>0.70375806246487504</v>
      </c>
      <c r="M1122" s="17"/>
      <c r="N1122" s="17">
        <v>0.72537459862526799</v>
      </c>
      <c r="O1122" s="17">
        <v>0.74354764899682102</v>
      </c>
      <c r="P1122" s="17">
        <v>0.63499519263328696</v>
      </c>
      <c r="Q1122" s="17">
        <v>0.71410004514051895</v>
      </c>
      <c r="R1122" s="17"/>
      <c r="S1122" s="17">
        <v>0.70413327836386197</v>
      </c>
      <c r="T1122" s="17">
        <v>0.72949840259661702</v>
      </c>
      <c r="U1122" s="17">
        <v>0.75130703877151295</v>
      </c>
      <c r="V1122" s="17">
        <v>0.71195394089216602</v>
      </c>
      <c r="W1122" s="17">
        <v>0.69231467993501405</v>
      </c>
      <c r="X1122" s="17">
        <v>0.72025241589327305</v>
      </c>
      <c r="Y1122" s="17">
        <v>0.66847292940932801</v>
      </c>
      <c r="Z1122" s="17">
        <v>0.68191508320335803</v>
      </c>
      <c r="AA1122" s="17">
        <v>0.69745425952073703</v>
      </c>
      <c r="AB1122" s="17"/>
      <c r="AC1122" s="17">
        <v>0.81057115074261099</v>
      </c>
      <c r="AD1122" s="17">
        <v>0.66880158739097095</v>
      </c>
      <c r="AE1122" s="17">
        <v>0.67822716200662703</v>
      </c>
      <c r="AF1122" s="17">
        <v>0.65995871621972801</v>
      </c>
      <c r="AG1122" s="17">
        <v>0.72703503433386196</v>
      </c>
      <c r="AH1122" s="17">
        <v>0.66763019289363301</v>
      </c>
      <c r="AI1122" s="17"/>
      <c r="AJ1122" s="17">
        <v>0.66005743264625005</v>
      </c>
      <c r="AK1122" s="17">
        <v>0.71080850984352795</v>
      </c>
      <c r="AL1122" s="17">
        <v>0.77340159317971602</v>
      </c>
      <c r="AM1122" s="17">
        <v>0.79188722607193496</v>
      </c>
      <c r="AN1122" s="17">
        <v>0.73667747956970397</v>
      </c>
      <c r="AO1122" s="17">
        <v>0.71414846004924704</v>
      </c>
      <c r="AP1122" s="17"/>
      <c r="AQ1122" s="17">
        <v>0.77952595401097102</v>
      </c>
      <c r="AR1122" s="17">
        <v>0.68809528339099602</v>
      </c>
      <c r="AS1122" s="17"/>
      <c r="AT1122" s="17">
        <v>0.68207064426381603</v>
      </c>
      <c r="AU1122" s="17">
        <v>0.79827455410889803</v>
      </c>
      <c r="AV1122" s="17"/>
      <c r="AW1122" s="17">
        <v>0.74173996764794303</v>
      </c>
      <c r="AX1122" s="17" t="s">
        <v>87</v>
      </c>
      <c r="AY1122" s="17">
        <v>0.66005743264625005</v>
      </c>
      <c r="AZ1122" s="17"/>
      <c r="BA1122" s="17">
        <v>0.74549850845952403</v>
      </c>
      <c r="BB1122" s="17">
        <v>0.69147692487986301</v>
      </c>
      <c r="BC1122" s="17"/>
      <c r="BD1122" s="17">
        <v>0.80256377104639998</v>
      </c>
      <c r="BE1122" s="17">
        <v>0.69027754148658804</v>
      </c>
      <c r="BF1122" s="17"/>
      <c r="BG1122" s="17">
        <v>0.75477019276286905</v>
      </c>
      <c r="BH1122" s="17">
        <v>0.75826994367935996</v>
      </c>
      <c r="BI1122" s="17">
        <v>0.73570221115716405</v>
      </c>
      <c r="BJ1122" s="17">
        <v>0.66838745250575804</v>
      </c>
    </row>
    <row r="1123" spans="2:62">
      <c r="B1123" t="s">
        <v>475</v>
      </c>
      <c r="C1123" s="17">
        <v>0.29033690531657402</v>
      </c>
      <c r="D1123" s="17">
        <v>0.31411819328662099</v>
      </c>
      <c r="E1123" s="17">
        <v>0.26716545413219001</v>
      </c>
      <c r="F1123" s="17"/>
      <c r="G1123" s="17">
        <v>0.24601161971191701</v>
      </c>
      <c r="H1123" s="17">
        <v>0.33094929654340899</v>
      </c>
      <c r="I1123" s="17">
        <v>0.210431234019226</v>
      </c>
      <c r="J1123" s="17">
        <v>0.29209033753184399</v>
      </c>
      <c r="K1123" s="17">
        <v>0.386559797156308</v>
      </c>
      <c r="L1123" s="17">
        <v>0.29624193753512501</v>
      </c>
      <c r="M1123" s="17"/>
      <c r="N1123" s="17">
        <v>0.27462540137473201</v>
      </c>
      <c r="O1123" s="17">
        <v>0.25645235100317898</v>
      </c>
      <c r="P1123" s="17">
        <v>0.36500480736671298</v>
      </c>
      <c r="Q1123" s="17">
        <v>0.285899954859482</v>
      </c>
      <c r="R1123" s="17"/>
      <c r="S1123" s="17">
        <v>0.29586672163613797</v>
      </c>
      <c r="T1123" s="17">
        <v>0.27050159740338298</v>
      </c>
      <c r="U1123" s="17">
        <v>0.248692961228487</v>
      </c>
      <c r="V1123" s="17">
        <v>0.28804605910783398</v>
      </c>
      <c r="W1123" s="17">
        <v>0.307685320064986</v>
      </c>
      <c r="X1123" s="17">
        <v>0.27974758410672701</v>
      </c>
      <c r="Y1123" s="17">
        <v>0.33152707059067199</v>
      </c>
      <c r="Z1123" s="17">
        <v>0.31808491679664203</v>
      </c>
      <c r="AA1123" s="17">
        <v>0.30254574047926303</v>
      </c>
      <c r="AB1123" s="17"/>
      <c r="AC1123" s="17">
        <v>0.18942884925738901</v>
      </c>
      <c r="AD1123" s="17">
        <v>0.33119841260902899</v>
      </c>
      <c r="AE1123" s="17">
        <v>0.32177283799337297</v>
      </c>
      <c r="AF1123" s="17">
        <v>0.34004128378027199</v>
      </c>
      <c r="AG1123" s="17">
        <v>0.27296496566613798</v>
      </c>
      <c r="AH1123" s="17">
        <v>0.33236980710636699</v>
      </c>
      <c r="AI1123" s="17"/>
      <c r="AJ1123" s="17">
        <v>0.33994256735375</v>
      </c>
      <c r="AK1123" s="17">
        <v>0.289191490156472</v>
      </c>
      <c r="AL1123" s="17">
        <v>0.22659840682028301</v>
      </c>
      <c r="AM1123" s="17">
        <v>0.20811277392806499</v>
      </c>
      <c r="AN1123" s="17">
        <v>0.26332252043029603</v>
      </c>
      <c r="AO1123" s="17">
        <v>0.28585153995075302</v>
      </c>
      <c r="AP1123" s="17"/>
      <c r="AQ1123" s="17">
        <v>0.220474045989029</v>
      </c>
      <c r="AR1123" s="17">
        <v>0.31190471660900398</v>
      </c>
      <c r="AS1123" s="17"/>
      <c r="AT1123" s="17">
        <v>0.31792935573618403</v>
      </c>
      <c r="AU1123" s="17">
        <v>0.201725445891102</v>
      </c>
      <c r="AV1123" s="17"/>
      <c r="AW1123" s="17">
        <v>0.25826003235205702</v>
      </c>
      <c r="AX1123" s="17" t="s">
        <v>87</v>
      </c>
      <c r="AY1123" s="17">
        <v>0.33994256735375</v>
      </c>
      <c r="AZ1123" s="17"/>
      <c r="BA1123" s="17">
        <v>0.25450149154047602</v>
      </c>
      <c r="BB1123" s="17">
        <v>0.30852307512013699</v>
      </c>
      <c r="BC1123" s="17"/>
      <c r="BD1123" s="17">
        <v>0.197436228953601</v>
      </c>
      <c r="BE1123" s="17">
        <v>0.30972245851341201</v>
      </c>
      <c r="BF1123" s="17"/>
      <c r="BG1123" s="17">
        <v>0.245229807237131</v>
      </c>
      <c r="BH1123" s="17">
        <v>0.24173005632064001</v>
      </c>
      <c r="BI1123" s="17">
        <v>0.264297788842836</v>
      </c>
      <c r="BJ1123" s="17">
        <v>0.33161254749424202</v>
      </c>
    </row>
    <row r="1124" spans="2:62">
      <c r="C1124" s="17"/>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c r="AC1124" s="17"/>
      <c r="AD1124" s="17"/>
      <c r="AE1124" s="17"/>
      <c r="AF1124" s="17"/>
      <c r="AG1124" s="17"/>
      <c r="AH1124" s="17"/>
      <c r="AI1124" s="17"/>
      <c r="AJ1124" s="17"/>
      <c r="AK1124" s="17"/>
      <c r="AL1124" s="17"/>
      <c r="AM1124" s="17"/>
      <c r="AN1124" s="17"/>
      <c r="AO1124" s="17"/>
      <c r="AP1124" s="17"/>
      <c r="AQ1124" s="17"/>
      <c r="AR1124" s="17"/>
      <c r="AS1124" s="17"/>
      <c r="AT1124" s="17"/>
      <c r="AU1124" s="17"/>
      <c r="AV1124" s="17"/>
      <c r="AW1124" s="17"/>
      <c r="AX1124" s="17"/>
      <c r="AY1124" s="17"/>
      <c r="AZ1124" s="17"/>
      <c r="BA1124" s="17"/>
      <c r="BB1124" s="17"/>
      <c r="BC1124" s="17"/>
      <c r="BD1124" s="17"/>
      <c r="BE1124" s="17"/>
      <c r="BF1124" s="17"/>
      <c r="BG1124" s="17"/>
      <c r="BH1124" s="17"/>
      <c r="BI1124" s="17"/>
      <c r="BJ1124" s="17"/>
    </row>
    <row r="1125" spans="2:62">
      <c r="B1125" s="6" t="s">
        <v>476</v>
      </c>
      <c r="C1125" s="17"/>
      <c r="D1125" s="17"/>
      <c r="E1125" s="17"/>
      <c r="F1125" s="17"/>
      <c r="G1125" s="17"/>
      <c r="H1125" s="17"/>
      <c r="I1125" s="17"/>
      <c r="J1125" s="17"/>
      <c r="K1125" s="17"/>
      <c r="L1125" s="17"/>
      <c r="M1125" s="17"/>
      <c r="N1125" s="17"/>
      <c r="O1125" s="17"/>
      <c r="P1125" s="17"/>
      <c r="Q1125" s="17"/>
      <c r="R1125" s="17"/>
      <c r="S1125" s="17"/>
      <c r="T1125" s="17"/>
      <c r="U1125" s="17"/>
      <c r="V1125" s="17"/>
      <c r="W1125" s="17"/>
      <c r="X1125" s="17"/>
      <c r="Y1125" s="17"/>
      <c r="Z1125" s="17"/>
      <c r="AA1125" s="17"/>
      <c r="AB1125" s="17"/>
      <c r="AC1125" s="17"/>
      <c r="AD1125" s="17"/>
      <c r="AE1125" s="17"/>
      <c r="AF1125" s="17"/>
      <c r="AG1125" s="17"/>
      <c r="AH1125" s="17"/>
      <c r="AI1125" s="17"/>
      <c r="AJ1125" s="17"/>
      <c r="AK1125" s="17"/>
      <c r="AL1125" s="17"/>
      <c r="AM1125" s="17"/>
      <c r="AN1125" s="17"/>
      <c r="AO1125" s="17"/>
      <c r="AP1125" s="17"/>
      <c r="AQ1125" s="17"/>
      <c r="AR1125" s="17"/>
      <c r="AS1125" s="17"/>
      <c r="AT1125" s="17"/>
      <c r="AU1125" s="17"/>
      <c r="AV1125" s="17"/>
      <c r="AW1125" s="17"/>
      <c r="AX1125" s="17"/>
      <c r="AY1125" s="17"/>
      <c r="AZ1125" s="17"/>
      <c r="BA1125" s="17"/>
      <c r="BB1125" s="17"/>
      <c r="BC1125" s="17"/>
      <c r="BD1125" s="17"/>
      <c r="BE1125" s="17"/>
      <c r="BF1125" s="17"/>
      <c r="BG1125" s="17"/>
      <c r="BH1125" s="17"/>
      <c r="BI1125" s="17"/>
      <c r="BJ1125" s="17"/>
    </row>
    <row r="1126" spans="2:62">
      <c r="B1126" s="24" t="s">
        <v>20</v>
      </c>
      <c r="C1126" s="17"/>
      <c r="D1126" s="17"/>
      <c r="E1126" s="17"/>
      <c r="F1126" s="17"/>
      <c r="G1126" s="17"/>
      <c r="H1126" s="17"/>
      <c r="I1126" s="17"/>
      <c r="J1126" s="17"/>
      <c r="K1126" s="17"/>
      <c r="L1126" s="17"/>
      <c r="M1126" s="17"/>
      <c r="N1126" s="17"/>
      <c r="O1126" s="17"/>
      <c r="P1126" s="17"/>
      <c r="Q1126" s="17"/>
      <c r="R1126" s="17"/>
      <c r="S1126" s="17"/>
      <c r="T1126" s="17"/>
      <c r="U1126" s="17"/>
      <c r="V1126" s="17"/>
      <c r="W1126" s="17"/>
      <c r="X1126" s="17"/>
      <c r="Y1126" s="17"/>
      <c r="Z1126" s="17"/>
      <c r="AA1126" s="17"/>
      <c r="AB1126" s="17"/>
      <c r="AC1126" s="17"/>
      <c r="AD1126" s="17"/>
      <c r="AE1126" s="17"/>
      <c r="AF1126" s="17"/>
      <c r="AG1126" s="17"/>
      <c r="AH1126" s="17"/>
      <c r="AI1126" s="17"/>
      <c r="AJ1126" s="17"/>
      <c r="AK1126" s="17"/>
      <c r="AL1126" s="17"/>
      <c r="AM1126" s="17"/>
      <c r="AN1126" s="17"/>
      <c r="AO1126" s="17"/>
      <c r="AP1126" s="17"/>
      <c r="AQ1126" s="17"/>
      <c r="AR1126" s="17"/>
      <c r="AS1126" s="17"/>
      <c r="AT1126" s="17"/>
      <c r="AU1126" s="17"/>
      <c r="AV1126" s="17"/>
      <c r="AW1126" s="17"/>
      <c r="AX1126" s="17"/>
      <c r="AY1126" s="17"/>
      <c r="AZ1126" s="17"/>
      <c r="BA1126" s="17"/>
      <c r="BB1126" s="17"/>
      <c r="BC1126" s="17"/>
      <c r="BD1126" s="17"/>
      <c r="BE1126" s="17"/>
      <c r="BF1126" s="17"/>
      <c r="BG1126" s="17"/>
      <c r="BH1126" s="17"/>
      <c r="BI1126" s="17"/>
      <c r="BJ1126" s="17"/>
    </row>
    <row r="1127" spans="2:62">
      <c r="B1127" t="s">
        <v>477</v>
      </c>
      <c r="C1127" s="17">
        <v>0.60554307248851003</v>
      </c>
      <c r="D1127" s="17">
        <v>0.60190453928125598</v>
      </c>
      <c r="E1127" s="17">
        <v>0.61185978557355403</v>
      </c>
      <c r="F1127" s="17"/>
      <c r="G1127" s="17">
        <v>0.72748028432739997</v>
      </c>
      <c r="H1127" s="17">
        <v>0.69549391593528398</v>
      </c>
      <c r="I1127" s="17">
        <v>0.60292913817550298</v>
      </c>
      <c r="J1127" s="17">
        <v>0.53389526983041702</v>
      </c>
      <c r="K1127" s="17">
        <v>0.54167422712232705</v>
      </c>
      <c r="L1127" s="17">
        <v>0.54840535302232596</v>
      </c>
      <c r="M1127" s="17"/>
      <c r="N1127" s="17">
        <v>0.73862809045337297</v>
      </c>
      <c r="O1127" s="17">
        <v>0.60572110787218003</v>
      </c>
      <c r="P1127" s="17">
        <v>0.50696559379520101</v>
      </c>
      <c r="Q1127" s="17">
        <v>0.55234174999293995</v>
      </c>
      <c r="R1127" s="17"/>
      <c r="S1127" s="17">
        <v>0.63851184684503803</v>
      </c>
      <c r="T1127" s="17">
        <v>0.63697707433348105</v>
      </c>
      <c r="U1127" s="17">
        <v>0.68306235677600902</v>
      </c>
      <c r="V1127" s="17">
        <v>0.55623670646701096</v>
      </c>
      <c r="W1127" s="17">
        <v>0.51601335554872096</v>
      </c>
      <c r="X1127" s="17">
        <v>0.60630435734740196</v>
      </c>
      <c r="Y1127" s="17">
        <v>0.51511809147536602</v>
      </c>
      <c r="Z1127" s="17">
        <v>0.67551329836388996</v>
      </c>
      <c r="AA1127" s="17">
        <v>0.59914900213815703</v>
      </c>
      <c r="AB1127" s="17"/>
      <c r="AC1127" s="17">
        <v>0.707228305895792</v>
      </c>
      <c r="AD1127" s="17">
        <v>0.560455792010355</v>
      </c>
      <c r="AE1127" s="17">
        <v>0.70223631427118505</v>
      </c>
      <c r="AF1127" s="17">
        <v>0.45279690223375302</v>
      </c>
      <c r="AG1127" s="17">
        <v>0.61379088452272401</v>
      </c>
      <c r="AH1127" s="17">
        <v>0.67524945999950703</v>
      </c>
      <c r="AI1127" s="17"/>
      <c r="AJ1127" s="17">
        <v>0.55783881834154403</v>
      </c>
      <c r="AK1127" s="17">
        <v>0.58553413734264603</v>
      </c>
      <c r="AL1127" s="17">
        <v>0.52939899685188796</v>
      </c>
      <c r="AM1127" s="17">
        <v>0.75099504940411099</v>
      </c>
      <c r="AN1127" s="17">
        <v>0.68914455997348001</v>
      </c>
      <c r="AO1127" s="17">
        <v>0.601117819833345</v>
      </c>
      <c r="AP1127" s="17"/>
      <c r="AQ1127" s="17">
        <v>0.67026282660833203</v>
      </c>
      <c r="AR1127" s="17">
        <v>0.60544016214662</v>
      </c>
      <c r="AS1127" s="17"/>
      <c r="AT1127" s="17">
        <v>0.58143820523177203</v>
      </c>
      <c r="AU1127" s="17">
        <v>0.68871246110347795</v>
      </c>
      <c r="AV1127" s="17"/>
      <c r="AW1127" s="17">
        <v>0.62298051345605199</v>
      </c>
      <c r="AX1127" s="17" t="s">
        <v>87</v>
      </c>
      <c r="AY1127" s="17">
        <v>0.55783881834154403</v>
      </c>
      <c r="AZ1127" s="17"/>
      <c r="BA1127" s="17">
        <v>0.61984684163971604</v>
      </c>
      <c r="BB1127" s="17">
        <v>0.59769158393977095</v>
      </c>
      <c r="BC1127" s="17"/>
      <c r="BD1127" s="17">
        <v>0.68704271107406301</v>
      </c>
      <c r="BE1127" s="17">
        <v>0.59016733107786801</v>
      </c>
      <c r="BF1127" s="17"/>
      <c r="BG1127" s="17">
        <v>0.74755227029492599</v>
      </c>
      <c r="BH1127" s="17">
        <v>0.55087114965825501</v>
      </c>
      <c r="BI1127" s="17">
        <v>0.64047390777328606</v>
      </c>
      <c r="BJ1127" s="17">
        <v>0.53431178984125105</v>
      </c>
    </row>
    <row r="1128" spans="2:62">
      <c r="B1128" t="s">
        <v>475</v>
      </c>
      <c r="C1128" s="17">
        <v>0.39445692751148997</v>
      </c>
      <c r="D1128" s="17">
        <v>0.39809546071874402</v>
      </c>
      <c r="E1128" s="17">
        <v>0.38814021442644597</v>
      </c>
      <c r="F1128" s="17"/>
      <c r="G1128" s="17">
        <v>0.27251971567260003</v>
      </c>
      <c r="H1128" s="17">
        <v>0.30450608406471602</v>
      </c>
      <c r="I1128" s="17">
        <v>0.39707086182449702</v>
      </c>
      <c r="J1128" s="17">
        <v>0.46610473016958298</v>
      </c>
      <c r="K1128" s="17">
        <v>0.45832577287767301</v>
      </c>
      <c r="L1128" s="17">
        <v>0.45159464697767399</v>
      </c>
      <c r="M1128" s="17"/>
      <c r="N1128" s="17">
        <v>0.26137190954662698</v>
      </c>
      <c r="O1128" s="17">
        <v>0.39427889212782002</v>
      </c>
      <c r="P1128" s="17">
        <v>0.49303440620479899</v>
      </c>
      <c r="Q1128" s="17">
        <v>0.44765825000706</v>
      </c>
      <c r="R1128" s="17"/>
      <c r="S1128" s="17">
        <v>0.36148815315496202</v>
      </c>
      <c r="T1128" s="17">
        <v>0.363022925666519</v>
      </c>
      <c r="U1128" s="17">
        <v>0.31693764322399098</v>
      </c>
      <c r="V1128" s="17">
        <v>0.44376329353298899</v>
      </c>
      <c r="W1128" s="17">
        <v>0.48398664445127898</v>
      </c>
      <c r="X1128" s="17">
        <v>0.39369564265259799</v>
      </c>
      <c r="Y1128" s="17">
        <v>0.48488190852463398</v>
      </c>
      <c r="Z1128" s="17">
        <v>0.32448670163610999</v>
      </c>
      <c r="AA1128" s="17">
        <v>0.40085099786184297</v>
      </c>
      <c r="AB1128" s="17"/>
      <c r="AC1128" s="17">
        <v>0.292771694104208</v>
      </c>
      <c r="AD1128" s="17">
        <v>0.439544207989645</v>
      </c>
      <c r="AE1128" s="17">
        <v>0.29776368572881501</v>
      </c>
      <c r="AF1128" s="17">
        <v>0.54720309776624698</v>
      </c>
      <c r="AG1128" s="17">
        <v>0.38620911547727599</v>
      </c>
      <c r="AH1128" s="17">
        <v>0.32475054000049403</v>
      </c>
      <c r="AI1128" s="17"/>
      <c r="AJ1128" s="17">
        <v>0.44216118165845603</v>
      </c>
      <c r="AK1128" s="17">
        <v>0.41446586265735402</v>
      </c>
      <c r="AL1128" s="17">
        <v>0.47060100314811198</v>
      </c>
      <c r="AM1128" s="17">
        <v>0.24900495059589001</v>
      </c>
      <c r="AN1128" s="17">
        <v>0.31085544002651999</v>
      </c>
      <c r="AO1128" s="17">
        <v>0.398882180166655</v>
      </c>
      <c r="AP1128" s="17"/>
      <c r="AQ1128" s="17">
        <v>0.32973717339166803</v>
      </c>
      <c r="AR1128" s="17">
        <v>0.39455983785338</v>
      </c>
      <c r="AS1128" s="17"/>
      <c r="AT1128" s="17">
        <v>0.41856179476822802</v>
      </c>
      <c r="AU1128" s="17">
        <v>0.311287538896522</v>
      </c>
      <c r="AV1128" s="17"/>
      <c r="AW1128" s="17">
        <v>0.37701948654394801</v>
      </c>
      <c r="AX1128" s="17" t="s">
        <v>87</v>
      </c>
      <c r="AY1128" s="17">
        <v>0.44216118165845603</v>
      </c>
      <c r="AZ1128" s="17"/>
      <c r="BA1128" s="17">
        <v>0.38015315836028402</v>
      </c>
      <c r="BB1128" s="17">
        <v>0.40230841606022899</v>
      </c>
      <c r="BC1128" s="17"/>
      <c r="BD1128" s="17">
        <v>0.31295728892593699</v>
      </c>
      <c r="BE1128" s="17">
        <v>0.40983266892213199</v>
      </c>
      <c r="BF1128" s="17"/>
      <c r="BG1128" s="17">
        <v>0.25244772970507401</v>
      </c>
      <c r="BH1128" s="17">
        <v>0.44912885034174499</v>
      </c>
      <c r="BI1128" s="17">
        <v>0.359526092226714</v>
      </c>
      <c r="BJ1128" s="17">
        <v>0.46568821015874901</v>
      </c>
    </row>
    <row r="1129" spans="2:62">
      <c r="C1129" s="17"/>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c r="AC1129" s="17"/>
      <c r="AD1129" s="17"/>
      <c r="AE1129" s="17"/>
      <c r="AF1129" s="17"/>
      <c r="AG1129" s="17"/>
      <c r="AH1129" s="17"/>
      <c r="AI1129" s="17"/>
      <c r="AJ1129" s="17"/>
      <c r="AK1129" s="17"/>
      <c r="AL1129" s="17"/>
      <c r="AM1129" s="17"/>
      <c r="AN1129" s="17"/>
      <c r="AO1129" s="17"/>
      <c r="AP1129" s="17"/>
      <c r="AQ1129" s="17"/>
      <c r="AR1129" s="17"/>
      <c r="AS1129" s="17"/>
      <c r="AT1129" s="17"/>
      <c r="AU1129" s="17"/>
      <c r="AV1129" s="17"/>
      <c r="AW1129" s="17"/>
      <c r="AX1129" s="17"/>
      <c r="AY1129" s="17"/>
      <c r="AZ1129" s="17"/>
      <c r="BA1129" s="17"/>
      <c r="BB1129" s="17"/>
      <c r="BC1129" s="17"/>
      <c r="BD1129" s="17"/>
      <c r="BE1129" s="17"/>
      <c r="BF1129" s="17"/>
      <c r="BG1129" s="17"/>
      <c r="BH1129" s="17"/>
      <c r="BI1129" s="17"/>
      <c r="BJ1129" s="17"/>
    </row>
    <row r="1130" spans="2:62">
      <c r="B1130" s="6" t="s">
        <v>478</v>
      </c>
      <c r="C1130" s="17"/>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c r="AC1130" s="17"/>
      <c r="AD1130" s="17"/>
      <c r="AE1130" s="17"/>
      <c r="AF1130" s="17"/>
      <c r="AG1130" s="17"/>
      <c r="AH1130" s="17"/>
      <c r="AI1130" s="17"/>
      <c r="AJ1130" s="17"/>
      <c r="AK1130" s="17"/>
      <c r="AL1130" s="17"/>
      <c r="AM1130" s="17"/>
      <c r="AN1130" s="17"/>
      <c r="AO1130" s="17"/>
      <c r="AP1130" s="17"/>
      <c r="AQ1130" s="17"/>
      <c r="AR1130" s="17"/>
      <c r="AS1130" s="17"/>
      <c r="AT1130" s="17"/>
      <c r="AU1130" s="17"/>
      <c r="AV1130" s="17"/>
      <c r="AW1130" s="17"/>
      <c r="AX1130" s="17"/>
      <c r="AY1130" s="17"/>
      <c r="AZ1130" s="17"/>
      <c r="BA1130" s="17"/>
      <c r="BB1130" s="17"/>
      <c r="BC1130" s="17"/>
      <c r="BD1130" s="17"/>
      <c r="BE1130" s="17"/>
      <c r="BF1130" s="17"/>
      <c r="BG1130" s="17"/>
      <c r="BH1130" s="17"/>
      <c r="BI1130" s="17"/>
      <c r="BJ1130" s="17"/>
    </row>
    <row r="1131" spans="2:62">
      <c r="B1131" s="24" t="s">
        <v>20</v>
      </c>
      <c r="C1131" s="17"/>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c r="AC1131" s="17"/>
      <c r="AD1131" s="17"/>
      <c r="AE1131" s="17"/>
      <c r="AF1131" s="17"/>
      <c r="AG1131" s="17"/>
      <c r="AH1131" s="17"/>
      <c r="AI1131" s="17"/>
      <c r="AJ1131" s="17"/>
      <c r="AK1131" s="17"/>
      <c r="AL1131" s="17"/>
      <c r="AM1131" s="17"/>
      <c r="AN1131" s="17"/>
      <c r="AO1131" s="17"/>
      <c r="AP1131" s="17"/>
      <c r="AQ1131" s="17"/>
      <c r="AR1131" s="17"/>
      <c r="AS1131" s="17"/>
      <c r="AT1131" s="17"/>
      <c r="AU1131" s="17"/>
      <c r="AV1131" s="17"/>
      <c r="AW1131" s="17"/>
      <c r="AX1131" s="17"/>
      <c r="AY1131" s="17"/>
      <c r="AZ1131" s="17"/>
      <c r="BA1131" s="17"/>
      <c r="BB1131" s="17"/>
      <c r="BC1131" s="17"/>
      <c r="BD1131" s="17"/>
      <c r="BE1131" s="17"/>
      <c r="BF1131" s="17"/>
      <c r="BG1131" s="17"/>
      <c r="BH1131" s="17"/>
      <c r="BI1131" s="17"/>
      <c r="BJ1131" s="17"/>
    </row>
    <row r="1132" spans="2:62">
      <c r="B1132" t="s">
        <v>479</v>
      </c>
      <c r="C1132" s="17">
        <v>0.55396142168444396</v>
      </c>
      <c r="D1132" s="17">
        <v>0.56927481292677296</v>
      </c>
      <c r="E1132" s="17">
        <v>0.54074205254344698</v>
      </c>
      <c r="F1132" s="17"/>
      <c r="G1132" s="17">
        <v>0.68848691619355395</v>
      </c>
      <c r="H1132" s="17">
        <v>0.59301407099444303</v>
      </c>
      <c r="I1132" s="17">
        <v>0.51043945491182996</v>
      </c>
      <c r="J1132" s="17">
        <v>0.566017259185153</v>
      </c>
      <c r="K1132" s="17">
        <v>0.47323462594019999</v>
      </c>
      <c r="L1132" s="17">
        <v>0.51741222114762697</v>
      </c>
      <c r="M1132" s="17"/>
      <c r="N1132" s="17">
        <v>0.64284766567309903</v>
      </c>
      <c r="O1132" s="17">
        <v>0.55244725040408105</v>
      </c>
      <c r="P1132" s="17">
        <v>0.47510466467323698</v>
      </c>
      <c r="Q1132" s="17">
        <v>0.51063825012131403</v>
      </c>
      <c r="R1132" s="17"/>
      <c r="S1132" s="17">
        <v>0.62260257458288804</v>
      </c>
      <c r="T1132" s="17">
        <v>0.63571893240509603</v>
      </c>
      <c r="U1132" s="17">
        <v>0.55749647625440002</v>
      </c>
      <c r="V1132" s="17">
        <v>0.48834438075367098</v>
      </c>
      <c r="W1132" s="17">
        <v>0.367972818460232</v>
      </c>
      <c r="X1132" s="17">
        <v>0.54609514311917995</v>
      </c>
      <c r="Y1132" s="17">
        <v>0.53662873342604001</v>
      </c>
      <c r="Z1132" s="17">
        <v>0.48512292453101602</v>
      </c>
      <c r="AA1132" s="17">
        <v>0.58869302896910702</v>
      </c>
      <c r="AB1132" s="17"/>
      <c r="AC1132" s="17">
        <v>0.65605445222352599</v>
      </c>
      <c r="AD1132" s="17">
        <v>0.54757300200402304</v>
      </c>
      <c r="AE1132" s="17">
        <v>0.52242223777500296</v>
      </c>
      <c r="AF1132" s="17">
        <v>0.48583908243832402</v>
      </c>
      <c r="AG1132" s="17">
        <v>0.420905738129559</v>
      </c>
      <c r="AH1132" s="17">
        <v>0.61809115302014805</v>
      </c>
      <c r="AI1132" s="17"/>
      <c r="AJ1132" s="17">
        <v>0.49331334517119602</v>
      </c>
      <c r="AK1132" s="17">
        <v>0.52760323952793198</v>
      </c>
      <c r="AL1132" s="17">
        <v>0.57360727496276098</v>
      </c>
      <c r="AM1132" s="17">
        <v>0.67213074056282296</v>
      </c>
      <c r="AN1132" s="17">
        <v>0.62458322849483805</v>
      </c>
      <c r="AO1132" s="17">
        <v>0.66936958988125606</v>
      </c>
      <c r="AP1132" s="17"/>
      <c r="AQ1132" s="17">
        <v>0.58898051638667404</v>
      </c>
      <c r="AR1132" s="17">
        <v>0.56499234848053503</v>
      </c>
      <c r="AS1132" s="17"/>
      <c r="AT1132" s="17">
        <v>0.53930235225967804</v>
      </c>
      <c r="AU1132" s="17">
        <v>0.61836644187436596</v>
      </c>
      <c r="AV1132" s="17"/>
      <c r="AW1132" s="17">
        <v>0.57105621886482805</v>
      </c>
      <c r="AX1132" s="17" t="s">
        <v>87</v>
      </c>
      <c r="AY1132" s="17">
        <v>0.49331334517119602</v>
      </c>
      <c r="AZ1132" s="17"/>
      <c r="BA1132" s="17">
        <v>0.58620904324679901</v>
      </c>
      <c r="BB1132" s="17">
        <v>0.53515015823170897</v>
      </c>
      <c r="BC1132" s="17"/>
      <c r="BD1132" s="17">
        <v>0.70498697089268103</v>
      </c>
      <c r="BE1132" s="17">
        <v>0.50311292087478499</v>
      </c>
      <c r="BF1132" s="17"/>
      <c r="BG1132" s="17">
        <v>0.70980752192855801</v>
      </c>
      <c r="BH1132" s="17">
        <v>0.575376327123854</v>
      </c>
      <c r="BI1132" s="17">
        <v>0.62343754666960405</v>
      </c>
      <c r="BJ1132" s="17">
        <v>0.47548571394141098</v>
      </c>
    </row>
    <row r="1133" spans="2:62">
      <c r="B1133" t="s">
        <v>475</v>
      </c>
      <c r="C1133" s="17">
        <v>0.44603857831555599</v>
      </c>
      <c r="D1133" s="17">
        <v>0.43072518707322599</v>
      </c>
      <c r="E1133" s="17">
        <v>0.45925794745655302</v>
      </c>
      <c r="F1133" s="17"/>
      <c r="G1133" s="17">
        <v>0.31151308380644599</v>
      </c>
      <c r="H1133" s="17">
        <v>0.40698592900555702</v>
      </c>
      <c r="I1133" s="17">
        <v>0.48956054508816998</v>
      </c>
      <c r="J1133" s="17">
        <v>0.433982740814847</v>
      </c>
      <c r="K1133" s="17">
        <v>0.52676537405979995</v>
      </c>
      <c r="L1133" s="17">
        <v>0.48258777885237297</v>
      </c>
      <c r="M1133" s="17"/>
      <c r="N1133" s="17">
        <v>0.35715233432690102</v>
      </c>
      <c r="O1133" s="17">
        <v>0.44755274959591901</v>
      </c>
      <c r="P1133" s="17">
        <v>0.52489533532676302</v>
      </c>
      <c r="Q1133" s="17">
        <v>0.48936174987868603</v>
      </c>
      <c r="R1133" s="17"/>
      <c r="S1133" s="17">
        <v>0.37739742541711202</v>
      </c>
      <c r="T1133" s="17">
        <v>0.36428106759490397</v>
      </c>
      <c r="U1133" s="17">
        <v>0.44250352374559998</v>
      </c>
      <c r="V1133" s="17">
        <v>0.51165561924632896</v>
      </c>
      <c r="W1133" s="17">
        <v>0.632027181539768</v>
      </c>
      <c r="X1133" s="17">
        <v>0.45390485688082</v>
      </c>
      <c r="Y1133" s="17">
        <v>0.46337126657395999</v>
      </c>
      <c r="Z1133" s="17">
        <v>0.51487707546898398</v>
      </c>
      <c r="AA1133" s="17">
        <v>0.41130697103089298</v>
      </c>
      <c r="AB1133" s="17"/>
      <c r="AC1133" s="17">
        <v>0.34394554777647401</v>
      </c>
      <c r="AD1133" s="17">
        <v>0.45242699799597702</v>
      </c>
      <c r="AE1133" s="17">
        <v>0.47757776222499698</v>
      </c>
      <c r="AF1133" s="17">
        <v>0.51416091756167603</v>
      </c>
      <c r="AG1133" s="17">
        <v>0.579094261870441</v>
      </c>
      <c r="AH1133" s="17">
        <v>0.381908846979852</v>
      </c>
      <c r="AI1133" s="17"/>
      <c r="AJ1133" s="17">
        <v>0.50668665482880404</v>
      </c>
      <c r="AK1133" s="17">
        <v>0.47239676047206802</v>
      </c>
      <c r="AL1133" s="17">
        <v>0.42639272503723902</v>
      </c>
      <c r="AM1133" s="17">
        <v>0.32786925943717699</v>
      </c>
      <c r="AN1133" s="17">
        <v>0.375416771505163</v>
      </c>
      <c r="AO1133" s="17">
        <v>0.330630410118744</v>
      </c>
      <c r="AP1133" s="17"/>
      <c r="AQ1133" s="17">
        <v>0.41101948361332602</v>
      </c>
      <c r="AR1133" s="17">
        <v>0.43500765151946502</v>
      </c>
      <c r="AS1133" s="17"/>
      <c r="AT1133" s="17">
        <v>0.46069764774032201</v>
      </c>
      <c r="AU1133" s="17">
        <v>0.38163355812563399</v>
      </c>
      <c r="AV1133" s="17"/>
      <c r="AW1133" s="17">
        <v>0.42894378113517201</v>
      </c>
      <c r="AX1133" s="17" t="s">
        <v>87</v>
      </c>
      <c r="AY1133" s="17">
        <v>0.50668665482880404</v>
      </c>
      <c r="AZ1133" s="17"/>
      <c r="BA1133" s="17">
        <v>0.41379095675320099</v>
      </c>
      <c r="BB1133" s="17">
        <v>0.46484984176828997</v>
      </c>
      <c r="BC1133" s="17"/>
      <c r="BD1133" s="17">
        <v>0.29501302910731902</v>
      </c>
      <c r="BE1133" s="17">
        <v>0.49688707912521501</v>
      </c>
      <c r="BF1133" s="17"/>
      <c r="BG1133" s="17">
        <v>0.29019247807144199</v>
      </c>
      <c r="BH1133" s="17">
        <v>0.424623672876146</v>
      </c>
      <c r="BI1133" s="17">
        <v>0.37656245333039601</v>
      </c>
      <c r="BJ1133" s="17">
        <v>0.52451428605858896</v>
      </c>
    </row>
    <row r="1134" spans="2:62">
      <c r="C1134" s="17"/>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c r="AC1134" s="17"/>
      <c r="AD1134" s="17"/>
      <c r="AE1134" s="17"/>
      <c r="AF1134" s="17"/>
      <c r="AG1134" s="17"/>
      <c r="AH1134" s="17"/>
      <c r="AI1134" s="17"/>
      <c r="AJ1134" s="17"/>
      <c r="AK1134" s="17"/>
      <c r="AL1134" s="17"/>
      <c r="AM1134" s="17"/>
      <c r="AN1134" s="17"/>
      <c r="AO1134" s="17"/>
      <c r="AP1134" s="17"/>
      <c r="AQ1134" s="17"/>
      <c r="AR1134" s="17"/>
      <c r="AS1134" s="17"/>
      <c r="AT1134" s="17"/>
      <c r="AU1134" s="17"/>
      <c r="AV1134" s="17"/>
      <c r="AW1134" s="17"/>
      <c r="AX1134" s="17"/>
      <c r="AY1134" s="17"/>
      <c r="AZ1134" s="17"/>
      <c r="BA1134" s="17"/>
      <c r="BB1134" s="17"/>
      <c r="BC1134" s="17"/>
      <c r="BD1134" s="17"/>
      <c r="BE1134" s="17"/>
      <c r="BF1134" s="17"/>
      <c r="BG1134" s="17"/>
      <c r="BH1134" s="17"/>
      <c r="BI1134" s="17"/>
      <c r="BJ1134" s="17"/>
    </row>
    <row r="1135" spans="2:62">
      <c r="B1135" s="6" t="s">
        <v>480</v>
      </c>
      <c r="C1135" s="17"/>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c r="AC1135" s="17"/>
      <c r="AD1135" s="17"/>
      <c r="AE1135" s="17"/>
      <c r="AF1135" s="17"/>
      <c r="AG1135" s="17"/>
      <c r="AH1135" s="17"/>
      <c r="AI1135" s="17"/>
      <c r="AJ1135" s="17"/>
      <c r="AK1135" s="17"/>
      <c r="AL1135" s="17"/>
      <c r="AM1135" s="17"/>
      <c r="AN1135" s="17"/>
      <c r="AO1135" s="17"/>
      <c r="AP1135" s="17"/>
      <c r="AQ1135" s="17"/>
      <c r="AR1135" s="17"/>
      <c r="AS1135" s="17"/>
      <c r="AT1135" s="17"/>
      <c r="AU1135" s="17"/>
      <c r="AV1135" s="17"/>
      <c r="AW1135" s="17"/>
      <c r="AX1135" s="17"/>
      <c r="AY1135" s="17"/>
      <c r="AZ1135" s="17"/>
      <c r="BA1135" s="17"/>
      <c r="BB1135" s="17"/>
      <c r="BC1135" s="17"/>
      <c r="BD1135" s="17"/>
      <c r="BE1135" s="17"/>
      <c r="BF1135" s="17"/>
      <c r="BG1135" s="17"/>
      <c r="BH1135" s="17"/>
      <c r="BI1135" s="17"/>
      <c r="BJ1135" s="17"/>
    </row>
    <row r="1136" spans="2:62">
      <c r="B1136" s="24" t="s">
        <v>20</v>
      </c>
      <c r="C1136" s="17"/>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c r="AC1136" s="17"/>
      <c r="AD1136" s="17"/>
      <c r="AE1136" s="17"/>
      <c r="AF1136" s="17"/>
      <c r="AG1136" s="17"/>
      <c r="AH1136" s="17"/>
      <c r="AI1136" s="17"/>
      <c r="AJ1136" s="17"/>
      <c r="AK1136" s="17"/>
      <c r="AL1136" s="17"/>
      <c r="AM1136" s="17"/>
      <c r="AN1136" s="17"/>
      <c r="AO1136" s="17"/>
      <c r="AP1136" s="17"/>
      <c r="AQ1136" s="17"/>
      <c r="AR1136" s="17"/>
      <c r="AS1136" s="17"/>
      <c r="AT1136" s="17"/>
      <c r="AU1136" s="17"/>
      <c r="AV1136" s="17"/>
      <c r="AW1136" s="17"/>
      <c r="AX1136" s="17"/>
      <c r="AY1136" s="17"/>
      <c r="AZ1136" s="17"/>
      <c r="BA1136" s="17"/>
      <c r="BB1136" s="17"/>
      <c r="BC1136" s="17"/>
      <c r="BD1136" s="17"/>
      <c r="BE1136" s="17"/>
      <c r="BF1136" s="17"/>
      <c r="BG1136" s="17"/>
      <c r="BH1136" s="17"/>
      <c r="BI1136" s="17"/>
      <c r="BJ1136" s="17"/>
    </row>
    <row r="1137" spans="2:62">
      <c r="B1137" t="s">
        <v>481</v>
      </c>
      <c r="C1137" s="17">
        <v>0.42884817298612499</v>
      </c>
      <c r="D1137" s="17">
        <v>0.45668821085781403</v>
      </c>
      <c r="E1137" s="17">
        <v>0.39805577660735098</v>
      </c>
      <c r="F1137" s="17"/>
      <c r="G1137" s="17">
        <v>0.35480173949513</v>
      </c>
      <c r="H1137" s="17">
        <v>0.58669081698807302</v>
      </c>
      <c r="I1137" s="17">
        <v>0.49706435397785798</v>
      </c>
      <c r="J1137" s="17">
        <v>0.41495172441573702</v>
      </c>
      <c r="K1137" s="17">
        <v>0.33456814237796501</v>
      </c>
      <c r="L1137" s="17">
        <v>0.36218222578307702</v>
      </c>
      <c r="M1137" s="17"/>
      <c r="N1137" s="17">
        <v>0.49272189087539298</v>
      </c>
      <c r="O1137" s="17">
        <v>0.48026834608556801</v>
      </c>
      <c r="P1137" s="17">
        <v>0.37542071925586301</v>
      </c>
      <c r="Q1137" s="17">
        <v>0.35912869614382298</v>
      </c>
      <c r="R1137" s="17"/>
      <c r="S1137" s="17">
        <v>0.49760682127858602</v>
      </c>
      <c r="T1137" s="17">
        <v>0.43441782273054602</v>
      </c>
      <c r="U1137" s="17">
        <v>0.42715766014055401</v>
      </c>
      <c r="V1137" s="17">
        <v>0.39574887903441203</v>
      </c>
      <c r="W1137" s="17">
        <v>0.52836085772476604</v>
      </c>
      <c r="X1137" s="17">
        <v>0.51759431011464796</v>
      </c>
      <c r="Y1137" s="17">
        <v>0.29567876395284898</v>
      </c>
      <c r="Z1137" s="17">
        <v>0.36758745030472201</v>
      </c>
      <c r="AA1137" s="17">
        <v>0.37095606621404997</v>
      </c>
      <c r="AB1137" s="17"/>
      <c r="AC1137" s="17">
        <v>0.574221572545903</v>
      </c>
      <c r="AD1137" s="17">
        <v>0.39305577643728001</v>
      </c>
      <c r="AE1137" s="17">
        <v>0.33056056328093197</v>
      </c>
      <c r="AF1137" s="17">
        <v>0.36246981834699799</v>
      </c>
      <c r="AG1137" s="17">
        <v>0.38634881558670697</v>
      </c>
      <c r="AH1137" s="17">
        <v>0.28920176055455799</v>
      </c>
      <c r="AI1137" s="17"/>
      <c r="AJ1137" s="17">
        <v>0.37851062289737603</v>
      </c>
      <c r="AK1137" s="17">
        <v>0.41755620329158399</v>
      </c>
      <c r="AL1137" s="17">
        <v>0.35784326174908898</v>
      </c>
      <c r="AM1137" s="17">
        <v>0.41873579933018701</v>
      </c>
      <c r="AN1137" s="17">
        <v>0.59126403550161599</v>
      </c>
      <c r="AO1137" s="17">
        <v>0.31855084861492999</v>
      </c>
      <c r="AP1137" s="17"/>
      <c r="AQ1137" s="17">
        <v>0.50695348786327099</v>
      </c>
      <c r="AR1137" s="17">
        <v>0.39544301880828803</v>
      </c>
      <c r="AS1137" s="17"/>
      <c r="AT1137" s="17">
        <v>0.381197069401015</v>
      </c>
      <c r="AU1137" s="17">
        <v>0.59823731364760102</v>
      </c>
      <c r="AV1137" s="17"/>
      <c r="AW1137" s="17">
        <v>0.44135951714829302</v>
      </c>
      <c r="AX1137" s="17" t="s">
        <v>87</v>
      </c>
      <c r="AY1137" s="17">
        <v>0.37851062289737603</v>
      </c>
      <c r="AZ1137" s="17"/>
      <c r="BA1137" s="17">
        <v>0.46430244948621402</v>
      </c>
      <c r="BB1137" s="17">
        <v>0.40998553641629698</v>
      </c>
      <c r="BC1137" s="17"/>
      <c r="BD1137" s="17">
        <v>0.55711579262562105</v>
      </c>
      <c r="BE1137" s="17">
        <v>0.39800237990443699</v>
      </c>
      <c r="BF1137" s="17"/>
      <c r="BG1137" s="17">
        <v>0.55415665392420499</v>
      </c>
      <c r="BH1137" s="17">
        <v>0.43546307726081301</v>
      </c>
      <c r="BI1137" s="17">
        <v>0.56481603675696002</v>
      </c>
      <c r="BJ1137" s="17">
        <v>0.33343842463970802</v>
      </c>
    </row>
    <row r="1138" spans="2:62">
      <c r="B1138" t="s">
        <v>475</v>
      </c>
      <c r="C1138" s="17">
        <v>0.57115182701387501</v>
      </c>
      <c r="D1138" s="17">
        <v>0.54331178914218603</v>
      </c>
      <c r="E1138" s="17">
        <v>0.60194422339264897</v>
      </c>
      <c r="F1138" s="17"/>
      <c r="G1138" s="17">
        <v>0.64519826050486995</v>
      </c>
      <c r="H1138" s="17">
        <v>0.41330918301192698</v>
      </c>
      <c r="I1138" s="17">
        <v>0.50293564602214202</v>
      </c>
      <c r="J1138" s="17">
        <v>0.58504827558426298</v>
      </c>
      <c r="K1138" s="17">
        <v>0.66543185762203505</v>
      </c>
      <c r="L1138" s="17">
        <v>0.63781777421692298</v>
      </c>
      <c r="M1138" s="17"/>
      <c r="N1138" s="17">
        <v>0.50727810912460702</v>
      </c>
      <c r="O1138" s="17">
        <v>0.51973165391443199</v>
      </c>
      <c r="P1138" s="17">
        <v>0.62457928074413704</v>
      </c>
      <c r="Q1138" s="17">
        <v>0.64087130385617697</v>
      </c>
      <c r="R1138" s="17"/>
      <c r="S1138" s="17">
        <v>0.50239317872141398</v>
      </c>
      <c r="T1138" s="17">
        <v>0.56558217726945403</v>
      </c>
      <c r="U1138" s="17">
        <v>0.57284233985944599</v>
      </c>
      <c r="V1138" s="17">
        <v>0.60425112096558797</v>
      </c>
      <c r="W1138" s="17">
        <v>0.47163914227523401</v>
      </c>
      <c r="X1138" s="17">
        <v>0.48240568988535198</v>
      </c>
      <c r="Y1138" s="17">
        <v>0.70432123604715102</v>
      </c>
      <c r="Z1138" s="17">
        <v>0.63241254969527805</v>
      </c>
      <c r="AA1138" s="17">
        <v>0.62904393378595003</v>
      </c>
      <c r="AB1138" s="17"/>
      <c r="AC1138" s="17">
        <v>0.425778427454097</v>
      </c>
      <c r="AD1138" s="17">
        <v>0.60694422356272004</v>
      </c>
      <c r="AE1138" s="17">
        <v>0.66943943671906803</v>
      </c>
      <c r="AF1138" s="17">
        <v>0.63753018165300201</v>
      </c>
      <c r="AG1138" s="17">
        <v>0.61365118441329303</v>
      </c>
      <c r="AH1138" s="17">
        <v>0.71079823944544196</v>
      </c>
      <c r="AI1138" s="17"/>
      <c r="AJ1138" s="17">
        <v>0.62148937710262397</v>
      </c>
      <c r="AK1138" s="17">
        <v>0.58244379670841695</v>
      </c>
      <c r="AL1138" s="17">
        <v>0.64215673825091102</v>
      </c>
      <c r="AM1138" s="17">
        <v>0.58126420066981299</v>
      </c>
      <c r="AN1138" s="17">
        <v>0.40873596449838401</v>
      </c>
      <c r="AO1138" s="17">
        <v>0.68144915138507001</v>
      </c>
      <c r="AP1138" s="17"/>
      <c r="AQ1138" s="17">
        <v>0.49304651213672901</v>
      </c>
      <c r="AR1138" s="17">
        <v>0.60455698119171197</v>
      </c>
      <c r="AS1138" s="17"/>
      <c r="AT1138" s="17">
        <v>0.61880293059898495</v>
      </c>
      <c r="AU1138" s="17">
        <v>0.40176268635239898</v>
      </c>
      <c r="AV1138" s="17"/>
      <c r="AW1138" s="17">
        <v>0.55864048285170698</v>
      </c>
      <c r="AX1138" s="17" t="s">
        <v>87</v>
      </c>
      <c r="AY1138" s="17">
        <v>0.62148937710262397</v>
      </c>
      <c r="AZ1138" s="17"/>
      <c r="BA1138" s="17">
        <v>0.53569755051378598</v>
      </c>
      <c r="BB1138" s="17">
        <v>0.59001446358370302</v>
      </c>
      <c r="BC1138" s="17"/>
      <c r="BD1138" s="17">
        <v>0.442884207374379</v>
      </c>
      <c r="BE1138" s="17">
        <v>0.60199762009556201</v>
      </c>
      <c r="BF1138" s="17"/>
      <c r="BG1138" s="17">
        <v>0.44584334607579501</v>
      </c>
      <c r="BH1138" s="17">
        <v>0.56453692273918699</v>
      </c>
      <c r="BI1138" s="17">
        <v>0.43518396324303998</v>
      </c>
      <c r="BJ1138" s="17">
        <v>0.66656157536029104</v>
      </c>
    </row>
    <row r="1139" spans="2:62">
      <c r="C1139" s="17"/>
      <c r="D1139" s="17"/>
      <c r="E1139" s="17"/>
      <c r="F1139" s="17"/>
      <c r="G1139" s="17"/>
      <c r="H1139" s="17"/>
      <c r="I1139" s="17"/>
      <c r="J1139" s="17"/>
      <c r="K1139" s="17"/>
      <c r="L1139" s="17"/>
      <c r="M1139" s="17"/>
      <c r="N1139" s="17"/>
      <c r="O1139" s="17"/>
      <c r="P1139" s="17"/>
      <c r="Q1139" s="17"/>
      <c r="R1139" s="17"/>
      <c r="S1139" s="17"/>
      <c r="T1139" s="17"/>
      <c r="U1139" s="17"/>
      <c r="V1139" s="17"/>
      <c r="W1139" s="17"/>
      <c r="X1139" s="17"/>
      <c r="Y1139" s="17"/>
      <c r="Z1139" s="17"/>
      <c r="AA1139" s="17"/>
      <c r="AB1139" s="17"/>
      <c r="AC1139" s="17"/>
      <c r="AD1139" s="17"/>
      <c r="AE1139" s="17"/>
      <c r="AF1139" s="17"/>
      <c r="AG1139" s="17"/>
      <c r="AH1139" s="17"/>
      <c r="AI1139" s="17"/>
      <c r="AJ1139" s="17"/>
      <c r="AK1139" s="17"/>
      <c r="AL1139" s="17"/>
      <c r="AM1139" s="17"/>
      <c r="AN1139" s="17"/>
      <c r="AO1139" s="17"/>
      <c r="AP1139" s="17"/>
      <c r="AQ1139" s="17"/>
      <c r="AR1139" s="17"/>
      <c r="AS1139" s="17"/>
      <c r="AT1139" s="17"/>
      <c r="AU1139" s="17"/>
      <c r="AV1139" s="17"/>
      <c r="AW1139" s="17"/>
      <c r="AX1139" s="17"/>
      <c r="AY1139" s="17"/>
      <c r="AZ1139" s="17"/>
      <c r="BA1139" s="17"/>
      <c r="BB1139" s="17"/>
      <c r="BC1139" s="17"/>
      <c r="BD1139" s="17"/>
      <c r="BE1139" s="17"/>
      <c r="BF1139" s="17"/>
      <c r="BG1139" s="17"/>
      <c r="BH1139" s="17"/>
      <c r="BI1139" s="17"/>
      <c r="BJ1139" s="17"/>
    </row>
    <row r="1140" spans="2:62">
      <c r="B1140" s="6" t="s">
        <v>482</v>
      </c>
      <c r="C1140" s="17"/>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c r="AC1140" s="17"/>
      <c r="AD1140" s="17"/>
      <c r="AE1140" s="17"/>
      <c r="AF1140" s="17"/>
      <c r="AG1140" s="17"/>
      <c r="AH1140" s="17"/>
      <c r="AI1140" s="17"/>
      <c r="AJ1140" s="17"/>
      <c r="AK1140" s="17"/>
      <c r="AL1140" s="17"/>
      <c r="AM1140" s="17"/>
      <c r="AN1140" s="17"/>
      <c r="AO1140" s="17"/>
      <c r="AP1140" s="17"/>
      <c r="AQ1140" s="17"/>
      <c r="AR1140" s="17"/>
      <c r="AS1140" s="17"/>
      <c r="AT1140" s="17"/>
      <c r="AU1140" s="17"/>
      <c r="AV1140" s="17"/>
      <c r="AW1140" s="17"/>
      <c r="AX1140" s="17"/>
      <c r="AY1140" s="17"/>
      <c r="AZ1140" s="17"/>
      <c r="BA1140" s="17"/>
      <c r="BB1140" s="17"/>
      <c r="BC1140" s="17"/>
      <c r="BD1140" s="17"/>
      <c r="BE1140" s="17"/>
      <c r="BF1140" s="17"/>
      <c r="BG1140" s="17"/>
      <c r="BH1140" s="17"/>
      <c r="BI1140" s="17"/>
      <c r="BJ1140" s="17"/>
    </row>
    <row r="1141" spans="2:62">
      <c r="B1141" s="24" t="s">
        <v>20</v>
      </c>
      <c r="C1141" s="17"/>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c r="AC1141" s="17"/>
      <c r="AD1141" s="17"/>
      <c r="AE1141" s="17"/>
      <c r="AF1141" s="17"/>
      <c r="AG1141" s="17"/>
      <c r="AH1141" s="17"/>
      <c r="AI1141" s="17"/>
      <c r="AJ1141" s="17"/>
      <c r="AK1141" s="17"/>
      <c r="AL1141" s="17"/>
      <c r="AM1141" s="17"/>
      <c r="AN1141" s="17"/>
      <c r="AO1141" s="17"/>
      <c r="AP1141" s="17"/>
      <c r="AQ1141" s="17"/>
      <c r="AR1141" s="17"/>
      <c r="AS1141" s="17"/>
      <c r="AT1141" s="17"/>
      <c r="AU1141" s="17"/>
      <c r="AV1141" s="17"/>
      <c r="AW1141" s="17"/>
      <c r="AX1141" s="17"/>
      <c r="AY1141" s="17"/>
      <c r="AZ1141" s="17"/>
      <c r="BA1141" s="17"/>
      <c r="BB1141" s="17"/>
      <c r="BC1141" s="17"/>
      <c r="BD1141" s="17"/>
      <c r="BE1141" s="17"/>
      <c r="BF1141" s="17"/>
      <c r="BG1141" s="17"/>
      <c r="BH1141" s="17"/>
      <c r="BI1141" s="17"/>
      <c r="BJ1141" s="17"/>
    </row>
    <row r="1142" spans="2:62">
      <c r="B1142" t="s">
        <v>483</v>
      </c>
      <c r="C1142" s="17">
        <v>0.32569423942067699</v>
      </c>
      <c r="D1142" s="17">
        <v>0.32197457226667398</v>
      </c>
      <c r="E1142" s="17">
        <v>0.32938821151583197</v>
      </c>
      <c r="F1142" s="17"/>
      <c r="G1142" s="17">
        <v>0.46117401370287903</v>
      </c>
      <c r="H1142" s="17">
        <v>0.47227931045905902</v>
      </c>
      <c r="I1142" s="17">
        <v>0.42002662778872801</v>
      </c>
      <c r="J1142" s="17">
        <v>0.27235837343185498</v>
      </c>
      <c r="K1142" s="17">
        <v>0.21641116120178699</v>
      </c>
      <c r="L1142" s="17">
        <v>0.14878399348465199</v>
      </c>
      <c r="M1142" s="17"/>
      <c r="N1142" s="17">
        <v>0.39573644416543802</v>
      </c>
      <c r="O1142" s="17">
        <v>0.344361761291338</v>
      </c>
      <c r="P1142" s="17">
        <v>0.29741407280891402</v>
      </c>
      <c r="Q1142" s="17">
        <v>0.25215464973471202</v>
      </c>
      <c r="R1142" s="17"/>
      <c r="S1142" s="17">
        <v>0.43109779613999999</v>
      </c>
      <c r="T1142" s="17">
        <v>0.237858924375318</v>
      </c>
      <c r="U1142" s="17">
        <v>0.37106340197173499</v>
      </c>
      <c r="V1142" s="17">
        <v>0.31963797469780197</v>
      </c>
      <c r="W1142" s="17">
        <v>0.17275386044497401</v>
      </c>
      <c r="X1142" s="17">
        <v>0.465927323789815</v>
      </c>
      <c r="Y1142" s="17">
        <v>0.21308393120558</v>
      </c>
      <c r="Z1142" s="17">
        <v>0.42811033267863102</v>
      </c>
      <c r="AA1142" s="17">
        <v>0.333115241945313</v>
      </c>
      <c r="AB1142" s="17"/>
      <c r="AC1142" s="17">
        <v>0.50393511829993398</v>
      </c>
      <c r="AD1142" s="17">
        <v>0.300168074570625</v>
      </c>
      <c r="AE1142" s="17">
        <v>0.41640223572287499</v>
      </c>
      <c r="AF1142" s="17">
        <v>0.18104187905142499</v>
      </c>
      <c r="AG1142" s="17">
        <v>0.16775336509060099</v>
      </c>
      <c r="AH1142" s="17">
        <v>0.31105102015215202</v>
      </c>
      <c r="AI1142" s="17"/>
      <c r="AJ1142" s="17">
        <v>0.280437328987518</v>
      </c>
      <c r="AK1142" s="17">
        <v>0.29347353359637601</v>
      </c>
      <c r="AL1142" s="17">
        <v>0.15119383351812399</v>
      </c>
      <c r="AM1142" s="17">
        <v>0.47539180385002699</v>
      </c>
      <c r="AN1142" s="17">
        <v>0.45044202259840099</v>
      </c>
      <c r="AO1142" s="17">
        <v>0.24745006885982401</v>
      </c>
      <c r="AP1142" s="17"/>
      <c r="AQ1142" s="17">
        <v>0.42252527364179199</v>
      </c>
      <c r="AR1142" s="17">
        <v>0.30215094809798698</v>
      </c>
      <c r="AS1142" s="17"/>
      <c r="AT1142" s="17">
        <v>0.27685599004740602</v>
      </c>
      <c r="AU1142" s="17">
        <v>0.50848474357007001</v>
      </c>
      <c r="AV1142" s="17"/>
      <c r="AW1142" s="17">
        <v>0.340694918889487</v>
      </c>
      <c r="AX1142" s="17" t="s">
        <v>87</v>
      </c>
      <c r="AY1142" s="17">
        <v>0.280437328987518</v>
      </c>
      <c r="AZ1142" s="17"/>
      <c r="BA1142" s="17">
        <v>0.36014280125206399</v>
      </c>
      <c r="BB1142" s="17">
        <v>0.30757776153392502</v>
      </c>
      <c r="BC1142" s="17"/>
      <c r="BD1142" s="17">
        <v>0.540439427682193</v>
      </c>
      <c r="BE1142" s="17">
        <v>0.25884849148240402</v>
      </c>
      <c r="BF1142" s="17"/>
      <c r="BG1142" s="17">
        <v>0.54795272800278605</v>
      </c>
      <c r="BH1142" s="17">
        <v>0.222017564487934</v>
      </c>
      <c r="BI1142" s="17">
        <v>0.37006487020637602</v>
      </c>
      <c r="BJ1142" s="17">
        <v>0.29202123290472598</v>
      </c>
    </row>
    <row r="1143" spans="2:62">
      <c r="B1143" t="s">
        <v>475</v>
      </c>
      <c r="C1143" s="17">
        <v>0.67430576057932401</v>
      </c>
      <c r="D1143" s="17">
        <v>0.67802542773332597</v>
      </c>
      <c r="E1143" s="17">
        <v>0.67061178848416803</v>
      </c>
      <c r="F1143" s="17"/>
      <c r="G1143" s="17">
        <v>0.53882598629712097</v>
      </c>
      <c r="H1143" s="17">
        <v>0.52772068954094098</v>
      </c>
      <c r="I1143" s="17">
        <v>0.57997337221127199</v>
      </c>
      <c r="J1143" s="17">
        <v>0.72764162656814502</v>
      </c>
      <c r="K1143" s="17">
        <v>0.78358883879821295</v>
      </c>
      <c r="L1143" s="17">
        <v>0.85121600651534801</v>
      </c>
      <c r="M1143" s="17"/>
      <c r="N1143" s="17">
        <v>0.60426355583456204</v>
      </c>
      <c r="O1143" s="17">
        <v>0.655638238708662</v>
      </c>
      <c r="P1143" s="17">
        <v>0.70258592719108603</v>
      </c>
      <c r="Q1143" s="17">
        <v>0.74784535026528798</v>
      </c>
      <c r="R1143" s="17"/>
      <c r="S1143" s="17">
        <v>0.56890220386000001</v>
      </c>
      <c r="T1143" s="17">
        <v>0.76214107562468203</v>
      </c>
      <c r="U1143" s="17">
        <v>0.62893659802826496</v>
      </c>
      <c r="V1143" s="17">
        <v>0.68036202530219803</v>
      </c>
      <c r="W1143" s="17">
        <v>0.82724613955502602</v>
      </c>
      <c r="X1143" s="17">
        <v>0.53407267621018495</v>
      </c>
      <c r="Y1143" s="17">
        <v>0.78691606879442</v>
      </c>
      <c r="Z1143" s="17">
        <v>0.57188966732136903</v>
      </c>
      <c r="AA1143" s="17">
        <v>0.66688475805468705</v>
      </c>
      <c r="AB1143" s="17"/>
      <c r="AC1143" s="17">
        <v>0.49606488170006602</v>
      </c>
      <c r="AD1143" s="17">
        <v>0.699831925429375</v>
      </c>
      <c r="AE1143" s="17">
        <v>0.58359776427712495</v>
      </c>
      <c r="AF1143" s="17">
        <v>0.81895812094857501</v>
      </c>
      <c r="AG1143" s="17">
        <v>0.83224663490939899</v>
      </c>
      <c r="AH1143" s="17">
        <v>0.68894897984784798</v>
      </c>
      <c r="AI1143" s="17"/>
      <c r="AJ1143" s="17">
        <v>0.71956267101248195</v>
      </c>
      <c r="AK1143" s="17">
        <v>0.70652646640362404</v>
      </c>
      <c r="AL1143" s="17">
        <v>0.84880616648187601</v>
      </c>
      <c r="AM1143" s="17">
        <v>0.52460819614997301</v>
      </c>
      <c r="AN1143" s="17">
        <v>0.54955797740159895</v>
      </c>
      <c r="AO1143" s="17">
        <v>0.75254993114017599</v>
      </c>
      <c r="AP1143" s="17"/>
      <c r="AQ1143" s="17">
        <v>0.57747472635820796</v>
      </c>
      <c r="AR1143" s="17">
        <v>0.69784905190201296</v>
      </c>
      <c r="AS1143" s="17"/>
      <c r="AT1143" s="17">
        <v>0.72314400995259398</v>
      </c>
      <c r="AU1143" s="17">
        <v>0.49151525642992999</v>
      </c>
      <c r="AV1143" s="17"/>
      <c r="AW1143" s="17">
        <v>0.659305081110513</v>
      </c>
      <c r="AX1143" s="17" t="s">
        <v>87</v>
      </c>
      <c r="AY1143" s="17">
        <v>0.71956267101248195</v>
      </c>
      <c r="AZ1143" s="17"/>
      <c r="BA1143" s="17">
        <v>0.63985719874793601</v>
      </c>
      <c r="BB1143" s="17">
        <v>0.69242223846607498</v>
      </c>
      <c r="BC1143" s="17"/>
      <c r="BD1143" s="17">
        <v>0.459560572317807</v>
      </c>
      <c r="BE1143" s="17">
        <v>0.74115150851759604</v>
      </c>
      <c r="BF1143" s="17"/>
      <c r="BG1143" s="17">
        <v>0.45204727199721401</v>
      </c>
      <c r="BH1143" s="17">
        <v>0.77798243551206603</v>
      </c>
      <c r="BI1143" s="17">
        <v>0.62993512979362398</v>
      </c>
      <c r="BJ1143" s="17">
        <v>0.70797876709527396</v>
      </c>
    </row>
    <row r="1144" spans="2:62">
      <c r="C1144" s="17"/>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c r="AC1144" s="17"/>
      <c r="AD1144" s="17"/>
      <c r="AE1144" s="17"/>
      <c r="AF1144" s="17"/>
      <c r="AG1144" s="17"/>
      <c r="AH1144" s="17"/>
      <c r="AI1144" s="17"/>
      <c r="AJ1144" s="17"/>
      <c r="AK1144" s="17"/>
      <c r="AL1144" s="17"/>
      <c r="AM1144" s="17"/>
      <c r="AN1144" s="17"/>
      <c r="AO1144" s="17"/>
      <c r="AP1144" s="17"/>
      <c r="AQ1144" s="17"/>
      <c r="AR1144" s="17"/>
      <c r="AS1144" s="17"/>
      <c r="AT1144" s="17"/>
      <c r="AU1144" s="17"/>
      <c r="AV1144" s="17"/>
      <c r="AW1144" s="17"/>
      <c r="AX1144" s="17"/>
      <c r="AY1144" s="17"/>
      <c r="AZ1144" s="17"/>
      <c r="BA1144" s="17"/>
      <c r="BB1144" s="17"/>
      <c r="BC1144" s="17"/>
      <c r="BD1144" s="17"/>
      <c r="BE1144" s="17"/>
      <c r="BF1144" s="17"/>
      <c r="BG1144" s="17"/>
      <c r="BH1144" s="17"/>
      <c r="BI1144" s="17"/>
      <c r="BJ1144" s="17"/>
    </row>
    <row r="1145" spans="2:62">
      <c r="B1145" s="6" t="s">
        <v>484</v>
      </c>
      <c r="C1145" s="17"/>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c r="AC1145" s="17"/>
      <c r="AD1145" s="17"/>
      <c r="AE1145" s="17"/>
      <c r="AF1145" s="17"/>
      <c r="AG1145" s="17"/>
      <c r="AH1145" s="17"/>
      <c r="AI1145" s="17"/>
      <c r="AJ1145" s="17"/>
      <c r="AK1145" s="17"/>
      <c r="AL1145" s="17"/>
      <c r="AM1145" s="17"/>
      <c r="AN1145" s="17"/>
      <c r="AO1145" s="17"/>
      <c r="AP1145" s="17"/>
      <c r="AQ1145" s="17"/>
      <c r="AR1145" s="17"/>
      <c r="AS1145" s="17"/>
      <c r="AT1145" s="17"/>
      <c r="AU1145" s="17"/>
      <c r="AV1145" s="17"/>
      <c r="AW1145" s="17"/>
      <c r="AX1145" s="17"/>
      <c r="AY1145" s="17"/>
      <c r="AZ1145" s="17"/>
      <c r="BA1145" s="17"/>
      <c r="BB1145" s="17"/>
      <c r="BC1145" s="17"/>
      <c r="BD1145" s="17"/>
      <c r="BE1145" s="17"/>
      <c r="BF1145" s="17"/>
      <c r="BG1145" s="17"/>
      <c r="BH1145" s="17"/>
      <c r="BI1145" s="17"/>
      <c r="BJ1145" s="17"/>
    </row>
    <row r="1146" spans="2:62">
      <c r="B1146" s="24" t="s">
        <v>20</v>
      </c>
      <c r="C1146" s="17"/>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c r="AC1146" s="17"/>
      <c r="AD1146" s="17"/>
      <c r="AE1146" s="17"/>
      <c r="AF1146" s="17"/>
      <c r="AG1146" s="17"/>
      <c r="AH1146" s="17"/>
      <c r="AI1146" s="17"/>
      <c r="AJ1146" s="17"/>
      <c r="AK1146" s="17"/>
      <c r="AL1146" s="17"/>
      <c r="AM1146" s="17"/>
      <c r="AN1146" s="17"/>
      <c r="AO1146" s="17"/>
      <c r="AP1146" s="17"/>
      <c r="AQ1146" s="17"/>
      <c r="AR1146" s="17"/>
      <c r="AS1146" s="17"/>
      <c r="AT1146" s="17"/>
      <c r="AU1146" s="17"/>
      <c r="AV1146" s="17"/>
      <c r="AW1146" s="17"/>
      <c r="AX1146" s="17"/>
      <c r="AY1146" s="17"/>
      <c r="AZ1146" s="17"/>
      <c r="BA1146" s="17"/>
      <c r="BB1146" s="17"/>
      <c r="BC1146" s="17"/>
      <c r="BD1146" s="17"/>
      <c r="BE1146" s="17"/>
      <c r="BF1146" s="17"/>
      <c r="BG1146" s="17"/>
      <c r="BH1146" s="17"/>
      <c r="BI1146" s="17"/>
      <c r="BJ1146" s="17"/>
    </row>
    <row r="1147" spans="2:62">
      <c r="B1147" t="s">
        <v>485</v>
      </c>
      <c r="C1147" s="17">
        <v>0.210543861818943</v>
      </c>
      <c r="D1147" s="17">
        <v>0.24707450213420201</v>
      </c>
      <c r="E1147" s="17">
        <v>0.17751377516946701</v>
      </c>
      <c r="F1147" s="17"/>
      <c r="G1147" s="17">
        <v>0.37342044219717402</v>
      </c>
      <c r="H1147" s="17">
        <v>0.37051762766285301</v>
      </c>
      <c r="I1147" s="17">
        <v>0.28846445856884501</v>
      </c>
      <c r="J1147" s="17">
        <v>0.128309222133697</v>
      </c>
      <c r="K1147" s="17">
        <v>8.7592049416209197E-2</v>
      </c>
      <c r="L1147" s="17">
        <v>6.9983348919393798E-2</v>
      </c>
      <c r="M1147" s="17"/>
      <c r="N1147" s="17">
        <v>0.29471820306202401</v>
      </c>
      <c r="O1147" s="17">
        <v>0.192320990487966</v>
      </c>
      <c r="P1147" s="17">
        <v>0.18910920343655699</v>
      </c>
      <c r="Q1147" s="17">
        <v>0.170970923622593</v>
      </c>
      <c r="R1147" s="17"/>
      <c r="S1147" s="17">
        <v>0.30023199060821898</v>
      </c>
      <c r="T1147" s="17">
        <v>0.16754539825555401</v>
      </c>
      <c r="U1147" s="17">
        <v>0.16372226830828299</v>
      </c>
      <c r="V1147" s="17">
        <v>0.17754277709480901</v>
      </c>
      <c r="W1147" s="17">
        <v>0.154723619153187</v>
      </c>
      <c r="X1147" s="17">
        <v>0.222278029099409</v>
      </c>
      <c r="Y1147" s="17">
        <v>0.18222138111140401</v>
      </c>
      <c r="Z1147" s="17">
        <v>0.163999567720825</v>
      </c>
      <c r="AA1147" s="17">
        <v>0.290678059404259</v>
      </c>
      <c r="AB1147" s="17"/>
      <c r="AC1147" s="17">
        <v>0.30987167778939101</v>
      </c>
      <c r="AD1147" s="17">
        <v>0.200823367208012</v>
      </c>
      <c r="AE1147" s="17">
        <v>0.21025735764065301</v>
      </c>
      <c r="AF1147" s="17">
        <v>0.15609718077516699</v>
      </c>
      <c r="AG1147" s="17">
        <v>0.12646945803036799</v>
      </c>
      <c r="AH1147" s="17">
        <v>0.153922963372528</v>
      </c>
      <c r="AI1147" s="17"/>
      <c r="AJ1147" s="17">
        <v>0.16391453994695901</v>
      </c>
      <c r="AK1147" s="17">
        <v>0.21247387767397299</v>
      </c>
      <c r="AL1147" s="17">
        <v>0.255126444314833</v>
      </c>
      <c r="AM1147" s="17">
        <v>0.15431691544346601</v>
      </c>
      <c r="AN1147" s="17">
        <v>0.28100925673656402</v>
      </c>
      <c r="AO1147" s="17">
        <v>0.24216562458166499</v>
      </c>
      <c r="AP1147" s="17"/>
      <c r="AQ1147" s="17">
        <v>0.25214672910361002</v>
      </c>
      <c r="AR1147" s="17">
        <v>0.190401818376117</v>
      </c>
      <c r="AS1147" s="17"/>
      <c r="AT1147" s="17">
        <v>0.192282831485344</v>
      </c>
      <c r="AU1147" s="17">
        <v>0.29455366214721801</v>
      </c>
      <c r="AV1147" s="17"/>
      <c r="AW1147" s="17">
        <v>0.218742286582469</v>
      </c>
      <c r="AX1147" s="17" t="s">
        <v>87</v>
      </c>
      <c r="AY1147" s="17">
        <v>0.16391453994695901</v>
      </c>
      <c r="AZ1147" s="17"/>
      <c r="BA1147" s="17">
        <v>0.22422034617004599</v>
      </c>
      <c r="BB1147" s="17">
        <v>0.201913003424468</v>
      </c>
      <c r="BC1147" s="17"/>
      <c r="BD1147" s="17">
        <v>0.35559192715552201</v>
      </c>
      <c r="BE1147" s="17">
        <v>0.157249314230513</v>
      </c>
      <c r="BF1147" s="17"/>
      <c r="BG1147" s="17">
        <v>0.33882315580563899</v>
      </c>
      <c r="BH1147" s="17">
        <v>0.13803792751013499</v>
      </c>
      <c r="BI1147" s="17">
        <v>0.27840368462766102</v>
      </c>
      <c r="BJ1147" s="17">
        <v>0.18559243080676199</v>
      </c>
    </row>
    <row r="1148" spans="2:62">
      <c r="B1148" t="s">
        <v>475</v>
      </c>
      <c r="C1148" s="17">
        <v>0.78945613818105698</v>
      </c>
      <c r="D1148" s="17">
        <v>0.75292549786579799</v>
      </c>
      <c r="E1148" s="17">
        <v>0.82248622483053302</v>
      </c>
      <c r="F1148" s="17"/>
      <c r="G1148" s="17">
        <v>0.62657955780282604</v>
      </c>
      <c r="H1148" s="17">
        <v>0.62948237233714699</v>
      </c>
      <c r="I1148" s="17">
        <v>0.71153554143115505</v>
      </c>
      <c r="J1148" s="17">
        <v>0.871690777866303</v>
      </c>
      <c r="K1148" s="17">
        <v>0.91240795058379098</v>
      </c>
      <c r="L1148" s="17">
        <v>0.93001665108060605</v>
      </c>
      <c r="M1148" s="17"/>
      <c r="N1148" s="17">
        <v>0.70528179693797599</v>
      </c>
      <c r="O1148" s="17">
        <v>0.80767900951203397</v>
      </c>
      <c r="P1148" s="17">
        <v>0.81089079656344298</v>
      </c>
      <c r="Q1148" s="17">
        <v>0.82902907637740697</v>
      </c>
      <c r="R1148" s="17"/>
      <c r="S1148" s="17">
        <v>0.69976800939178097</v>
      </c>
      <c r="T1148" s="17">
        <v>0.83245460174444597</v>
      </c>
      <c r="U1148" s="17">
        <v>0.83627773169171704</v>
      </c>
      <c r="V1148" s="17">
        <v>0.82245722290519097</v>
      </c>
      <c r="W1148" s="17">
        <v>0.845276380846813</v>
      </c>
      <c r="X1148" s="17">
        <v>0.77772197090059103</v>
      </c>
      <c r="Y1148" s="17">
        <v>0.81777861888859504</v>
      </c>
      <c r="Z1148" s="17">
        <v>0.83600043227917498</v>
      </c>
      <c r="AA1148" s="17">
        <v>0.70932194059574105</v>
      </c>
      <c r="AB1148" s="17"/>
      <c r="AC1148" s="17">
        <v>0.69012832221060905</v>
      </c>
      <c r="AD1148" s="17">
        <v>0.79917663279198803</v>
      </c>
      <c r="AE1148" s="17">
        <v>0.78974264235934699</v>
      </c>
      <c r="AF1148" s="17">
        <v>0.84390281922483301</v>
      </c>
      <c r="AG1148" s="17">
        <v>0.87353054196963198</v>
      </c>
      <c r="AH1148" s="17">
        <v>0.84607703662747202</v>
      </c>
      <c r="AI1148" s="17"/>
      <c r="AJ1148" s="17">
        <v>0.83608546005304096</v>
      </c>
      <c r="AK1148" s="17">
        <v>0.78752612232602703</v>
      </c>
      <c r="AL1148" s="17">
        <v>0.744873555685167</v>
      </c>
      <c r="AM1148" s="17">
        <v>0.84568308455653396</v>
      </c>
      <c r="AN1148" s="17">
        <v>0.71899074326343604</v>
      </c>
      <c r="AO1148" s="17">
        <v>0.75783437541833498</v>
      </c>
      <c r="AP1148" s="17"/>
      <c r="AQ1148" s="17">
        <v>0.74785327089638998</v>
      </c>
      <c r="AR1148" s="17">
        <v>0.80959818162388297</v>
      </c>
      <c r="AS1148" s="17"/>
      <c r="AT1148" s="17">
        <v>0.80771716851465603</v>
      </c>
      <c r="AU1148" s="17">
        <v>0.70544633785278199</v>
      </c>
      <c r="AV1148" s="17"/>
      <c r="AW1148" s="17">
        <v>0.78125771341753103</v>
      </c>
      <c r="AX1148" s="17" t="s">
        <v>87</v>
      </c>
      <c r="AY1148" s="17">
        <v>0.83608546005304096</v>
      </c>
      <c r="AZ1148" s="17"/>
      <c r="BA1148" s="17">
        <v>0.77577965382995395</v>
      </c>
      <c r="BB1148" s="17">
        <v>0.79808699657553195</v>
      </c>
      <c r="BC1148" s="17"/>
      <c r="BD1148" s="17">
        <v>0.64440807284447799</v>
      </c>
      <c r="BE1148" s="17">
        <v>0.84275068576948797</v>
      </c>
      <c r="BF1148" s="17"/>
      <c r="BG1148" s="17">
        <v>0.66117684419436096</v>
      </c>
      <c r="BH1148" s="17">
        <v>0.86196207248986501</v>
      </c>
      <c r="BI1148" s="17">
        <v>0.72159631537233904</v>
      </c>
      <c r="BJ1148" s="17">
        <v>0.81440756919323798</v>
      </c>
    </row>
    <row r="1149" spans="2:62">
      <c r="C1149" s="17"/>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c r="AC1149" s="17"/>
      <c r="AD1149" s="17"/>
      <c r="AE1149" s="17"/>
      <c r="AF1149" s="17"/>
      <c r="AG1149" s="17"/>
      <c r="AH1149" s="17"/>
      <c r="AI1149" s="17"/>
      <c r="AJ1149" s="17"/>
      <c r="AK1149" s="17"/>
      <c r="AL1149" s="17"/>
      <c r="AM1149" s="17"/>
      <c r="AN1149" s="17"/>
      <c r="AO1149" s="17"/>
      <c r="AP1149" s="17"/>
      <c r="AQ1149" s="17"/>
      <c r="AR1149" s="17"/>
      <c r="AS1149" s="17"/>
      <c r="AT1149" s="17"/>
      <c r="AU1149" s="17"/>
      <c r="AV1149" s="17"/>
      <c r="AW1149" s="17"/>
      <c r="AX1149" s="17"/>
      <c r="AY1149" s="17"/>
      <c r="AZ1149" s="17"/>
      <c r="BA1149" s="17"/>
      <c r="BB1149" s="17"/>
      <c r="BC1149" s="17"/>
      <c r="BD1149" s="17"/>
      <c r="BE1149" s="17"/>
      <c r="BF1149" s="17"/>
      <c r="BG1149" s="17"/>
      <c r="BH1149" s="17"/>
      <c r="BI1149" s="17"/>
      <c r="BJ1149" s="17"/>
    </row>
    <row r="1150" spans="2:62">
      <c r="B1150" s="6" t="s">
        <v>486</v>
      </c>
      <c r="C1150" s="17"/>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c r="AC1150" s="17"/>
      <c r="AD1150" s="17"/>
      <c r="AE1150" s="17"/>
      <c r="AF1150" s="17"/>
      <c r="AG1150" s="17"/>
      <c r="AH1150" s="17"/>
      <c r="AI1150" s="17"/>
      <c r="AJ1150" s="17"/>
      <c r="AK1150" s="17"/>
      <c r="AL1150" s="17"/>
      <c r="AM1150" s="17"/>
      <c r="AN1150" s="17"/>
      <c r="AO1150" s="17"/>
      <c r="AP1150" s="17"/>
      <c r="AQ1150" s="17"/>
      <c r="AR1150" s="17"/>
      <c r="AS1150" s="17"/>
      <c r="AT1150" s="17"/>
      <c r="AU1150" s="17"/>
      <c r="AV1150" s="17"/>
      <c r="AW1150" s="17"/>
      <c r="AX1150" s="17"/>
      <c r="AY1150" s="17"/>
      <c r="AZ1150" s="17"/>
      <c r="BA1150" s="17"/>
      <c r="BB1150" s="17"/>
      <c r="BC1150" s="17"/>
      <c r="BD1150" s="17"/>
      <c r="BE1150" s="17"/>
      <c r="BF1150" s="17"/>
      <c r="BG1150" s="17"/>
      <c r="BH1150" s="17"/>
      <c r="BI1150" s="17"/>
      <c r="BJ1150" s="17"/>
    </row>
    <row r="1151" spans="2:62">
      <c r="B1151" s="24" t="s">
        <v>20</v>
      </c>
      <c r="C1151" s="17"/>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c r="AC1151" s="17"/>
      <c r="AD1151" s="17"/>
      <c r="AE1151" s="17"/>
      <c r="AF1151" s="17"/>
      <c r="AG1151" s="17"/>
      <c r="AH1151" s="17"/>
      <c r="AI1151" s="17"/>
      <c r="AJ1151" s="17"/>
      <c r="AK1151" s="17"/>
      <c r="AL1151" s="17"/>
      <c r="AM1151" s="17"/>
      <c r="AN1151" s="17"/>
      <c r="AO1151" s="17"/>
      <c r="AP1151" s="17"/>
      <c r="AQ1151" s="17"/>
      <c r="AR1151" s="17"/>
      <c r="AS1151" s="17"/>
      <c r="AT1151" s="17"/>
      <c r="AU1151" s="17"/>
      <c r="AV1151" s="17"/>
      <c r="AW1151" s="17"/>
      <c r="AX1151" s="17"/>
      <c r="AY1151" s="17"/>
      <c r="AZ1151" s="17"/>
      <c r="BA1151" s="17"/>
      <c r="BB1151" s="17"/>
      <c r="BC1151" s="17"/>
      <c r="BD1151" s="17"/>
      <c r="BE1151" s="17"/>
      <c r="BF1151" s="17"/>
      <c r="BG1151" s="17"/>
      <c r="BH1151" s="17"/>
      <c r="BI1151" s="17"/>
      <c r="BJ1151" s="17"/>
    </row>
    <row r="1152" spans="2:62">
      <c r="B1152" t="s">
        <v>487</v>
      </c>
      <c r="C1152" s="17">
        <v>0.14647909215093399</v>
      </c>
      <c r="D1152" s="17">
        <v>0.14009297133156701</v>
      </c>
      <c r="E1152" s="17">
        <v>0.15469423873414301</v>
      </c>
      <c r="F1152" s="17"/>
      <c r="G1152" s="17">
        <v>0.26013987027652902</v>
      </c>
      <c r="H1152" s="17">
        <v>0.32821433796059302</v>
      </c>
      <c r="I1152" s="17">
        <v>0.20464163462465501</v>
      </c>
      <c r="J1152" s="17">
        <v>7.20544739932025E-2</v>
      </c>
      <c r="K1152" s="17">
        <v>3.57964288134636E-2</v>
      </c>
      <c r="L1152" s="17">
        <v>4.2997406006748597E-2</v>
      </c>
      <c r="M1152" s="17"/>
      <c r="N1152" s="17">
        <v>0.19626407268649401</v>
      </c>
      <c r="O1152" s="17">
        <v>0.107171132129879</v>
      </c>
      <c r="P1152" s="17">
        <v>0.158536492229298</v>
      </c>
      <c r="Q1152" s="17">
        <v>0.130741731414759</v>
      </c>
      <c r="R1152" s="17"/>
      <c r="S1152" s="17">
        <v>0.243373421660395</v>
      </c>
      <c r="T1152" s="17">
        <v>0.14438160696587499</v>
      </c>
      <c r="U1152" s="17">
        <v>0.10098817983412101</v>
      </c>
      <c r="V1152" s="17">
        <v>8.8519152767488604E-2</v>
      </c>
      <c r="W1152" s="17">
        <v>0.124556437887462</v>
      </c>
      <c r="X1152" s="17">
        <v>0.138246294176987</v>
      </c>
      <c r="Y1152" s="17">
        <v>6.5800944595914193E-2</v>
      </c>
      <c r="Z1152" s="17">
        <v>0.234628004544504</v>
      </c>
      <c r="AA1152" s="17">
        <v>0.189126547220415</v>
      </c>
      <c r="AB1152" s="17"/>
      <c r="AC1152" s="17">
        <v>0.27007104886719102</v>
      </c>
      <c r="AD1152" s="17">
        <v>0.12126799564209099</v>
      </c>
      <c r="AE1152" s="17">
        <v>0.16408391643071599</v>
      </c>
      <c r="AF1152" s="17">
        <v>4.2948105110077898E-2</v>
      </c>
      <c r="AG1152" s="17">
        <v>0.14093754438338801</v>
      </c>
      <c r="AH1152" s="17">
        <v>0.14996173395513199</v>
      </c>
      <c r="AI1152" s="17"/>
      <c r="AJ1152" s="17">
        <v>0.11796732105572701</v>
      </c>
      <c r="AK1152" s="17">
        <v>7.2955998363613703E-2</v>
      </c>
      <c r="AL1152" s="17">
        <v>0.17314912609701799</v>
      </c>
      <c r="AM1152" s="17">
        <v>0.24365611462992101</v>
      </c>
      <c r="AN1152" s="17">
        <v>0.27086621905728903</v>
      </c>
      <c r="AO1152" s="17">
        <v>0</v>
      </c>
      <c r="AP1152" s="17"/>
      <c r="AQ1152" s="17">
        <v>0.231951852886468</v>
      </c>
      <c r="AR1152" s="17">
        <v>0.11944189022110401</v>
      </c>
      <c r="AS1152" s="17"/>
      <c r="AT1152" s="17">
        <v>0.125330420674584</v>
      </c>
      <c r="AU1152" s="17">
        <v>0.23004562981566601</v>
      </c>
      <c r="AV1152" s="17"/>
      <c r="AW1152" s="17">
        <v>0.15754005418362499</v>
      </c>
      <c r="AX1152" s="17" t="s">
        <v>87</v>
      </c>
      <c r="AY1152" s="17">
        <v>0.11796732105572701</v>
      </c>
      <c r="AZ1152" s="17"/>
      <c r="BA1152" s="17">
        <v>0.17747731909620101</v>
      </c>
      <c r="BB1152" s="17">
        <v>0.12897336652761099</v>
      </c>
      <c r="BC1152" s="17"/>
      <c r="BD1152" s="17">
        <v>0.25319765655608101</v>
      </c>
      <c r="BE1152" s="17">
        <v>0.115238082104945</v>
      </c>
      <c r="BF1152" s="17"/>
      <c r="BG1152" s="17">
        <v>0.31901322802334803</v>
      </c>
      <c r="BH1152" s="17">
        <v>0.150619959837024</v>
      </c>
      <c r="BI1152" s="17">
        <v>0.146242773363601</v>
      </c>
      <c r="BJ1152" s="17">
        <v>8.2374657484885705E-2</v>
      </c>
    </row>
    <row r="1153" spans="2:62">
      <c r="B1153" t="s">
        <v>475</v>
      </c>
      <c r="C1153" s="17">
        <v>0.85352090784906498</v>
      </c>
      <c r="D1153" s="17">
        <v>0.85990702866843305</v>
      </c>
      <c r="E1153" s="17">
        <v>0.84530576126585699</v>
      </c>
      <c r="F1153" s="17"/>
      <c r="G1153" s="17">
        <v>0.73986012972347104</v>
      </c>
      <c r="H1153" s="17">
        <v>0.67178566203940704</v>
      </c>
      <c r="I1153" s="17">
        <v>0.79535836537534499</v>
      </c>
      <c r="J1153" s="17">
        <v>0.92794552600679703</v>
      </c>
      <c r="K1153" s="17">
        <v>0.96420357118653599</v>
      </c>
      <c r="L1153" s="17">
        <v>0.95700259399325105</v>
      </c>
      <c r="M1153" s="17"/>
      <c r="N1153" s="17">
        <v>0.80373592731350596</v>
      </c>
      <c r="O1153" s="17">
        <v>0.89282886787012095</v>
      </c>
      <c r="P1153" s="17">
        <v>0.841463507770702</v>
      </c>
      <c r="Q1153" s="17">
        <v>0.86925826858524102</v>
      </c>
      <c r="R1153" s="17"/>
      <c r="S1153" s="17">
        <v>0.75662657833960401</v>
      </c>
      <c r="T1153" s="17">
        <v>0.85561839303412501</v>
      </c>
      <c r="U1153" s="17">
        <v>0.89901182016587899</v>
      </c>
      <c r="V1153" s="17">
        <v>0.91148084723251099</v>
      </c>
      <c r="W1153" s="17">
        <v>0.87544356211253804</v>
      </c>
      <c r="X1153" s="17">
        <v>0.86175370582301303</v>
      </c>
      <c r="Y1153" s="17">
        <v>0.93419905540408599</v>
      </c>
      <c r="Z1153" s="17">
        <v>0.76537199545549595</v>
      </c>
      <c r="AA1153" s="17">
        <v>0.810873452779585</v>
      </c>
      <c r="AB1153" s="17"/>
      <c r="AC1153" s="17">
        <v>0.72992895113280898</v>
      </c>
      <c r="AD1153" s="17">
        <v>0.87873200435790899</v>
      </c>
      <c r="AE1153" s="17">
        <v>0.83591608356928404</v>
      </c>
      <c r="AF1153" s="17">
        <v>0.95705189488992204</v>
      </c>
      <c r="AG1153" s="17">
        <v>0.85906245561661199</v>
      </c>
      <c r="AH1153" s="17">
        <v>0.85003826604486898</v>
      </c>
      <c r="AI1153" s="17"/>
      <c r="AJ1153" s="17">
        <v>0.88203267894427295</v>
      </c>
      <c r="AK1153" s="17">
        <v>0.92704400163638601</v>
      </c>
      <c r="AL1153" s="17">
        <v>0.82685087390298195</v>
      </c>
      <c r="AM1153" s="17">
        <v>0.75634388537007902</v>
      </c>
      <c r="AN1153" s="17">
        <v>0.72913378094271097</v>
      </c>
      <c r="AO1153" s="17">
        <v>1</v>
      </c>
      <c r="AP1153" s="17"/>
      <c r="AQ1153" s="17">
        <v>0.76804814711353198</v>
      </c>
      <c r="AR1153" s="17">
        <v>0.88055810977889604</v>
      </c>
      <c r="AS1153" s="17"/>
      <c r="AT1153" s="17">
        <v>0.874669579325416</v>
      </c>
      <c r="AU1153" s="17">
        <v>0.76995437018433399</v>
      </c>
      <c r="AV1153" s="17"/>
      <c r="AW1153" s="17">
        <v>0.84245994581637496</v>
      </c>
      <c r="AX1153" s="17" t="s">
        <v>87</v>
      </c>
      <c r="AY1153" s="17">
        <v>0.88203267894427295</v>
      </c>
      <c r="AZ1153" s="17"/>
      <c r="BA1153" s="17">
        <v>0.82252268090379899</v>
      </c>
      <c r="BB1153" s="17">
        <v>0.87102663347238896</v>
      </c>
      <c r="BC1153" s="17"/>
      <c r="BD1153" s="17">
        <v>0.74680234344391905</v>
      </c>
      <c r="BE1153" s="17">
        <v>0.88476191789505498</v>
      </c>
      <c r="BF1153" s="17"/>
      <c r="BG1153" s="17">
        <v>0.68098677197665203</v>
      </c>
      <c r="BH1153" s="17">
        <v>0.84938004016297597</v>
      </c>
      <c r="BI1153" s="17">
        <v>0.85375722663639897</v>
      </c>
      <c r="BJ1153" s="17">
        <v>0.91762534251511396</v>
      </c>
    </row>
    <row r="1154" spans="2:62">
      <c r="C1154" s="17"/>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c r="AC1154" s="17"/>
      <c r="AD1154" s="17"/>
      <c r="AE1154" s="17"/>
      <c r="AF1154" s="17"/>
      <c r="AG1154" s="17"/>
      <c r="AH1154" s="17"/>
      <c r="AI1154" s="17"/>
      <c r="AJ1154" s="17"/>
      <c r="AK1154" s="17"/>
      <c r="AL1154" s="17"/>
      <c r="AM1154" s="17"/>
      <c r="AN1154" s="17"/>
      <c r="AO1154" s="17"/>
      <c r="AP1154" s="17"/>
      <c r="AQ1154" s="17"/>
      <c r="AR1154" s="17"/>
      <c r="AS1154" s="17"/>
      <c r="AT1154" s="17"/>
      <c r="AU1154" s="17"/>
      <c r="AV1154" s="17"/>
      <c r="AW1154" s="17"/>
      <c r="AX1154" s="17"/>
      <c r="AY1154" s="17"/>
      <c r="AZ1154" s="17"/>
      <c r="BA1154" s="17"/>
      <c r="BB1154" s="17"/>
      <c r="BC1154" s="17"/>
      <c r="BD1154" s="17"/>
      <c r="BE1154" s="17"/>
      <c r="BF1154" s="17"/>
      <c r="BG1154" s="17"/>
      <c r="BH1154" s="17"/>
      <c r="BI1154" s="17"/>
      <c r="BJ1154" s="17"/>
    </row>
    <row r="1155" spans="2:62">
      <c r="B1155" s="6" t="s">
        <v>488</v>
      </c>
      <c r="C1155" s="17"/>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c r="AC1155" s="17"/>
      <c r="AD1155" s="17"/>
      <c r="AE1155" s="17"/>
      <c r="AF1155" s="17"/>
      <c r="AG1155" s="17"/>
      <c r="AH1155" s="17"/>
      <c r="AI1155" s="17"/>
      <c r="AJ1155" s="17"/>
      <c r="AK1155" s="17"/>
      <c r="AL1155" s="17"/>
      <c r="AM1155" s="17"/>
      <c r="AN1155" s="17"/>
      <c r="AO1155" s="17"/>
      <c r="AP1155" s="17"/>
      <c r="AQ1155" s="17"/>
      <c r="AR1155" s="17"/>
      <c r="AS1155" s="17"/>
      <c r="AT1155" s="17"/>
      <c r="AU1155" s="17"/>
      <c r="AV1155" s="17"/>
      <c r="AW1155" s="17"/>
      <c r="AX1155" s="17"/>
      <c r="AY1155" s="17"/>
      <c r="AZ1155" s="17"/>
      <c r="BA1155" s="17"/>
      <c r="BB1155" s="17"/>
      <c r="BC1155" s="17"/>
      <c r="BD1155" s="17"/>
      <c r="BE1155" s="17"/>
      <c r="BF1155" s="17"/>
      <c r="BG1155" s="17"/>
      <c r="BH1155" s="17"/>
      <c r="BI1155" s="17"/>
      <c r="BJ1155" s="17"/>
    </row>
    <row r="1156" spans="2:62">
      <c r="B1156" s="24" t="s">
        <v>15</v>
      </c>
      <c r="C1156" s="17"/>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c r="AC1156" s="17"/>
      <c r="AD1156" s="17"/>
      <c r="AE1156" s="17"/>
      <c r="AF1156" s="17"/>
      <c r="AG1156" s="17"/>
      <c r="AH1156" s="17"/>
      <c r="AI1156" s="17"/>
      <c r="AJ1156" s="17"/>
      <c r="AK1156" s="17"/>
      <c r="AL1156" s="17"/>
      <c r="AM1156" s="17"/>
      <c r="AN1156" s="17"/>
      <c r="AO1156" s="17"/>
      <c r="AP1156" s="17"/>
      <c r="AQ1156" s="17"/>
      <c r="AR1156" s="17"/>
      <c r="AS1156" s="17"/>
      <c r="AT1156" s="17"/>
      <c r="AU1156" s="17"/>
      <c r="AV1156" s="17"/>
      <c r="AW1156" s="17"/>
      <c r="AX1156" s="17"/>
      <c r="AY1156" s="17"/>
      <c r="AZ1156" s="17"/>
      <c r="BA1156" s="17"/>
      <c r="BB1156" s="17"/>
      <c r="BC1156" s="17"/>
      <c r="BD1156" s="17"/>
      <c r="BE1156" s="17"/>
      <c r="BF1156" s="17"/>
      <c r="BG1156" s="17"/>
      <c r="BH1156" s="17"/>
      <c r="BI1156" s="17"/>
      <c r="BJ1156" s="17"/>
    </row>
    <row r="1157" spans="2:62">
      <c r="B1157" t="s">
        <v>252</v>
      </c>
      <c r="C1157" s="17">
        <v>0.21528027301149899</v>
      </c>
      <c r="D1157" s="17">
        <v>0.23142500326988999</v>
      </c>
      <c r="E1157" s="17">
        <v>0.20118034170257501</v>
      </c>
      <c r="F1157" s="17"/>
      <c r="G1157" s="17">
        <v>0.25325649239134501</v>
      </c>
      <c r="H1157" s="17">
        <v>0.30848911204769103</v>
      </c>
      <c r="I1157" s="17">
        <v>0.24216603131629399</v>
      </c>
      <c r="J1157" s="17">
        <v>0.15215904524417401</v>
      </c>
      <c r="K1157" s="17">
        <v>0.17274289468168699</v>
      </c>
      <c r="L1157" s="17">
        <v>0.176608895304361</v>
      </c>
      <c r="M1157" s="17"/>
      <c r="N1157" s="17">
        <v>0.29863472774174799</v>
      </c>
      <c r="O1157" s="17">
        <v>0.20740166249747199</v>
      </c>
      <c r="P1157" s="17">
        <v>0.172175191387299</v>
      </c>
      <c r="Q1157" s="17">
        <v>0.17257069429208699</v>
      </c>
      <c r="R1157" s="17"/>
      <c r="S1157" s="17">
        <v>0.281016063734846</v>
      </c>
      <c r="T1157" s="17">
        <v>0.18820022675769599</v>
      </c>
      <c r="U1157" s="17">
        <v>0.20026375819398901</v>
      </c>
      <c r="V1157" s="17">
        <v>0.20941975266430299</v>
      </c>
      <c r="W1157" s="17">
        <v>0.24561933396808999</v>
      </c>
      <c r="X1157" s="17">
        <v>0.22918424290300399</v>
      </c>
      <c r="Y1157" s="17">
        <v>0.162297609404288</v>
      </c>
      <c r="Z1157" s="17">
        <v>0.21616816759933899</v>
      </c>
      <c r="AA1157" s="17">
        <v>0.194943685490295</v>
      </c>
      <c r="AB1157" s="17"/>
      <c r="AC1157" s="17">
        <v>0.30228248280511899</v>
      </c>
      <c r="AD1157" s="17">
        <v>0.18068959294714701</v>
      </c>
      <c r="AE1157" s="17">
        <v>0.18636182476945001</v>
      </c>
      <c r="AF1157" s="17">
        <v>0.16233170079193701</v>
      </c>
      <c r="AG1157" s="17">
        <v>0.20646569681110399</v>
      </c>
      <c r="AH1157" s="17">
        <v>0.288983042462854</v>
      </c>
      <c r="AI1157" s="17"/>
      <c r="AJ1157" s="17">
        <v>0.19975481340748499</v>
      </c>
      <c r="AK1157" s="17">
        <v>0.21218399198010901</v>
      </c>
      <c r="AL1157" s="17">
        <v>0.16933520504049099</v>
      </c>
      <c r="AM1157" s="17">
        <v>0.22372239433142099</v>
      </c>
      <c r="AN1157" s="17">
        <v>0.26037217478568397</v>
      </c>
      <c r="AO1157" s="17">
        <v>0.23262624899892101</v>
      </c>
      <c r="AP1157" s="17"/>
      <c r="AQ1157" s="17">
        <v>0.27113811849936198</v>
      </c>
      <c r="AR1157" s="17">
        <v>0.19442041876402999</v>
      </c>
      <c r="AS1157" s="17"/>
      <c r="AT1157" s="17">
        <v>0.20552066831773899</v>
      </c>
      <c r="AU1157" s="17">
        <v>0.25370782038617001</v>
      </c>
      <c r="AV1157" s="17"/>
      <c r="AW1157" s="17">
        <v>0.21194441021465901</v>
      </c>
      <c r="AX1157" s="17" t="s">
        <v>87</v>
      </c>
      <c r="AY1157" s="17">
        <v>0.19975481340748499</v>
      </c>
      <c r="AZ1157" s="17"/>
      <c r="BA1157" s="17">
        <v>0.23366109611663799</v>
      </c>
      <c r="BB1157" s="17">
        <v>0.20508299071448599</v>
      </c>
      <c r="BC1157" s="17"/>
      <c r="BD1157" s="17">
        <v>0.293340156510005</v>
      </c>
      <c r="BE1157" s="17">
        <v>0.19466894360694501</v>
      </c>
      <c r="BF1157" s="17"/>
      <c r="BG1157" s="17">
        <v>0.29089214449810002</v>
      </c>
      <c r="BH1157" s="17">
        <v>0.17784233837184199</v>
      </c>
      <c r="BI1157" s="17">
        <v>0.24193392050137799</v>
      </c>
      <c r="BJ1157" s="17">
        <v>0.22260073756030499</v>
      </c>
    </row>
    <row r="1158" spans="2:62">
      <c r="B1158" t="s">
        <v>339</v>
      </c>
      <c r="C1158" s="17">
        <v>0.39653573855829599</v>
      </c>
      <c r="D1158" s="17">
        <v>0.39459621059167899</v>
      </c>
      <c r="E1158" s="17">
        <v>0.39671967441934303</v>
      </c>
      <c r="F1158" s="17"/>
      <c r="G1158" s="17">
        <v>0.43228659257096702</v>
      </c>
      <c r="H1158" s="17">
        <v>0.415212263054896</v>
      </c>
      <c r="I1158" s="17">
        <v>0.43985763215018098</v>
      </c>
      <c r="J1158" s="17">
        <v>0.35129777866489598</v>
      </c>
      <c r="K1158" s="17">
        <v>0.37514946295204599</v>
      </c>
      <c r="L1158" s="17">
        <v>0.36955623152031403</v>
      </c>
      <c r="M1158" s="17"/>
      <c r="N1158" s="17">
        <v>0.43024681645731599</v>
      </c>
      <c r="O1158" s="17">
        <v>0.41359377325546498</v>
      </c>
      <c r="P1158" s="17">
        <v>0.39004108055987602</v>
      </c>
      <c r="Q1158" s="17">
        <v>0.34818161082313898</v>
      </c>
      <c r="R1158" s="17"/>
      <c r="S1158" s="17">
        <v>0.38520281521656902</v>
      </c>
      <c r="T1158" s="17">
        <v>0.35391937780539601</v>
      </c>
      <c r="U1158" s="17">
        <v>0.40202368561933899</v>
      </c>
      <c r="V1158" s="17">
        <v>0.40638466924042199</v>
      </c>
      <c r="W1158" s="17">
        <v>0.36201214926943898</v>
      </c>
      <c r="X1158" s="17">
        <v>0.38887627172742101</v>
      </c>
      <c r="Y1158" s="17">
        <v>0.48118018320920802</v>
      </c>
      <c r="Z1158" s="17">
        <v>0.41736178443399902</v>
      </c>
      <c r="AA1158" s="17">
        <v>0.40876292320965302</v>
      </c>
      <c r="AB1158" s="17"/>
      <c r="AC1158" s="17">
        <v>0.40733112187883203</v>
      </c>
      <c r="AD1158" s="17">
        <v>0.404162602554268</v>
      </c>
      <c r="AE1158" s="17">
        <v>0.42818550446125803</v>
      </c>
      <c r="AF1158" s="17">
        <v>0.37438963820207899</v>
      </c>
      <c r="AG1158" s="17">
        <v>0.36887501809602402</v>
      </c>
      <c r="AH1158" s="17">
        <v>0.33839428003386501</v>
      </c>
      <c r="AI1158" s="17"/>
      <c r="AJ1158" s="17">
        <v>0.39529741521121797</v>
      </c>
      <c r="AK1158" s="17">
        <v>0.41894251922769099</v>
      </c>
      <c r="AL1158" s="17">
        <v>0.30584785318912</v>
      </c>
      <c r="AM1158" s="17">
        <v>0.405199437975646</v>
      </c>
      <c r="AN1158" s="17">
        <v>0.39803792757960499</v>
      </c>
      <c r="AO1158" s="17">
        <v>0.41214202497984298</v>
      </c>
      <c r="AP1158" s="17"/>
      <c r="AQ1158" s="17">
        <v>0.407369529221491</v>
      </c>
      <c r="AR1158" s="17">
        <v>0.39871007517667401</v>
      </c>
      <c r="AS1158" s="17"/>
      <c r="AT1158" s="17">
        <v>0.39618081465254201</v>
      </c>
      <c r="AU1158" s="17">
        <v>0.39876540535593002</v>
      </c>
      <c r="AV1158" s="17"/>
      <c r="AW1158" s="17">
        <v>0.39023252970085998</v>
      </c>
      <c r="AX1158" s="17" t="s">
        <v>87</v>
      </c>
      <c r="AY1158" s="17">
        <v>0.39529741521121797</v>
      </c>
      <c r="AZ1158" s="17"/>
      <c r="BA1158" s="17">
        <v>0.43581308582982298</v>
      </c>
      <c r="BB1158" s="17">
        <v>0.37474551753747698</v>
      </c>
      <c r="BC1158" s="17"/>
      <c r="BD1158" s="17">
        <v>0.443906506830895</v>
      </c>
      <c r="BE1158" s="17">
        <v>0.38215560086922901</v>
      </c>
      <c r="BF1158" s="17"/>
      <c r="BG1158" s="17">
        <v>0.42006529439953999</v>
      </c>
      <c r="BH1158" s="17">
        <v>0.35376398918949198</v>
      </c>
      <c r="BI1158" s="17">
        <v>0.47857139597828202</v>
      </c>
      <c r="BJ1158" s="17">
        <v>0.36686447519593501</v>
      </c>
    </row>
    <row r="1159" spans="2:62">
      <c r="B1159" t="s">
        <v>255</v>
      </c>
      <c r="C1159" s="17">
        <v>0.22342034645579201</v>
      </c>
      <c r="D1159" s="17">
        <v>0.215351014333451</v>
      </c>
      <c r="E1159" s="17">
        <v>0.232007982633227</v>
      </c>
      <c r="F1159" s="17"/>
      <c r="G1159" s="17">
        <v>0.176828489422686</v>
      </c>
      <c r="H1159" s="17">
        <v>0.16208404643284199</v>
      </c>
      <c r="I1159" s="17">
        <v>0.17214058711077301</v>
      </c>
      <c r="J1159" s="17">
        <v>0.26809859214711401</v>
      </c>
      <c r="K1159" s="17">
        <v>0.274969149696142</v>
      </c>
      <c r="L1159" s="17">
        <v>0.27639498428214299</v>
      </c>
      <c r="M1159" s="17"/>
      <c r="N1159" s="17">
        <v>0.17617485029246499</v>
      </c>
      <c r="O1159" s="17">
        <v>0.206622996529153</v>
      </c>
      <c r="P1159" s="17">
        <v>0.25077020094411101</v>
      </c>
      <c r="Q1159" s="17">
        <v>0.26742757682728902</v>
      </c>
      <c r="R1159" s="17"/>
      <c r="S1159" s="17">
        <v>0.19272627343535501</v>
      </c>
      <c r="T1159" s="17">
        <v>0.28930589432389803</v>
      </c>
      <c r="U1159" s="17">
        <v>0.22031631838962701</v>
      </c>
      <c r="V1159" s="17">
        <v>0.216806355809428</v>
      </c>
      <c r="W1159" s="17">
        <v>0.21815722551146999</v>
      </c>
      <c r="X1159" s="17">
        <v>0.20236938088350601</v>
      </c>
      <c r="Y1159" s="17">
        <v>0.21230629091779299</v>
      </c>
      <c r="Z1159" s="17">
        <v>0.16326194942870201</v>
      </c>
      <c r="AA1159" s="17">
        <v>0.236862394991392</v>
      </c>
      <c r="AB1159" s="17"/>
      <c r="AC1159" s="17">
        <v>0.160500532720875</v>
      </c>
      <c r="AD1159" s="17">
        <v>0.22634987513403401</v>
      </c>
      <c r="AE1159" s="17">
        <v>0.23912010174086601</v>
      </c>
      <c r="AF1159" s="17">
        <v>0.24498261250245901</v>
      </c>
      <c r="AG1159" s="17">
        <v>0.291595902831145</v>
      </c>
      <c r="AH1159" s="17">
        <v>0.26376373070470899</v>
      </c>
      <c r="AI1159" s="17"/>
      <c r="AJ1159" s="17">
        <v>0.22682301438080901</v>
      </c>
      <c r="AK1159" s="17">
        <v>0.214373309415334</v>
      </c>
      <c r="AL1159" s="17">
        <v>0.29630368980076399</v>
      </c>
      <c r="AM1159" s="17">
        <v>0.21435164641214799</v>
      </c>
      <c r="AN1159" s="17">
        <v>0.22201467329636199</v>
      </c>
      <c r="AO1159" s="17">
        <v>0.16428901442649099</v>
      </c>
      <c r="AP1159" s="17"/>
      <c r="AQ1159" s="17">
        <v>0.19036106749662601</v>
      </c>
      <c r="AR1159" s="17">
        <v>0.23316548549440799</v>
      </c>
      <c r="AS1159" s="17"/>
      <c r="AT1159" s="17">
        <v>0.22556013947690301</v>
      </c>
      <c r="AU1159" s="17">
        <v>0.214916666711786</v>
      </c>
      <c r="AV1159" s="17"/>
      <c r="AW1159" s="17">
        <v>0.23446242703505599</v>
      </c>
      <c r="AX1159" s="17" t="s">
        <v>87</v>
      </c>
      <c r="AY1159" s="17">
        <v>0.22682301438080901</v>
      </c>
      <c r="AZ1159" s="17"/>
      <c r="BA1159" s="17">
        <v>0.208861750421275</v>
      </c>
      <c r="BB1159" s="17">
        <v>0.231497140011933</v>
      </c>
      <c r="BC1159" s="17"/>
      <c r="BD1159" s="17">
        <v>0.16221058457713</v>
      </c>
      <c r="BE1159" s="17">
        <v>0.24481182032474699</v>
      </c>
      <c r="BF1159" s="17"/>
      <c r="BG1159" s="17">
        <v>0.18501740037292899</v>
      </c>
      <c r="BH1159" s="17">
        <v>0.27233118408409301</v>
      </c>
      <c r="BI1159" s="17">
        <v>0.13963058496057601</v>
      </c>
      <c r="BJ1159" s="17">
        <v>0.225207469809178</v>
      </c>
    </row>
    <row r="1160" spans="2:62">
      <c r="B1160" t="s">
        <v>340</v>
      </c>
      <c r="C1160" s="17">
        <v>7.9024547667862405E-2</v>
      </c>
      <c r="D1160" s="17">
        <v>7.1812169370595397E-2</v>
      </c>
      <c r="E1160" s="17">
        <v>8.47306532634656E-2</v>
      </c>
      <c r="F1160" s="17"/>
      <c r="G1160" s="17">
        <v>4.0371836102690899E-2</v>
      </c>
      <c r="H1160" s="17">
        <v>5.6761782884970101E-2</v>
      </c>
      <c r="I1160" s="17">
        <v>8.0501203361935406E-2</v>
      </c>
      <c r="J1160" s="17">
        <v>0.102785607013406</v>
      </c>
      <c r="K1160" s="17">
        <v>8.6768954505926102E-2</v>
      </c>
      <c r="L1160" s="17">
        <v>9.3668320381514694E-2</v>
      </c>
      <c r="M1160" s="17"/>
      <c r="N1160" s="17">
        <v>5.27273961962203E-2</v>
      </c>
      <c r="O1160" s="17">
        <v>9.0097308542408799E-2</v>
      </c>
      <c r="P1160" s="17">
        <v>8.1554869751179301E-2</v>
      </c>
      <c r="Q1160" s="17">
        <v>9.2274305934293005E-2</v>
      </c>
      <c r="R1160" s="17"/>
      <c r="S1160" s="17">
        <v>5.84067177626484E-2</v>
      </c>
      <c r="T1160" s="17">
        <v>8.8307573951746696E-2</v>
      </c>
      <c r="U1160" s="17">
        <v>7.0451014104897403E-2</v>
      </c>
      <c r="V1160" s="17">
        <v>0.110540136240305</v>
      </c>
      <c r="W1160" s="17">
        <v>9.3315661181243598E-2</v>
      </c>
      <c r="X1160" s="17">
        <v>7.0464336240062597E-2</v>
      </c>
      <c r="Y1160" s="17">
        <v>7.0065476967266005E-2</v>
      </c>
      <c r="Z1160" s="17">
        <v>9.3314369460180194E-2</v>
      </c>
      <c r="AA1160" s="17">
        <v>7.1026788374289704E-2</v>
      </c>
      <c r="AB1160" s="17"/>
      <c r="AC1160" s="17">
        <v>6.9551230390284005E-2</v>
      </c>
      <c r="AD1160" s="17">
        <v>8.6049068882890198E-2</v>
      </c>
      <c r="AE1160" s="17">
        <v>6.9212448878711905E-2</v>
      </c>
      <c r="AF1160" s="17">
        <v>0.101913004487095</v>
      </c>
      <c r="AG1160" s="17">
        <v>6.7854881233590306E-2</v>
      </c>
      <c r="AH1160" s="17">
        <v>4.5945039969423403E-2</v>
      </c>
      <c r="AI1160" s="17"/>
      <c r="AJ1160" s="17">
        <v>9.1422498517658199E-2</v>
      </c>
      <c r="AK1160" s="17">
        <v>7.26427165124372E-2</v>
      </c>
      <c r="AL1160" s="17">
        <v>7.0458034506898901E-2</v>
      </c>
      <c r="AM1160" s="17">
        <v>7.9823835491122402E-2</v>
      </c>
      <c r="AN1160" s="17">
        <v>6.1598058759271601E-2</v>
      </c>
      <c r="AO1160" s="17">
        <v>7.4731049766311106E-2</v>
      </c>
      <c r="AP1160" s="17"/>
      <c r="AQ1160" s="17">
        <v>6.89994613874583E-2</v>
      </c>
      <c r="AR1160" s="17">
        <v>8.70532998961112E-2</v>
      </c>
      <c r="AS1160" s="17"/>
      <c r="AT1160" s="17">
        <v>8.0750607493019197E-2</v>
      </c>
      <c r="AU1160" s="17">
        <v>7.2660204151273403E-2</v>
      </c>
      <c r="AV1160" s="17"/>
      <c r="AW1160" s="17">
        <v>7.6597805911120906E-2</v>
      </c>
      <c r="AX1160" s="17" t="s">
        <v>87</v>
      </c>
      <c r="AY1160" s="17">
        <v>9.1422498517658199E-2</v>
      </c>
      <c r="AZ1160" s="17"/>
      <c r="BA1160" s="17">
        <v>6.3357808187809603E-2</v>
      </c>
      <c r="BB1160" s="17">
        <v>8.7716115191145902E-2</v>
      </c>
      <c r="BC1160" s="17"/>
      <c r="BD1160" s="17">
        <v>5.5981961565844097E-2</v>
      </c>
      <c r="BE1160" s="17">
        <v>8.4784366491046204E-2</v>
      </c>
      <c r="BF1160" s="17"/>
      <c r="BG1160" s="17">
        <v>6.7480189733292006E-2</v>
      </c>
      <c r="BH1160" s="17">
        <v>7.31467356474374E-2</v>
      </c>
      <c r="BI1160" s="17">
        <v>5.5609633817658703E-2</v>
      </c>
      <c r="BJ1160" s="17">
        <v>0.116215681880629</v>
      </c>
    </row>
    <row r="1161" spans="2:62">
      <c r="B1161" t="s">
        <v>258</v>
      </c>
      <c r="C1161" s="17">
        <v>5.23131656618291E-2</v>
      </c>
      <c r="D1161" s="17">
        <v>6.1665737765209498E-2</v>
      </c>
      <c r="E1161" s="17">
        <v>4.3574736107249802E-2</v>
      </c>
      <c r="F1161" s="17"/>
      <c r="G1161" s="17">
        <v>3.7763957242708097E-2</v>
      </c>
      <c r="H1161" s="17">
        <v>3.2676081647616297E-2</v>
      </c>
      <c r="I1161" s="17">
        <v>3.7977114004001701E-2</v>
      </c>
      <c r="J1161" s="17">
        <v>8.2257460084404002E-2</v>
      </c>
      <c r="K1161" s="17">
        <v>6.6060578626723598E-2</v>
      </c>
      <c r="L1161" s="17">
        <v>5.6944404726308601E-2</v>
      </c>
      <c r="M1161" s="17"/>
      <c r="N1161" s="17">
        <v>2.84445528804513E-2</v>
      </c>
      <c r="O1161" s="17">
        <v>4.8412989384544802E-2</v>
      </c>
      <c r="P1161" s="17">
        <v>7.2680412815368606E-2</v>
      </c>
      <c r="Q1161" s="17">
        <v>6.4556836743452695E-2</v>
      </c>
      <c r="R1161" s="17"/>
      <c r="S1161" s="17">
        <v>4.9429382915375901E-2</v>
      </c>
      <c r="T1161" s="17">
        <v>4.3852686221298301E-2</v>
      </c>
      <c r="U1161" s="17">
        <v>6.4548857992966294E-2</v>
      </c>
      <c r="V1161" s="17">
        <v>3.8517820734033002E-2</v>
      </c>
      <c r="W1161" s="17">
        <v>4.96149150539274E-2</v>
      </c>
      <c r="X1161" s="17">
        <v>5.8291359679634003E-2</v>
      </c>
      <c r="Y1161" s="17">
        <v>4.4498478461228202E-2</v>
      </c>
      <c r="Z1161" s="17">
        <v>6.0893738955046003E-2</v>
      </c>
      <c r="AA1161" s="17">
        <v>6.8175529838198495E-2</v>
      </c>
      <c r="AB1161" s="17"/>
      <c r="AC1161" s="17">
        <v>3.69797976549378E-2</v>
      </c>
      <c r="AD1161" s="17">
        <v>5.7189084824454298E-2</v>
      </c>
      <c r="AE1161" s="17">
        <v>5.3605482795374797E-2</v>
      </c>
      <c r="AF1161" s="17">
        <v>7.9059495708470401E-2</v>
      </c>
      <c r="AG1161" s="17">
        <v>3.7248731726692803E-2</v>
      </c>
      <c r="AH1161" s="17">
        <v>2.6348796957410901E-2</v>
      </c>
      <c r="AI1161" s="17"/>
      <c r="AJ1161" s="17">
        <v>5.7895814643051498E-2</v>
      </c>
      <c r="AK1161" s="17">
        <v>4.8539066662431699E-2</v>
      </c>
      <c r="AL1161" s="17">
        <v>5.4530474176529599E-2</v>
      </c>
      <c r="AM1161" s="17">
        <v>6.4582807825427996E-2</v>
      </c>
      <c r="AN1161" s="17">
        <v>3.7069333126828599E-2</v>
      </c>
      <c r="AO1161" s="17">
        <v>5.8127346866254398E-2</v>
      </c>
      <c r="AP1161" s="17"/>
      <c r="AQ1161" s="17">
        <v>2.83670065218967E-2</v>
      </c>
      <c r="AR1161" s="17">
        <v>5.90323472832609E-2</v>
      </c>
      <c r="AS1161" s="17"/>
      <c r="AT1161" s="17">
        <v>5.76809170029602E-2</v>
      </c>
      <c r="AU1161" s="17">
        <v>3.3652325728967203E-2</v>
      </c>
      <c r="AV1161" s="17"/>
      <c r="AW1161" s="17">
        <v>5.21891087144793E-2</v>
      </c>
      <c r="AX1161" s="17" t="s">
        <v>87</v>
      </c>
      <c r="AY1161" s="17">
        <v>5.7895814643051498E-2</v>
      </c>
      <c r="AZ1161" s="17"/>
      <c r="BA1161" s="17">
        <v>3.4930625230341003E-2</v>
      </c>
      <c r="BB1161" s="17">
        <v>6.1956622366961797E-2</v>
      </c>
      <c r="BC1161" s="17"/>
      <c r="BD1161" s="17">
        <v>2.5605945345342E-2</v>
      </c>
      <c r="BE1161" s="17">
        <v>6.1568951183583298E-2</v>
      </c>
      <c r="BF1161" s="17"/>
      <c r="BG1161" s="17">
        <v>2.5344346810247401E-2</v>
      </c>
      <c r="BH1161" s="17">
        <v>8.0105976064696494E-2</v>
      </c>
      <c r="BI1161" s="17">
        <v>5.4938291183358197E-2</v>
      </c>
      <c r="BJ1161" s="17">
        <v>4.44626684177424E-2</v>
      </c>
    </row>
    <row r="1162" spans="2:62">
      <c r="B1162" t="s">
        <v>101</v>
      </c>
      <c r="C1162" s="17">
        <v>3.3425928644721402E-2</v>
      </c>
      <c r="D1162" s="17">
        <v>2.5149864669174699E-2</v>
      </c>
      <c r="E1162" s="17">
        <v>4.17866118741392E-2</v>
      </c>
      <c r="F1162" s="17"/>
      <c r="G1162" s="17">
        <v>5.9492632269602698E-2</v>
      </c>
      <c r="H1162" s="17">
        <v>2.4776713931985699E-2</v>
      </c>
      <c r="I1162" s="17">
        <v>2.7357432056814401E-2</v>
      </c>
      <c r="J1162" s="17">
        <v>4.3401516846007002E-2</v>
      </c>
      <c r="K1162" s="17">
        <v>2.4308959537474601E-2</v>
      </c>
      <c r="L1162" s="17">
        <v>2.68271637853582E-2</v>
      </c>
      <c r="M1162" s="17"/>
      <c r="N1162" s="17">
        <v>1.37716564318E-2</v>
      </c>
      <c r="O1162" s="17">
        <v>3.3871269790956199E-2</v>
      </c>
      <c r="P1162" s="17">
        <v>3.2778244542167198E-2</v>
      </c>
      <c r="Q1162" s="17">
        <v>5.4988975379739603E-2</v>
      </c>
      <c r="R1162" s="17"/>
      <c r="S1162" s="17">
        <v>3.3218746935205698E-2</v>
      </c>
      <c r="T1162" s="17">
        <v>3.6414240939964697E-2</v>
      </c>
      <c r="U1162" s="17">
        <v>4.2396365699180399E-2</v>
      </c>
      <c r="V1162" s="17">
        <v>1.83312653115092E-2</v>
      </c>
      <c r="W1162" s="17">
        <v>3.1280715015829602E-2</v>
      </c>
      <c r="X1162" s="17">
        <v>5.0814408566371899E-2</v>
      </c>
      <c r="Y1162" s="17">
        <v>2.96519610402163E-2</v>
      </c>
      <c r="Z1162" s="17">
        <v>4.8999990122733199E-2</v>
      </c>
      <c r="AA1162" s="17">
        <v>2.0228678096171501E-2</v>
      </c>
      <c r="AB1162" s="17"/>
      <c r="AC1162" s="17">
        <v>2.33548345499516E-2</v>
      </c>
      <c r="AD1162" s="17">
        <v>4.5559775657206501E-2</v>
      </c>
      <c r="AE1162" s="17">
        <v>2.35146373543389E-2</v>
      </c>
      <c r="AF1162" s="17">
        <v>3.7323548307958497E-2</v>
      </c>
      <c r="AG1162" s="17">
        <v>2.79597693014433E-2</v>
      </c>
      <c r="AH1162" s="17">
        <v>3.6565109871737299E-2</v>
      </c>
      <c r="AI1162" s="17"/>
      <c r="AJ1162" s="17">
        <v>2.8806443839778401E-2</v>
      </c>
      <c r="AK1162" s="17">
        <v>3.3318396201997398E-2</v>
      </c>
      <c r="AL1162" s="17">
        <v>0.103524743286196</v>
      </c>
      <c r="AM1162" s="17">
        <v>1.23198779642352E-2</v>
      </c>
      <c r="AN1162" s="17">
        <v>2.0907832452248899E-2</v>
      </c>
      <c r="AO1162" s="17">
        <v>5.8084314962179397E-2</v>
      </c>
      <c r="AP1162" s="17"/>
      <c r="AQ1162" s="17">
        <v>3.3764816873165099E-2</v>
      </c>
      <c r="AR1162" s="17">
        <v>2.76183733855162E-2</v>
      </c>
      <c r="AS1162" s="17"/>
      <c r="AT1162" s="17">
        <v>3.4306853056835597E-2</v>
      </c>
      <c r="AU1162" s="17">
        <v>2.6297577665873099E-2</v>
      </c>
      <c r="AV1162" s="17"/>
      <c r="AW1162" s="17">
        <v>3.4573718423824902E-2</v>
      </c>
      <c r="AX1162" s="17" t="s">
        <v>87</v>
      </c>
      <c r="AY1162" s="17">
        <v>2.8806443839778401E-2</v>
      </c>
      <c r="AZ1162" s="17"/>
      <c r="BA1162" s="17">
        <v>2.33756342141128E-2</v>
      </c>
      <c r="BB1162" s="17">
        <v>3.9001614177996198E-2</v>
      </c>
      <c r="BC1162" s="17"/>
      <c r="BD1162" s="17">
        <v>1.8954845170783399E-2</v>
      </c>
      <c r="BE1162" s="17">
        <v>3.2010317524449203E-2</v>
      </c>
      <c r="BF1162" s="17"/>
      <c r="BG1162" s="17">
        <v>1.12006241858924E-2</v>
      </c>
      <c r="BH1162" s="17">
        <v>4.2809776642438402E-2</v>
      </c>
      <c r="BI1162" s="17">
        <v>2.9316173558747601E-2</v>
      </c>
      <c r="BJ1162" s="17">
        <v>2.4648967136211099E-2</v>
      </c>
    </row>
    <row r="1163" spans="2:62">
      <c r="B1163" t="s">
        <v>259</v>
      </c>
      <c r="C1163" s="17">
        <v>0.61181601156979504</v>
      </c>
      <c r="D1163" s="17">
        <v>0.62602121386156895</v>
      </c>
      <c r="E1163" s="17">
        <v>0.59790001612191801</v>
      </c>
      <c r="F1163" s="17"/>
      <c r="G1163" s="17">
        <v>0.68554308496231198</v>
      </c>
      <c r="H1163" s="17">
        <v>0.72370137510258603</v>
      </c>
      <c r="I1163" s="17">
        <v>0.68202366346647503</v>
      </c>
      <c r="J1163" s="17">
        <v>0.50345682390906998</v>
      </c>
      <c r="K1163" s="17">
        <v>0.54789235763373401</v>
      </c>
      <c r="L1163" s="17">
        <v>0.546165126824675</v>
      </c>
      <c r="M1163" s="17"/>
      <c r="N1163" s="17">
        <v>0.72888154419906404</v>
      </c>
      <c r="O1163" s="17">
        <v>0.62099543575293703</v>
      </c>
      <c r="P1163" s="17">
        <v>0.56221627194717405</v>
      </c>
      <c r="Q1163" s="17">
        <v>0.52075230511522497</v>
      </c>
      <c r="R1163" s="17"/>
      <c r="S1163" s="17">
        <v>0.66621887895141496</v>
      </c>
      <c r="T1163" s="17">
        <v>0.54211960456309305</v>
      </c>
      <c r="U1163" s="17">
        <v>0.60228744381332899</v>
      </c>
      <c r="V1163" s="17">
        <v>0.61580442190472495</v>
      </c>
      <c r="W1163" s="17">
        <v>0.60763148323752902</v>
      </c>
      <c r="X1163" s="17">
        <v>0.618060514630425</v>
      </c>
      <c r="Y1163" s="17">
        <v>0.64347779261349602</v>
      </c>
      <c r="Z1163" s="17">
        <v>0.63352995203333795</v>
      </c>
      <c r="AA1163" s="17">
        <v>0.60370660869994797</v>
      </c>
      <c r="AB1163" s="17"/>
      <c r="AC1163" s="17">
        <v>0.70961360468395196</v>
      </c>
      <c r="AD1163" s="17">
        <v>0.58485219550141498</v>
      </c>
      <c r="AE1163" s="17">
        <v>0.61454732923070798</v>
      </c>
      <c r="AF1163" s="17">
        <v>0.53672133899401697</v>
      </c>
      <c r="AG1163" s="17">
        <v>0.57534071490712801</v>
      </c>
      <c r="AH1163" s="17">
        <v>0.62737732249671896</v>
      </c>
      <c r="AI1163" s="17"/>
      <c r="AJ1163" s="17">
        <v>0.59505222861870299</v>
      </c>
      <c r="AK1163" s="17">
        <v>0.63112651120779995</v>
      </c>
      <c r="AL1163" s="17">
        <v>0.47518305822961199</v>
      </c>
      <c r="AM1163" s="17">
        <v>0.628921832307067</v>
      </c>
      <c r="AN1163" s="17">
        <v>0.65841010236528896</v>
      </c>
      <c r="AO1163" s="17">
        <v>0.64476827397876402</v>
      </c>
      <c r="AP1163" s="17"/>
      <c r="AQ1163" s="17">
        <v>0.67850764772085403</v>
      </c>
      <c r="AR1163" s="17">
        <v>0.59313049394070405</v>
      </c>
      <c r="AS1163" s="17"/>
      <c r="AT1163" s="17">
        <v>0.60170148297028203</v>
      </c>
      <c r="AU1163" s="17">
        <v>0.65247322574209998</v>
      </c>
      <c r="AV1163" s="17"/>
      <c r="AW1163" s="17">
        <v>0.60217693991551902</v>
      </c>
      <c r="AX1163" s="17" t="s">
        <v>87</v>
      </c>
      <c r="AY1163" s="17">
        <v>0.59505222861870299</v>
      </c>
      <c r="AZ1163" s="17"/>
      <c r="BA1163" s="17">
        <v>0.66947418194646202</v>
      </c>
      <c r="BB1163" s="17">
        <v>0.57982850825196397</v>
      </c>
      <c r="BC1163" s="17"/>
      <c r="BD1163" s="17">
        <v>0.73724666334090005</v>
      </c>
      <c r="BE1163" s="17">
        <v>0.57682454447617404</v>
      </c>
      <c r="BF1163" s="17"/>
      <c r="BG1163" s="17">
        <v>0.71095743889763896</v>
      </c>
      <c r="BH1163" s="17">
        <v>0.53160632756133497</v>
      </c>
      <c r="BI1163" s="17">
        <v>0.72050531647965899</v>
      </c>
      <c r="BJ1163" s="17">
        <v>0.58946521275623998</v>
      </c>
    </row>
    <row r="1164" spans="2:62">
      <c r="B1164" t="s">
        <v>260</v>
      </c>
      <c r="C1164" s="17">
        <v>0.13133771332969199</v>
      </c>
      <c r="D1164" s="17">
        <v>0.13347790713580501</v>
      </c>
      <c r="E1164" s="17">
        <v>0.12830538937071501</v>
      </c>
      <c r="F1164" s="17"/>
      <c r="G1164" s="17">
        <v>7.8135793345398996E-2</v>
      </c>
      <c r="H1164" s="17">
        <v>8.9437864532586397E-2</v>
      </c>
      <c r="I1164" s="17">
        <v>0.118478317365937</v>
      </c>
      <c r="J1164" s="17">
        <v>0.18504306709780999</v>
      </c>
      <c r="K1164" s="17">
        <v>0.15282953313264999</v>
      </c>
      <c r="L1164" s="17">
        <v>0.150612725107823</v>
      </c>
      <c r="M1164" s="17"/>
      <c r="N1164" s="17">
        <v>8.1171949076671607E-2</v>
      </c>
      <c r="O1164" s="17">
        <v>0.13851029792695399</v>
      </c>
      <c r="P1164" s="17">
        <v>0.154235282566548</v>
      </c>
      <c r="Q1164" s="17">
        <v>0.156831142677746</v>
      </c>
      <c r="R1164" s="17"/>
      <c r="S1164" s="17">
        <v>0.107836100678024</v>
      </c>
      <c r="T1164" s="17">
        <v>0.132160260173045</v>
      </c>
      <c r="U1164" s="17">
        <v>0.13499987209786399</v>
      </c>
      <c r="V1164" s="17">
        <v>0.14905795697433799</v>
      </c>
      <c r="W1164" s="17">
        <v>0.142930576235171</v>
      </c>
      <c r="X1164" s="17">
        <v>0.12875569591969699</v>
      </c>
      <c r="Y1164" s="17">
        <v>0.114563955428494</v>
      </c>
      <c r="Z1164" s="17">
        <v>0.154208108415226</v>
      </c>
      <c r="AA1164" s="17">
        <v>0.13920231821248799</v>
      </c>
      <c r="AB1164" s="17"/>
      <c r="AC1164" s="17">
        <v>0.10653102804522201</v>
      </c>
      <c r="AD1164" s="17">
        <v>0.143238153707344</v>
      </c>
      <c r="AE1164" s="17">
        <v>0.122817931674087</v>
      </c>
      <c r="AF1164" s="17">
        <v>0.18097250019556599</v>
      </c>
      <c r="AG1164" s="17">
        <v>0.105103612960283</v>
      </c>
      <c r="AH1164" s="17">
        <v>7.2293836926834304E-2</v>
      </c>
      <c r="AI1164" s="17"/>
      <c r="AJ1164" s="17">
        <v>0.14931831316071001</v>
      </c>
      <c r="AK1164" s="17">
        <v>0.121181783174869</v>
      </c>
      <c r="AL1164" s="17">
        <v>0.12498850868342801</v>
      </c>
      <c r="AM1164" s="17">
        <v>0.14440664331655001</v>
      </c>
      <c r="AN1164" s="17">
        <v>9.86673918861002E-2</v>
      </c>
      <c r="AO1164" s="17">
        <v>0.13285839663256499</v>
      </c>
      <c r="AP1164" s="17"/>
      <c r="AQ1164" s="17">
        <v>9.7366467909355006E-2</v>
      </c>
      <c r="AR1164" s="17">
        <v>0.146085647179372</v>
      </c>
      <c r="AS1164" s="17"/>
      <c r="AT1164" s="17">
        <v>0.13843152449597901</v>
      </c>
      <c r="AU1164" s="17">
        <v>0.10631252988024099</v>
      </c>
      <c r="AV1164" s="17"/>
      <c r="AW1164" s="17">
        <v>0.12878691462559999</v>
      </c>
      <c r="AX1164" s="17" t="s">
        <v>87</v>
      </c>
      <c r="AY1164" s="17">
        <v>0.14931831316071001</v>
      </c>
      <c r="AZ1164" s="17"/>
      <c r="BA1164" s="17">
        <v>9.8288433418150606E-2</v>
      </c>
      <c r="BB1164" s="17">
        <v>0.149672737558108</v>
      </c>
      <c r="BC1164" s="17"/>
      <c r="BD1164" s="17">
        <v>8.1587906911186101E-2</v>
      </c>
      <c r="BE1164" s="17">
        <v>0.146353317674629</v>
      </c>
      <c r="BF1164" s="17"/>
      <c r="BG1164" s="17">
        <v>9.2824536543539393E-2</v>
      </c>
      <c r="BH1164" s="17">
        <v>0.153252711712134</v>
      </c>
      <c r="BI1164" s="17">
        <v>0.110547925001017</v>
      </c>
      <c r="BJ1164" s="17">
        <v>0.16067835029837099</v>
      </c>
    </row>
    <row r="1165" spans="2:62">
      <c r="B1165" t="s">
        <v>261</v>
      </c>
      <c r="C1165" s="17">
        <v>0.48047829824010302</v>
      </c>
      <c r="D1165" s="17">
        <v>0.49254330672576402</v>
      </c>
      <c r="E1165" s="17">
        <v>0.469594626751203</v>
      </c>
      <c r="F1165" s="17"/>
      <c r="G1165" s="17">
        <v>0.60740729161691298</v>
      </c>
      <c r="H1165" s="17">
        <v>0.63426351056999997</v>
      </c>
      <c r="I1165" s="17">
        <v>0.56354534610053797</v>
      </c>
      <c r="J1165" s="17">
        <v>0.31841375681126</v>
      </c>
      <c r="K1165" s="17">
        <v>0.39506282450108399</v>
      </c>
      <c r="L1165" s="17">
        <v>0.39555240171685202</v>
      </c>
      <c r="M1165" s="17"/>
      <c r="N1165" s="17">
        <v>0.64770959512239201</v>
      </c>
      <c r="O1165" s="17">
        <v>0.48248513782598401</v>
      </c>
      <c r="P1165" s="17">
        <v>0.40798098938062599</v>
      </c>
      <c r="Q1165" s="17">
        <v>0.36392116243748002</v>
      </c>
      <c r="R1165" s="17"/>
      <c r="S1165" s="17">
        <v>0.558382778273391</v>
      </c>
      <c r="T1165" s="17">
        <v>0.409959344390048</v>
      </c>
      <c r="U1165" s="17">
        <v>0.46728757171546498</v>
      </c>
      <c r="V1165" s="17">
        <v>0.46674646493038802</v>
      </c>
      <c r="W1165" s="17">
        <v>0.464700907002358</v>
      </c>
      <c r="X1165" s="17">
        <v>0.48930481871072801</v>
      </c>
      <c r="Y1165" s="17">
        <v>0.52891383718500196</v>
      </c>
      <c r="Z1165" s="17">
        <v>0.47932184361811198</v>
      </c>
      <c r="AA1165" s="17">
        <v>0.46450429048746</v>
      </c>
      <c r="AB1165" s="17"/>
      <c r="AC1165" s="17">
        <v>0.60308257663872999</v>
      </c>
      <c r="AD1165" s="17">
        <v>0.44161404179406999</v>
      </c>
      <c r="AE1165" s="17">
        <v>0.49172939755662198</v>
      </c>
      <c r="AF1165" s="17">
        <v>0.35574883879845098</v>
      </c>
      <c r="AG1165" s="17">
        <v>0.47023710194684498</v>
      </c>
      <c r="AH1165" s="17">
        <v>0.55508348556988496</v>
      </c>
      <c r="AI1165" s="17"/>
      <c r="AJ1165" s="17">
        <v>0.44573391545799301</v>
      </c>
      <c r="AK1165" s="17">
        <v>0.50994472803293101</v>
      </c>
      <c r="AL1165" s="17">
        <v>0.35019454954618301</v>
      </c>
      <c r="AM1165" s="17">
        <v>0.48451518899051599</v>
      </c>
      <c r="AN1165" s="17">
        <v>0.559742710479189</v>
      </c>
      <c r="AO1165" s="17">
        <v>0.51190987734619897</v>
      </c>
      <c r="AP1165" s="17"/>
      <c r="AQ1165" s="17">
        <v>0.58114117981149904</v>
      </c>
      <c r="AR1165" s="17">
        <v>0.44704484676133199</v>
      </c>
      <c r="AS1165" s="17"/>
      <c r="AT1165" s="17">
        <v>0.46326995847430202</v>
      </c>
      <c r="AU1165" s="17">
        <v>0.546160695861859</v>
      </c>
      <c r="AV1165" s="17"/>
      <c r="AW1165" s="17">
        <v>0.47339002528991803</v>
      </c>
      <c r="AX1165" s="17" t="s">
        <v>87</v>
      </c>
      <c r="AY1165" s="17">
        <v>0.44573391545799301</v>
      </c>
      <c r="AZ1165" s="17"/>
      <c r="BA1165" s="17">
        <v>0.57118574852831105</v>
      </c>
      <c r="BB1165" s="17">
        <v>0.43015577069385602</v>
      </c>
      <c r="BC1165" s="17"/>
      <c r="BD1165" s="17">
        <v>0.65565875642971405</v>
      </c>
      <c r="BE1165" s="17">
        <v>0.43047122680154498</v>
      </c>
      <c r="BF1165" s="17"/>
      <c r="BG1165" s="17">
        <v>0.61813290235410001</v>
      </c>
      <c r="BH1165" s="17">
        <v>0.37835361584920102</v>
      </c>
      <c r="BI1165" s="17">
        <v>0.60995739147864203</v>
      </c>
      <c r="BJ1165" s="17">
        <v>0.42878686245786901</v>
      </c>
    </row>
    <row r="1166" spans="2:62">
      <c r="C1166" s="17"/>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c r="AC1166" s="17"/>
      <c r="AD1166" s="17"/>
      <c r="AE1166" s="17"/>
      <c r="AF1166" s="17"/>
      <c r="AG1166" s="17"/>
      <c r="AH1166" s="17"/>
      <c r="AI1166" s="17"/>
      <c r="AJ1166" s="17"/>
      <c r="AK1166" s="17"/>
      <c r="AL1166" s="17"/>
      <c r="AM1166" s="17"/>
      <c r="AN1166" s="17"/>
      <c r="AO1166" s="17"/>
      <c r="AP1166" s="17"/>
      <c r="AQ1166" s="17"/>
      <c r="AR1166" s="17"/>
      <c r="AS1166" s="17"/>
      <c r="AT1166" s="17"/>
      <c r="AU1166" s="17"/>
      <c r="AV1166" s="17"/>
      <c r="AW1166" s="17"/>
      <c r="AX1166" s="17"/>
      <c r="AY1166" s="17"/>
      <c r="AZ1166" s="17"/>
      <c r="BA1166" s="17"/>
      <c r="BB1166" s="17"/>
      <c r="BC1166" s="17"/>
      <c r="BD1166" s="17"/>
      <c r="BE1166" s="17"/>
      <c r="BF1166" s="17"/>
      <c r="BG1166" s="17"/>
      <c r="BH1166" s="17"/>
      <c r="BI1166" s="17"/>
      <c r="BJ1166" s="17"/>
    </row>
    <row r="1167" spans="2:62">
      <c r="B1167" s="6" t="s">
        <v>489</v>
      </c>
      <c r="C1167" s="17"/>
      <c r="D1167" s="17"/>
      <c r="E1167" s="17"/>
      <c r="F1167" s="17"/>
      <c r="G1167" s="17"/>
      <c r="H1167" s="17"/>
      <c r="I1167" s="17"/>
      <c r="J1167" s="17"/>
      <c r="K1167" s="17"/>
      <c r="L1167" s="17"/>
      <c r="M1167" s="17"/>
      <c r="N1167" s="17"/>
      <c r="O1167" s="17"/>
      <c r="P1167" s="17"/>
      <c r="Q1167" s="17"/>
      <c r="R1167" s="17"/>
      <c r="S1167" s="17"/>
      <c r="T1167" s="17"/>
      <c r="U1167" s="17"/>
      <c r="V1167" s="17"/>
      <c r="W1167" s="17"/>
      <c r="X1167" s="17"/>
      <c r="Y1167" s="17"/>
      <c r="Z1167" s="17"/>
      <c r="AA1167" s="17"/>
      <c r="AB1167" s="17"/>
      <c r="AC1167" s="17"/>
      <c r="AD1167" s="17"/>
      <c r="AE1167" s="17"/>
      <c r="AF1167" s="17"/>
      <c r="AG1167" s="17"/>
      <c r="AH1167" s="17"/>
      <c r="AI1167" s="17"/>
      <c r="AJ1167" s="17"/>
      <c r="AK1167" s="17"/>
      <c r="AL1167" s="17"/>
      <c r="AM1167" s="17"/>
      <c r="AN1167" s="17"/>
      <c r="AO1167" s="17"/>
      <c r="AP1167" s="17"/>
      <c r="AQ1167" s="17"/>
      <c r="AR1167" s="17"/>
      <c r="AS1167" s="17"/>
      <c r="AT1167" s="17"/>
      <c r="AU1167" s="17"/>
      <c r="AV1167" s="17"/>
      <c r="AW1167" s="17"/>
      <c r="AX1167" s="17"/>
      <c r="AY1167" s="17"/>
      <c r="AZ1167" s="17"/>
      <c r="BA1167" s="17"/>
      <c r="BB1167" s="17"/>
      <c r="BC1167" s="17"/>
      <c r="BD1167" s="17"/>
      <c r="BE1167" s="17"/>
      <c r="BF1167" s="17"/>
      <c r="BG1167" s="17"/>
      <c r="BH1167" s="17"/>
      <c r="BI1167" s="17"/>
      <c r="BJ1167" s="17"/>
    </row>
    <row r="1168" spans="2:62">
      <c r="B1168" s="24" t="s">
        <v>15</v>
      </c>
      <c r="C1168" s="17"/>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c r="AC1168" s="17"/>
      <c r="AD1168" s="17"/>
      <c r="AE1168" s="17"/>
      <c r="AF1168" s="17"/>
      <c r="AG1168" s="17"/>
      <c r="AH1168" s="17"/>
      <c r="AI1168" s="17"/>
      <c r="AJ1168" s="17"/>
      <c r="AK1168" s="17"/>
      <c r="AL1168" s="17"/>
      <c r="AM1168" s="17"/>
      <c r="AN1168" s="17"/>
      <c r="AO1168" s="17"/>
      <c r="AP1168" s="17"/>
      <c r="AQ1168" s="17"/>
      <c r="AR1168" s="17"/>
      <c r="AS1168" s="17"/>
      <c r="AT1168" s="17"/>
      <c r="AU1168" s="17"/>
      <c r="AV1168" s="17"/>
      <c r="AW1168" s="17"/>
      <c r="AX1168" s="17"/>
      <c r="AY1168" s="17"/>
      <c r="AZ1168" s="17"/>
      <c r="BA1168" s="17"/>
      <c r="BB1168" s="17"/>
      <c r="BC1168" s="17"/>
      <c r="BD1168" s="17"/>
      <c r="BE1168" s="17"/>
      <c r="BF1168" s="17"/>
      <c r="BG1168" s="17"/>
      <c r="BH1168" s="17"/>
      <c r="BI1168" s="17"/>
      <c r="BJ1168" s="17"/>
    </row>
    <row r="1169" spans="2:62">
      <c r="B1169" t="s">
        <v>252</v>
      </c>
      <c r="C1169" s="17">
        <v>0.177910603831098</v>
      </c>
      <c r="D1169" s="17">
        <v>0.196821197547529</v>
      </c>
      <c r="E1169" s="17">
        <v>0.15975073258237099</v>
      </c>
      <c r="F1169" s="17"/>
      <c r="G1169" s="17">
        <v>0.27024924972018899</v>
      </c>
      <c r="H1169" s="17">
        <v>0.28982597187740999</v>
      </c>
      <c r="I1169" s="17">
        <v>0.23690551879761701</v>
      </c>
      <c r="J1169" s="17">
        <v>0.122018099599094</v>
      </c>
      <c r="K1169" s="17">
        <v>8.1487354084441799E-2</v>
      </c>
      <c r="L1169" s="17">
        <v>8.9142452526066202E-2</v>
      </c>
      <c r="M1169" s="17"/>
      <c r="N1169" s="17">
        <v>0.25491216003375899</v>
      </c>
      <c r="O1169" s="17">
        <v>0.18136122090706799</v>
      </c>
      <c r="P1169" s="17">
        <v>0.13996329295940299</v>
      </c>
      <c r="Q1169" s="17">
        <v>0.12552664999943899</v>
      </c>
      <c r="R1169" s="17"/>
      <c r="S1169" s="17">
        <v>0.23611163183672301</v>
      </c>
      <c r="T1169" s="17">
        <v>0.15598708300609099</v>
      </c>
      <c r="U1169" s="17">
        <v>0.144971070046856</v>
      </c>
      <c r="V1169" s="17">
        <v>0.143668069207568</v>
      </c>
      <c r="W1169" s="17">
        <v>0.18009112472925701</v>
      </c>
      <c r="X1169" s="17">
        <v>0.210697803643181</v>
      </c>
      <c r="Y1169" s="17">
        <v>0.11503445721835701</v>
      </c>
      <c r="Z1169" s="17">
        <v>0.28231591196674199</v>
      </c>
      <c r="AA1169" s="17">
        <v>0.17084789287968399</v>
      </c>
      <c r="AB1169" s="17"/>
      <c r="AC1169" s="17">
        <v>0.30426466768704302</v>
      </c>
      <c r="AD1169" s="17">
        <v>0.149458453798647</v>
      </c>
      <c r="AE1169" s="17">
        <v>0.171386511245643</v>
      </c>
      <c r="AF1169" s="17">
        <v>9.5016118991228499E-2</v>
      </c>
      <c r="AG1169" s="17">
        <v>0.121086444515373</v>
      </c>
      <c r="AH1169" s="17">
        <v>0.14765056388067599</v>
      </c>
      <c r="AI1169" s="17"/>
      <c r="AJ1169" s="17">
        <v>0.144067909588321</v>
      </c>
      <c r="AK1169" s="17">
        <v>0.170328891714259</v>
      </c>
      <c r="AL1169" s="17">
        <v>0.129708332984563</v>
      </c>
      <c r="AM1169" s="17">
        <v>0.19718902186022499</v>
      </c>
      <c r="AN1169" s="17">
        <v>0.26365779304852099</v>
      </c>
      <c r="AO1169" s="17">
        <v>0.168236643190182</v>
      </c>
      <c r="AP1169" s="17"/>
      <c r="AQ1169" s="17">
        <v>0.26841753984398797</v>
      </c>
      <c r="AR1169" s="17">
        <v>0.144482731847038</v>
      </c>
      <c r="AS1169" s="17"/>
      <c r="AT1169" s="17">
        <v>0.159454723504036</v>
      </c>
      <c r="AU1169" s="17">
        <v>0.24803826184792399</v>
      </c>
      <c r="AV1169" s="17"/>
      <c r="AW1169" s="17">
        <v>0.18848299062722099</v>
      </c>
      <c r="AX1169" s="17" t="s">
        <v>87</v>
      </c>
      <c r="AY1169" s="17">
        <v>0.144067909588321</v>
      </c>
      <c r="AZ1169" s="17"/>
      <c r="BA1169" s="17">
        <v>0.19355222183176601</v>
      </c>
      <c r="BB1169" s="17">
        <v>0.169232973160128</v>
      </c>
      <c r="BC1169" s="17"/>
      <c r="BD1169" s="17">
        <v>0.28985215582926299</v>
      </c>
      <c r="BE1169" s="17">
        <v>0.14745660336824501</v>
      </c>
      <c r="BF1169" s="17"/>
      <c r="BG1169" s="17">
        <v>0.28791451540185597</v>
      </c>
      <c r="BH1169" s="17">
        <v>0.150919362109871</v>
      </c>
      <c r="BI1169" s="17">
        <v>0.22082365314698499</v>
      </c>
      <c r="BJ1169" s="17">
        <v>0.15874906527247001</v>
      </c>
    </row>
    <row r="1170" spans="2:62">
      <c r="B1170" t="s">
        <v>339</v>
      </c>
      <c r="C1170" s="17">
        <v>0.347685138888087</v>
      </c>
      <c r="D1170" s="17">
        <v>0.342115176372145</v>
      </c>
      <c r="E1170" s="17">
        <v>0.350957529650889</v>
      </c>
      <c r="F1170" s="17"/>
      <c r="G1170" s="17">
        <v>0.39241127893804301</v>
      </c>
      <c r="H1170" s="17">
        <v>0.38461012949253098</v>
      </c>
      <c r="I1170" s="17">
        <v>0.337329750746236</v>
      </c>
      <c r="J1170" s="17">
        <v>0.32332718428767498</v>
      </c>
      <c r="K1170" s="17">
        <v>0.305651914575998</v>
      </c>
      <c r="L1170" s="17">
        <v>0.33936303185045902</v>
      </c>
      <c r="M1170" s="17"/>
      <c r="N1170" s="17">
        <v>0.410810249535626</v>
      </c>
      <c r="O1170" s="17">
        <v>0.33283546725684499</v>
      </c>
      <c r="P1170" s="17">
        <v>0.34009984894658501</v>
      </c>
      <c r="Q1170" s="17">
        <v>0.29956538927952397</v>
      </c>
      <c r="R1170" s="17"/>
      <c r="S1170" s="17">
        <v>0.386273146148364</v>
      </c>
      <c r="T1170" s="17">
        <v>0.346491346654556</v>
      </c>
      <c r="U1170" s="17">
        <v>0.35700063630950402</v>
      </c>
      <c r="V1170" s="17">
        <v>0.34148456648863001</v>
      </c>
      <c r="W1170" s="17">
        <v>0.31937989235683301</v>
      </c>
      <c r="X1170" s="17">
        <v>0.33738066970420999</v>
      </c>
      <c r="Y1170" s="17">
        <v>0.358493780386896</v>
      </c>
      <c r="Z1170" s="17">
        <v>0.29213038506329803</v>
      </c>
      <c r="AA1170" s="17">
        <v>0.34024550460491598</v>
      </c>
      <c r="AB1170" s="17"/>
      <c r="AC1170" s="17">
        <v>0.36301396810134001</v>
      </c>
      <c r="AD1170" s="17">
        <v>0.34541028252898698</v>
      </c>
      <c r="AE1170" s="17">
        <v>0.348277722537711</v>
      </c>
      <c r="AF1170" s="17">
        <v>0.36179936645358501</v>
      </c>
      <c r="AG1170" s="17">
        <v>0.31024517252283601</v>
      </c>
      <c r="AH1170" s="17">
        <v>0.30207928721374</v>
      </c>
      <c r="AI1170" s="17"/>
      <c r="AJ1170" s="17">
        <v>0.32779105787708901</v>
      </c>
      <c r="AK1170" s="17">
        <v>0.36327861437502101</v>
      </c>
      <c r="AL1170" s="17">
        <v>0.37709398589972498</v>
      </c>
      <c r="AM1170" s="17">
        <v>0.310712183974719</v>
      </c>
      <c r="AN1170" s="17">
        <v>0.37018331858536102</v>
      </c>
      <c r="AO1170" s="17">
        <v>0.317067984905744</v>
      </c>
      <c r="AP1170" s="17"/>
      <c r="AQ1170" s="17">
        <v>0.35898517134626201</v>
      </c>
      <c r="AR1170" s="17">
        <v>0.35599142824852698</v>
      </c>
      <c r="AS1170" s="17"/>
      <c r="AT1170" s="17">
        <v>0.34311832305143802</v>
      </c>
      <c r="AU1170" s="17">
        <v>0.37338356486593799</v>
      </c>
      <c r="AV1170" s="17"/>
      <c r="AW1170" s="17">
        <v>0.33843317721453398</v>
      </c>
      <c r="AX1170" s="17" t="s">
        <v>87</v>
      </c>
      <c r="AY1170" s="17">
        <v>0.32779105787708901</v>
      </c>
      <c r="AZ1170" s="17"/>
      <c r="BA1170" s="17">
        <v>0.37596757762906402</v>
      </c>
      <c r="BB1170" s="17">
        <v>0.33199465483087098</v>
      </c>
      <c r="BC1170" s="17"/>
      <c r="BD1170" s="17">
        <v>0.372207837965007</v>
      </c>
      <c r="BE1170" s="17">
        <v>0.33984142314563398</v>
      </c>
      <c r="BF1170" s="17"/>
      <c r="BG1170" s="17">
        <v>0.40093414955143297</v>
      </c>
      <c r="BH1170" s="17">
        <v>0.30658012332180001</v>
      </c>
      <c r="BI1170" s="17">
        <v>0.38353877211862197</v>
      </c>
      <c r="BJ1170" s="17">
        <v>0.32674866205745001</v>
      </c>
    </row>
    <row r="1171" spans="2:62">
      <c r="B1171" t="s">
        <v>255</v>
      </c>
      <c r="C1171" s="17">
        <v>0.27229387767324498</v>
      </c>
      <c r="D1171" s="17">
        <v>0.26569931451904</v>
      </c>
      <c r="E1171" s="17">
        <v>0.28089134465578702</v>
      </c>
      <c r="F1171" s="17"/>
      <c r="G1171" s="17">
        <v>0.17442698698249101</v>
      </c>
      <c r="H1171" s="17">
        <v>0.192076421289297</v>
      </c>
      <c r="I1171" s="17">
        <v>0.25037724648892201</v>
      </c>
      <c r="J1171" s="17">
        <v>0.288690213928122</v>
      </c>
      <c r="K1171" s="17">
        <v>0.34208123033246701</v>
      </c>
      <c r="L1171" s="17">
        <v>0.364830877220295</v>
      </c>
      <c r="M1171" s="17"/>
      <c r="N1171" s="17">
        <v>0.208517747022095</v>
      </c>
      <c r="O1171" s="17">
        <v>0.282023432037527</v>
      </c>
      <c r="P1171" s="17">
        <v>0.30210544338240702</v>
      </c>
      <c r="Q1171" s="17">
        <v>0.30459985610326901</v>
      </c>
      <c r="R1171" s="17"/>
      <c r="S1171" s="17">
        <v>0.20726941289453599</v>
      </c>
      <c r="T1171" s="17">
        <v>0.32365686378106601</v>
      </c>
      <c r="U1171" s="17">
        <v>0.29874772215453799</v>
      </c>
      <c r="V1171" s="17">
        <v>0.29840649551071602</v>
      </c>
      <c r="W1171" s="17">
        <v>0.22114693856446299</v>
      </c>
      <c r="X1171" s="17">
        <v>0.26970405046279999</v>
      </c>
      <c r="Y1171" s="17">
        <v>0.32118638521209297</v>
      </c>
      <c r="Z1171" s="17">
        <v>0.23396128840893901</v>
      </c>
      <c r="AA1171" s="17">
        <v>0.25683296164837699</v>
      </c>
      <c r="AB1171" s="17"/>
      <c r="AC1171" s="17">
        <v>0.196637798680493</v>
      </c>
      <c r="AD1171" s="17">
        <v>0.27481348638506597</v>
      </c>
      <c r="AE1171" s="17">
        <v>0.29018911846061302</v>
      </c>
      <c r="AF1171" s="17">
        <v>0.30943110704222698</v>
      </c>
      <c r="AG1171" s="17">
        <v>0.30731888628833498</v>
      </c>
      <c r="AH1171" s="17">
        <v>0.401521000740586</v>
      </c>
      <c r="AI1171" s="17"/>
      <c r="AJ1171" s="17">
        <v>0.31950879807821903</v>
      </c>
      <c r="AK1171" s="17">
        <v>0.26208543106292198</v>
      </c>
      <c r="AL1171" s="17">
        <v>0.28175701810341702</v>
      </c>
      <c r="AM1171" s="17">
        <v>0.25703308723156099</v>
      </c>
      <c r="AN1171" s="17">
        <v>0.203638705163908</v>
      </c>
      <c r="AO1171" s="17">
        <v>0.268500913804821</v>
      </c>
      <c r="AP1171" s="17"/>
      <c r="AQ1171" s="17">
        <v>0.22522782403447</v>
      </c>
      <c r="AR1171" s="17">
        <v>0.28608691730774699</v>
      </c>
      <c r="AS1171" s="17"/>
      <c r="AT1171" s="17">
        <v>0.28613843283104501</v>
      </c>
      <c r="AU1171" s="17">
        <v>0.21880439188178699</v>
      </c>
      <c r="AV1171" s="17"/>
      <c r="AW1171" s="17">
        <v>0.27196241876499599</v>
      </c>
      <c r="AX1171" s="17" t="s">
        <v>87</v>
      </c>
      <c r="AY1171" s="17">
        <v>0.31950879807821903</v>
      </c>
      <c r="AZ1171" s="17"/>
      <c r="BA1171" s="17">
        <v>0.26050742098514801</v>
      </c>
      <c r="BB1171" s="17">
        <v>0.27883274839968297</v>
      </c>
      <c r="BC1171" s="17"/>
      <c r="BD1171" s="17">
        <v>0.203096770980248</v>
      </c>
      <c r="BE1171" s="17">
        <v>0.29456667831051597</v>
      </c>
      <c r="BF1171" s="17"/>
      <c r="BG1171" s="17">
        <v>0.198660697884187</v>
      </c>
      <c r="BH1171" s="17">
        <v>0.27356959871369002</v>
      </c>
      <c r="BI1171" s="17">
        <v>0.23731723308050701</v>
      </c>
      <c r="BJ1171" s="17">
        <v>0.29551803640651803</v>
      </c>
    </row>
    <row r="1172" spans="2:62">
      <c r="B1172" t="s">
        <v>340</v>
      </c>
      <c r="C1172" s="17">
        <v>0.10436758103905799</v>
      </c>
      <c r="D1172" s="17">
        <v>9.5308186446912094E-2</v>
      </c>
      <c r="E1172" s="17">
        <v>0.11321856456451</v>
      </c>
      <c r="F1172" s="17"/>
      <c r="G1172" s="17">
        <v>6.7716755813049506E-2</v>
      </c>
      <c r="H1172" s="17">
        <v>7.0198448283356293E-2</v>
      </c>
      <c r="I1172" s="17">
        <v>0.103930288431052</v>
      </c>
      <c r="J1172" s="17">
        <v>0.14721330030395899</v>
      </c>
      <c r="K1172" s="17">
        <v>0.12751598130153</v>
      </c>
      <c r="L1172" s="17">
        <v>0.106281135208637</v>
      </c>
      <c r="M1172" s="17"/>
      <c r="N1172" s="17">
        <v>6.2313555499671103E-2</v>
      </c>
      <c r="O1172" s="17">
        <v>0.12559833831619099</v>
      </c>
      <c r="P1172" s="17">
        <v>9.6966138383287104E-2</v>
      </c>
      <c r="Q1172" s="17">
        <v>0.134915584373273</v>
      </c>
      <c r="R1172" s="17"/>
      <c r="S1172" s="17">
        <v>7.8973273043859302E-2</v>
      </c>
      <c r="T1172" s="17">
        <v>8.9983265690058503E-2</v>
      </c>
      <c r="U1172" s="17">
        <v>9.1561895827703604E-2</v>
      </c>
      <c r="V1172" s="17">
        <v>0.14296610749952601</v>
      </c>
      <c r="W1172" s="17">
        <v>0.16326747842462799</v>
      </c>
      <c r="X1172" s="17">
        <v>8.5798788244698804E-2</v>
      </c>
      <c r="Y1172" s="17">
        <v>0.11652392045532201</v>
      </c>
      <c r="Z1172" s="17">
        <v>0.105089494662735</v>
      </c>
      <c r="AA1172" s="17">
        <v>9.6751904708975503E-2</v>
      </c>
      <c r="AB1172" s="17"/>
      <c r="AC1172" s="17">
        <v>7.4638184253691703E-2</v>
      </c>
      <c r="AD1172" s="17">
        <v>0.113724710683876</v>
      </c>
      <c r="AE1172" s="17">
        <v>9.9642267863445502E-2</v>
      </c>
      <c r="AF1172" s="17">
        <v>0.11746331763513</v>
      </c>
      <c r="AG1172" s="17">
        <v>0.154434020011603</v>
      </c>
      <c r="AH1172" s="17">
        <v>4.7821940559636997E-2</v>
      </c>
      <c r="AI1172" s="17"/>
      <c r="AJ1172" s="17">
        <v>0.10822800549049701</v>
      </c>
      <c r="AK1172" s="17">
        <v>0.10491819660148601</v>
      </c>
      <c r="AL1172" s="17">
        <v>8.1380697264317001E-2</v>
      </c>
      <c r="AM1172" s="17">
        <v>0.13784727398511801</v>
      </c>
      <c r="AN1172" s="17">
        <v>9.2680445654122104E-2</v>
      </c>
      <c r="AO1172" s="17">
        <v>0.112262711910792</v>
      </c>
      <c r="AP1172" s="17"/>
      <c r="AQ1172" s="17">
        <v>7.6425379566568905E-2</v>
      </c>
      <c r="AR1172" s="17">
        <v>0.112618035585463</v>
      </c>
      <c r="AS1172" s="17"/>
      <c r="AT1172" s="17">
        <v>0.10669926812324899</v>
      </c>
      <c r="AU1172" s="17">
        <v>9.4229934109407998E-2</v>
      </c>
      <c r="AV1172" s="17"/>
      <c r="AW1172" s="17">
        <v>0.108719295791397</v>
      </c>
      <c r="AX1172" s="17" t="s">
        <v>87</v>
      </c>
      <c r="AY1172" s="17">
        <v>0.10822800549049701</v>
      </c>
      <c r="AZ1172" s="17"/>
      <c r="BA1172" s="17">
        <v>9.4438214256741995E-2</v>
      </c>
      <c r="BB1172" s="17">
        <v>0.109876178533887</v>
      </c>
      <c r="BC1172" s="17"/>
      <c r="BD1172" s="17">
        <v>7.3911554631729895E-2</v>
      </c>
      <c r="BE1172" s="17">
        <v>0.114285421276206</v>
      </c>
      <c r="BF1172" s="17"/>
      <c r="BG1172" s="17">
        <v>8.1391212886472705E-2</v>
      </c>
      <c r="BH1172" s="17">
        <v>0.107623505410156</v>
      </c>
      <c r="BI1172" s="17">
        <v>7.6630140427548801E-2</v>
      </c>
      <c r="BJ1172" s="17">
        <v>0.120018760949159</v>
      </c>
    </row>
    <row r="1173" spans="2:62">
      <c r="B1173" t="s">
        <v>258</v>
      </c>
      <c r="C1173" s="17">
        <v>7.0507865994349606E-2</v>
      </c>
      <c r="D1173" s="17">
        <v>8.0339686866472998E-2</v>
      </c>
      <c r="E1173" s="17">
        <v>6.14438884285987E-2</v>
      </c>
      <c r="F1173" s="17"/>
      <c r="G1173" s="17">
        <v>5.3180319807927E-2</v>
      </c>
      <c r="H1173" s="17">
        <v>3.89447023748681E-2</v>
      </c>
      <c r="I1173" s="17">
        <v>4.7715769709057498E-2</v>
      </c>
      <c r="J1173" s="17">
        <v>9.3345783858074502E-2</v>
      </c>
      <c r="K1173" s="17">
        <v>0.122802259719216</v>
      </c>
      <c r="L1173" s="17">
        <v>7.3738917367774603E-2</v>
      </c>
      <c r="M1173" s="17"/>
      <c r="N1173" s="17">
        <v>5.14072318978082E-2</v>
      </c>
      <c r="O1173" s="17">
        <v>5.4940210067210199E-2</v>
      </c>
      <c r="P1173" s="17">
        <v>9.5020628234135193E-2</v>
      </c>
      <c r="Q1173" s="17">
        <v>8.6183808189519498E-2</v>
      </c>
      <c r="R1173" s="17"/>
      <c r="S1173" s="17">
        <v>6.2695000868984802E-2</v>
      </c>
      <c r="T1173" s="17">
        <v>6.8683150046457003E-2</v>
      </c>
      <c r="U1173" s="17">
        <v>7.0294594752728506E-2</v>
      </c>
      <c r="V1173" s="17">
        <v>4.6923736062138698E-2</v>
      </c>
      <c r="W1173" s="17">
        <v>8.2297543698709993E-2</v>
      </c>
      <c r="X1173" s="17">
        <v>6.0902598353131998E-2</v>
      </c>
      <c r="Y1173" s="17">
        <v>7.3467373561395197E-2</v>
      </c>
      <c r="Z1173" s="17">
        <v>4.7325430171910002E-2</v>
      </c>
      <c r="AA1173" s="17">
        <v>0.108614751308936</v>
      </c>
      <c r="AB1173" s="17"/>
      <c r="AC1173" s="17">
        <v>3.8977501518664102E-2</v>
      </c>
      <c r="AD1173" s="17">
        <v>8.0302482222877405E-2</v>
      </c>
      <c r="AE1173" s="17">
        <v>7.1815101179824606E-2</v>
      </c>
      <c r="AF1173" s="17">
        <v>9.3583927944394907E-2</v>
      </c>
      <c r="AG1173" s="17">
        <v>7.9166020618163399E-2</v>
      </c>
      <c r="AH1173" s="17">
        <v>6.3136717177406904E-2</v>
      </c>
      <c r="AI1173" s="17"/>
      <c r="AJ1173" s="17">
        <v>7.6101840471869506E-2</v>
      </c>
      <c r="AK1173" s="17">
        <v>7.8733498064930907E-2</v>
      </c>
      <c r="AL1173" s="17">
        <v>5.8966720673053898E-2</v>
      </c>
      <c r="AM1173" s="17">
        <v>6.8472515681240895E-2</v>
      </c>
      <c r="AN1173" s="17">
        <v>5.1348078249871601E-2</v>
      </c>
      <c r="AO1173" s="17">
        <v>8.1838508238620294E-2</v>
      </c>
      <c r="AP1173" s="17"/>
      <c r="AQ1173" s="17">
        <v>4.3939218870731302E-2</v>
      </c>
      <c r="AR1173" s="17">
        <v>7.7914185093001104E-2</v>
      </c>
      <c r="AS1173" s="17"/>
      <c r="AT1173" s="17">
        <v>7.6310603005945304E-2</v>
      </c>
      <c r="AU1173" s="17">
        <v>4.5997356235335803E-2</v>
      </c>
      <c r="AV1173" s="17"/>
      <c r="AW1173" s="17">
        <v>6.7744871938595796E-2</v>
      </c>
      <c r="AX1173" s="17" t="s">
        <v>87</v>
      </c>
      <c r="AY1173" s="17">
        <v>7.6101840471869506E-2</v>
      </c>
      <c r="AZ1173" s="17"/>
      <c r="BA1173" s="17">
        <v>5.7403442450299103E-2</v>
      </c>
      <c r="BB1173" s="17">
        <v>7.7777916168595307E-2</v>
      </c>
      <c r="BC1173" s="17"/>
      <c r="BD1173" s="17">
        <v>4.2605242659282998E-2</v>
      </c>
      <c r="BE1173" s="17">
        <v>8.0653872354231396E-2</v>
      </c>
      <c r="BF1173" s="17"/>
      <c r="BG1173" s="17">
        <v>2.5239666670380599E-2</v>
      </c>
      <c r="BH1173" s="17">
        <v>0.114191288431199</v>
      </c>
      <c r="BI1173" s="17">
        <v>6.0985820619044499E-2</v>
      </c>
      <c r="BJ1173" s="17">
        <v>7.81127009942926E-2</v>
      </c>
    </row>
    <row r="1174" spans="2:62">
      <c r="B1174" t="s">
        <v>101</v>
      </c>
      <c r="C1174" s="17">
        <v>2.72349325741616E-2</v>
      </c>
      <c r="D1174" s="17">
        <v>1.9716438247901098E-2</v>
      </c>
      <c r="E1174" s="17">
        <v>3.3737940117844097E-2</v>
      </c>
      <c r="F1174" s="17"/>
      <c r="G1174" s="17">
        <v>4.2015408738299898E-2</v>
      </c>
      <c r="H1174" s="17">
        <v>2.43443266825383E-2</v>
      </c>
      <c r="I1174" s="17">
        <v>2.3741425827115099E-2</v>
      </c>
      <c r="J1174" s="17">
        <v>2.5405418023076599E-2</v>
      </c>
      <c r="K1174" s="17">
        <v>2.0461259986347902E-2</v>
      </c>
      <c r="L1174" s="17">
        <v>2.6643585826768498E-2</v>
      </c>
      <c r="M1174" s="17"/>
      <c r="N1174" s="17">
        <v>1.2039056011040499E-2</v>
      </c>
      <c r="O1174" s="17">
        <v>2.3241331415159099E-2</v>
      </c>
      <c r="P1174" s="17">
        <v>2.5844648094182399E-2</v>
      </c>
      <c r="Q1174" s="17">
        <v>4.9208712054975699E-2</v>
      </c>
      <c r="R1174" s="17"/>
      <c r="S1174" s="17">
        <v>2.8677535207533199E-2</v>
      </c>
      <c r="T1174" s="17">
        <v>1.5198290821771101E-2</v>
      </c>
      <c r="U1174" s="17">
        <v>3.7424080908670297E-2</v>
      </c>
      <c r="V1174" s="17">
        <v>2.6551025231421901E-2</v>
      </c>
      <c r="W1174" s="17">
        <v>3.38170222261093E-2</v>
      </c>
      <c r="X1174" s="17">
        <v>3.5516089591977502E-2</v>
      </c>
      <c r="Y1174" s="17">
        <v>1.52940831659364E-2</v>
      </c>
      <c r="Z1174" s="17">
        <v>3.9177489726375199E-2</v>
      </c>
      <c r="AA1174" s="17">
        <v>2.6706984849110601E-2</v>
      </c>
      <c r="AB1174" s="17"/>
      <c r="AC1174" s="17">
        <v>2.24678797587693E-2</v>
      </c>
      <c r="AD1174" s="17">
        <v>3.62905843805469E-2</v>
      </c>
      <c r="AE1174" s="17">
        <v>1.8689278712763199E-2</v>
      </c>
      <c r="AF1174" s="17">
        <v>2.2706161933433701E-2</v>
      </c>
      <c r="AG1174" s="17">
        <v>2.7749456043690099E-2</v>
      </c>
      <c r="AH1174" s="17">
        <v>3.7790490427953898E-2</v>
      </c>
      <c r="AI1174" s="17"/>
      <c r="AJ1174" s="17">
        <v>2.4302388494005001E-2</v>
      </c>
      <c r="AK1174" s="17">
        <v>2.0655368181381299E-2</v>
      </c>
      <c r="AL1174" s="17">
        <v>7.1093245074924705E-2</v>
      </c>
      <c r="AM1174" s="17">
        <v>2.8745917267136E-2</v>
      </c>
      <c r="AN1174" s="17">
        <v>1.84916592982158E-2</v>
      </c>
      <c r="AO1174" s="17">
        <v>5.20932379498402E-2</v>
      </c>
      <c r="AP1174" s="17"/>
      <c r="AQ1174" s="17">
        <v>2.7004866337979199E-2</v>
      </c>
      <c r="AR1174" s="17">
        <v>2.29067019182248E-2</v>
      </c>
      <c r="AS1174" s="17"/>
      <c r="AT1174" s="17">
        <v>2.8278649484287301E-2</v>
      </c>
      <c r="AU1174" s="17">
        <v>1.9546491059606801E-2</v>
      </c>
      <c r="AV1174" s="17"/>
      <c r="AW1174" s="17">
        <v>2.4657245663255001E-2</v>
      </c>
      <c r="AX1174" s="17" t="s">
        <v>87</v>
      </c>
      <c r="AY1174" s="17">
        <v>2.4302388494005001E-2</v>
      </c>
      <c r="AZ1174" s="17"/>
      <c r="BA1174" s="17">
        <v>1.8131122846981401E-2</v>
      </c>
      <c r="BB1174" s="17">
        <v>3.2285528906835399E-2</v>
      </c>
      <c r="BC1174" s="17"/>
      <c r="BD1174" s="17">
        <v>1.83264379344691E-2</v>
      </c>
      <c r="BE1174" s="17">
        <v>2.3196001545166801E-2</v>
      </c>
      <c r="BF1174" s="17"/>
      <c r="BG1174" s="17">
        <v>5.8597576056704497E-3</v>
      </c>
      <c r="BH1174" s="17">
        <v>4.7116122013283697E-2</v>
      </c>
      <c r="BI1174" s="17">
        <v>2.07043806072932E-2</v>
      </c>
      <c r="BJ1174" s="17">
        <v>2.0852774320110401E-2</v>
      </c>
    </row>
    <row r="1175" spans="2:62">
      <c r="B1175" t="s">
        <v>259</v>
      </c>
      <c r="C1175" s="17">
        <v>0.52559574271918497</v>
      </c>
      <c r="D1175" s="17">
        <v>0.53893637391967397</v>
      </c>
      <c r="E1175" s="17">
        <v>0.51070826223326005</v>
      </c>
      <c r="F1175" s="17"/>
      <c r="G1175" s="17">
        <v>0.662660528658232</v>
      </c>
      <c r="H1175" s="17">
        <v>0.67443610136994103</v>
      </c>
      <c r="I1175" s="17">
        <v>0.57423526954385395</v>
      </c>
      <c r="J1175" s="17">
        <v>0.44534528388676797</v>
      </c>
      <c r="K1175" s="17">
        <v>0.38713926866044002</v>
      </c>
      <c r="L1175" s="17">
        <v>0.42850548437652503</v>
      </c>
      <c r="M1175" s="17"/>
      <c r="N1175" s="17">
        <v>0.665722409569385</v>
      </c>
      <c r="O1175" s="17">
        <v>0.51419668816391295</v>
      </c>
      <c r="P1175" s="17">
        <v>0.48006314190598798</v>
      </c>
      <c r="Q1175" s="17">
        <v>0.425092039278963</v>
      </c>
      <c r="R1175" s="17"/>
      <c r="S1175" s="17">
        <v>0.62238477798508696</v>
      </c>
      <c r="T1175" s="17">
        <v>0.50247842966064704</v>
      </c>
      <c r="U1175" s="17">
        <v>0.50197170635636001</v>
      </c>
      <c r="V1175" s="17">
        <v>0.48515263569619799</v>
      </c>
      <c r="W1175" s="17">
        <v>0.49947101708608999</v>
      </c>
      <c r="X1175" s="17">
        <v>0.54807847334739102</v>
      </c>
      <c r="Y1175" s="17">
        <v>0.47352823760525298</v>
      </c>
      <c r="Z1175" s="17">
        <v>0.57444629703004002</v>
      </c>
      <c r="AA1175" s="17">
        <v>0.51109339748460003</v>
      </c>
      <c r="AB1175" s="17"/>
      <c r="AC1175" s="17">
        <v>0.66727863578838198</v>
      </c>
      <c r="AD1175" s="17">
        <v>0.49486873632763401</v>
      </c>
      <c r="AE1175" s="17">
        <v>0.51966423378335402</v>
      </c>
      <c r="AF1175" s="17">
        <v>0.45681548544481398</v>
      </c>
      <c r="AG1175" s="17">
        <v>0.43133161703820899</v>
      </c>
      <c r="AH1175" s="17">
        <v>0.44972985109441599</v>
      </c>
      <c r="AI1175" s="17"/>
      <c r="AJ1175" s="17">
        <v>0.47185896746541001</v>
      </c>
      <c r="AK1175" s="17">
        <v>0.53360750608927998</v>
      </c>
      <c r="AL1175" s="17">
        <v>0.50680231888428695</v>
      </c>
      <c r="AM1175" s="17">
        <v>0.50790120583494403</v>
      </c>
      <c r="AN1175" s="17">
        <v>0.63384111163388202</v>
      </c>
      <c r="AO1175" s="17">
        <v>0.485304628095927</v>
      </c>
      <c r="AP1175" s="17"/>
      <c r="AQ1175" s="17">
        <v>0.62740271119025104</v>
      </c>
      <c r="AR1175" s="17">
        <v>0.500474160095565</v>
      </c>
      <c r="AS1175" s="17"/>
      <c r="AT1175" s="17">
        <v>0.50257304655547297</v>
      </c>
      <c r="AU1175" s="17">
        <v>0.62142182671386204</v>
      </c>
      <c r="AV1175" s="17"/>
      <c r="AW1175" s="17">
        <v>0.52691616784175499</v>
      </c>
      <c r="AX1175" s="17" t="s">
        <v>87</v>
      </c>
      <c r="AY1175" s="17">
        <v>0.47185896746541001</v>
      </c>
      <c r="AZ1175" s="17"/>
      <c r="BA1175" s="17">
        <v>0.56951979946082898</v>
      </c>
      <c r="BB1175" s="17">
        <v>0.50122762799099896</v>
      </c>
      <c r="BC1175" s="17"/>
      <c r="BD1175" s="17">
        <v>0.66205999379427005</v>
      </c>
      <c r="BE1175" s="17">
        <v>0.48729802651387999</v>
      </c>
      <c r="BF1175" s="17"/>
      <c r="BG1175" s="17">
        <v>0.688848664953289</v>
      </c>
      <c r="BH1175" s="17">
        <v>0.45749948543167102</v>
      </c>
      <c r="BI1175" s="17">
        <v>0.60436242526560702</v>
      </c>
      <c r="BJ1175" s="17">
        <v>0.48549772732992003</v>
      </c>
    </row>
    <row r="1176" spans="2:62">
      <c r="B1176" t="s">
        <v>260</v>
      </c>
      <c r="C1176" s="17">
        <v>0.17487544703340799</v>
      </c>
      <c r="D1176" s="17">
        <v>0.17564787331338499</v>
      </c>
      <c r="E1176" s="17">
        <v>0.17466245299310901</v>
      </c>
      <c r="F1176" s="17"/>
      <c r="G1176" s="17">
        <v>0.120897075620976</v>
      </c>
      <c r="H1176" s="17">
        <v>0.109143150658224</v>
      </c>
      <c r="I1176" s="17">
        <v>0.15164605814010901</v>
      </c>
      <c r="J1176" s="17">
        <v>0.240559084162034</v>
      </c>
      <c r="K1176" s="17">
        <v>0.25031824102074601</v>
      </c>
      <c r="L1176" s="17">
        <v>0.18002005257641199</v>
      </c>
      <c r="M1176" s="17"/>
      <c r="N1176" s="17">
        <v>0.113720787397479</v>
      </c>
      <c r="O1176" s="17">
        <v>0.180538548383401</v>
      </c>
      <c r="P1176" s="17">
        <v>0.19198676661742201</v>
      </c>
      <c r="Q1176" s="17">
        <v>0.22109939256279301</v>
      </c>
      <c r="R1176" s="17"/>
      <c r="S1176" s="17">
        <v>0.14166827391284401</v>
      </c>
      <c r="T1176" s="17">
        <v>0.15866641573651599</v>
      </c>
      <c r="U1176" s="17">
        <v>0.161856490580432</v>
      </c>
      <c r="V1176" s="17">
        <v>0.189889843561664</v>
      </c>
      <c r="W1176" s="17">
        <v>0.245565022123338</v>
      </c>
      <c r="X1176" s="17">
        <v>0.146701386597831</v>
      </c>
      <c r="Y1176" s="17">
        <v>0.18999129401671699</v>
      </c>
      <c r="Z1176" s="17">
        <v>0.152414924834645</v>
      </c>
      <c r="AA1176" s="17">
        <v>0.20536665601791201</v>
      </c>
      <c r="AB1176" s="17"/>
      <c r="AC1176" s="17">
        <v>0.11361568577235601</v>
      </c>
      <c r="AD1176" s="17">
        <v>0.19402719290675299</v>
      </c>
      <c r="AE1176" s="17">
        <v>0.17145736904327</v>
      </c>
      <c r="AF1176" s="17">
        <v>0.21104724557952501</v>
      </c>
      <c r="AG1176" s="17">
        <v>0.233600040629766</v>
      </c>
      <c r="AH1176" s="17">
        <v>0.110958657737044</v>
      </c>
      <c r="AI1176" s="17"/>
      <c r="AJ1176" s="17">
        <v>0.18432984596236701</v>
      </c>
      <c r="AK1176" s="17">
        <v>0.18365169466641701</v>
      </c>
      <c r="AL1176" s="17">
        <v>0.14034741793737099</v>
      </c>
      <c r="AM1176" s="17">
        <v>0.206319789666359</v>
      </c>
      <c r="AN1176" s="17">
        <v>0.14402852390399401</v>
      </c>
      <c r="AO1176" s="17">
        <v>0.194101220149412</v>
      </c>
      <c r="AP1176" s="17"/>
      <c r="AQ1176" s="17">
        <v>0.1203645984373</v>
      </c>
      <c r="AR1176" s="17">
        <v>0.19053222067846401</v>
      </c>
      <c r="AS1176" s="17"/>
      <c r="AT1176" s="17">
        <v>0.18300987112919501</v>
      </c>
      <c r="AU1176" s="17">
        <v>0.14022729034474399</v>
      </c>
      <c r="AV1176" s="17"/>
      <c r="AW1176" s="17">
        <v>0.17646416772999299</v>
      </c>
      <c r="AX1176" s="17" t="s">
        <v>87</v>
      </c>
      <c r="AY1176" s="17">
        <v>0.18432984596236701</v>
      </c>
      <c r="AZ1176" s="17"/>
      <c r="BA1176" s="17">
        <v>0.151841656707041</v>
      </c>
      <c r="BB1176" s="17">
        <v>0.18765409470248201</v>
      </c>
      <c r="BC1176" s="17"/>
      <c r="BD1176" s="17">
        <v>0.116516797291013</v>
      </c>
      <c r="BE1176" s="17">
        <v>0.19493929363043799</v>
      </c>
      <c r="BF1176" s="17"/>
      <c r="BG1176" s="17">
        <v>0.10663087955685301</v>
      </c>
      <c r="BH1176" s="17">
        <v>0.221814793841355</v>
      </c>
      <c r="BI1176" s="17">
        <v>0.13761596104659299</v>
      </c>
      <c r="BJ1176" s="17">
        <v>0.19813146194345099</v>
      </c>
    </row>
    <row r="1177" spans="2:62">
      <c r="B1177" t="s">
        <v>261</v>
      </c>
      <c r="C1177" s="17">
        <v>0.35072029568577701</v>
      </c>
      <c r="D1177" s="17">
        <v>0.36328850060628898</v>
      </c>
      <c r="E1177" s="17">
        <v>0.33604580924015098</v>
      </c>
      <c r="F1177" s="17"/>
      <c r="G1177" s="17">
        <v>0.54176345303725604</v>
      </c>
      <c r="H1177" s="17">
        <v>0.56529295071171604</v>
      </c>
      <c r="I1177" s="17">
        <v>0.422589211403745</v>
      </c>
      <c r="J1177" s="17">
        <v>0.204786199724735</v>
      </c>
      <c r="K1177" s="17">
        <v>0.136821027639694</v>
      </c>
      <c r="L1177" s="17">
        <v>0.24848543180011301</v>
      </c>
      <c r="M1177" s="17"/>
      <c r="N1177" s="17">
        <v>0.55200162217190596</v>
      </c>
      <c r="O1177" s="17">
        <v>0.33365813978051101</v>
      </c>
      <c r="P1177" s="17">
        <v>0.288076375288565</v>
      </c>
      <c r="Q1177" s="17">
        <v>0.20399264671617001</v>
      </c>
      <c r="R1177" s="17"/>
      <c r="S1177" s="17">
        <v>0.48071650407224298</v>
      </c>
      <c r="T1177" s="17">
        <v>0.34381201392413202</v>
      </c>
      <c r="U1177" s="17">
        <v>0.34011521577592801</v>
      </c>
      <c r="V1177" s="17">
        <v>0.29526279213453299</v>
      </c>
      <c r="W1177" s="17">
        <v>0.25390599496275201</v>
      </c>
      <c r="X1177" s="17">
        <v>0.40137708674956102</v>
      </c>
      <c r="Y1177" s="17">
        <v>0.28353694358853598</v>
      </c>
      <c r="Z1177" s="17">
        <v>0.42203137219539499</v>
      </c>
      <c r="AA1177" s="17">
        <v>0.30572674146668899</v>
      </c>
      <c r="AB1177" s="17"/>
      <c r="AC1177" s="17">
        <v>0.55366295001602694</v>
      </c>
      <c r="AD1177" s="17">
        <v>0.30084154342088099</v>
      </c>
      <c r="AE1177" s="17">
        <v>0.348206864740084</v>
      </c>
      <c r="AF1177" s="17">
        <v>0.24576823986528801</v>
      </c>
      <c r="AG1177" s="17">
        <v>0.19773157640844299</v>
      </c>
      <c r="AH1177" s="17">
        <v>0.33877119335737199</v>
      </c>
      <c r="AI1177" s="17"/>
      <c r="AJ1177" s="17">
        <v>0.28752912150304299</v>
      </c>
      <c r="AK1177" s="17">
        <v>0.34995581142286297</v>
      </c>
      <c r="AL1177" s="17">
        <v>0.36645490094691602</v>
      </c>
      <c r="AM1177" s="17">
        <v>0.30158141616858503</v>
      </c>
      <c r="AN1177" s="17">
        <v>0.489812587729888</v>
      </c>
      <c r="AO1177" s="17">
        <v>0.291203407946515</v>
      </c>
      <c r="AP1177" s="17"/>
      <c r="AQ1177" s="17">
        <v>0.50703811275294997</v>
      </c>
      <c r="AR1177" s="17">
        <v>0.30994193941710102</v>
      </c>
      <c r="AS1177" s="17"/>
      <c r="AT1177" s="17">
        <v>0.31956317542627799</v>
      </c>
      <c r="AU1177" s="17">
        <v>0.48119453636911802</v>
      </c>
      <c r="AV1177" s="17"/>
      <c r="AW1177" s="17">
        <v>0.35045200011176197</v>
      </c>
      <c r="AX1177" s="17" t="s">
        <v>87</v>
      </c>
      <c r="AY1177" s="17">
        <v>0.28752912150304299</v>
      </c>
      <c r="AZ1177" s="17"/>
      <c r="BA1177" s="17">
        <v>0.41767814275378801</v>
      </c>
      <c r="BB1177" s="17">
        <v>0.313573533288517</v>
      </c>
      <c r="BC1177" s="17"/>
      <c r="BD1177" s="17">
        <v>0.545543196503257</v>
      </c>
      <c r="BE1177" s="17">
        <v>0.292358732883442</v>
      </c>
      <c r="BF1177" s="17"/>
      <c r="BG1177" s="17">
        <v>0.58221778539643598</v>
      </c>
      <c r="BH1177" s="17">
        <v>0.23568469159031599</v>
      </c>
      <c r="BI1177" s="17">
        <v>0.466746464219014</v>
      </c>
      <c r="BJ1177" s="17">
        <v>0.28736626538646798</v>
      </c>
    </row>
    <row r="1178" spans="2:62">
      <c r="C1178" s="17"/>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c r="AC1178" s="17"/>
      <c r="AD1178" s="17"/>
      <c r="AE1178" s="17"/>
      <c r="AF1178" s="17"/>
      <c r="AG1178" s="17"/>
      <c r="AH1178" s="17"/>
      <c r="AI1178" s="17"/>
      <c r="AJ1178" s="17"/>
      <c r="AK1178" s="17"/>
      <c r="AL1178" s="17"/>
      <c r="AM1178" s="17"/>
      <c r="AN1178" s="17"/>
      <c r="AO1178" s="17"/>
      <c r="AP1178" s="17"/>
      <c r="AQ1178" s="17"/>
      <c r="AR1178" s="17"/>
      <c r="AS1178" s="17"/>
      <c r="AT1178" s="17"/>
      <c r="AU1178" s="17"/>
      <c r="AV1178" s="17"/>
      <c r="AW1178" s="17"/>
      <c r="AX1178" s="17"/>
      <c r="AY1178" s="17"/>
      <c r="AZ1178" s="17"/>
      <c r="BA1178" s="17"/>
      <c r="BB1178" s="17"/>
      <c r="BC1178" s="17"/>
      <c r="BD1178" s="17"/>
      <c r="BE1178" s="17"/>
      <c r="BF1178" s="17"/>
      <c r="BG1178" s="17"/>
      <c r="BH1178" s="17"/>
      <c r="BI1178" s="17"/>
      <c r="BJ1178" s="17"/>
    </row>
    <row r="1179" spans="2:62">
      <c r="B1179" s="6" t="s">
        <v>490</v>
      </c>
      <c r="C1179" s="17"/>
      <c r="D1179" s="17"/>
      <c r="E1179" s="17"/>
      <c r="F1179" s="17"/>
      <c r="G1179" s="17"/>
      <c r="H1179" s="17"/>
      <c r="I1179" s="17"/>
      <c r="J1179" s="17"/>
      <c r="K1179" s="17"/>
      <c r="L1179" s="17"/>
      <c r="M1179" s="17"/>
      <c r="N1179" s="17"/>
      <c r="O1179" s="17"/>
      <c r="P1179" s="17"/>
      <c r="Q1179" s="17"/>
      <c r="R1179" s="17"/>
      <c r="S1179" s="17"/>
      <c r="T1179" s="17"/>
      <c r="U1179" s="17"/>
      <c r="V1179" s="17"/>
      <c r="W1179" s="17"/>
      <c r="X1179" s="17"/>
      <c r="Y1179" s="17"/>
      <c r="Z1179" s="17"/>
      <c r="AA1179" s="17"/>
      <c r="AB1179" s="17"/>
      <c r="AC1179" s="17"/>
      <c r="AD1179" s="17"/>
      <c r="AE1179" s="17"/>
      <c r="AF1179" s="17"/>
      <c r="AG1179" s="17"/>
      <c r="AH1179" s="17"/>
      <c r="AI1179" s="17"/>
      <c r="AJ1179" s="17"/>
      <c r="AK1179" s="17"/>
      <c r="AL1179" s="17"/>
      <c r="AM1179" s="17"/>
      <c r="AN1179" s="17"/>
      <c r="AO1179" s="17"/>
      <c r="AP1179" s="17"/>
      <c r="AQ1179" s="17"/>
      <c r="AR1179" s="17"/>
      <c r="AS1179" s="17"/>
      <c r="AT1179" s="17"/>
      <c r="AU1179" s="17"/>
      <c r="AV1179" s="17"/>
      <c r="AW1179" s="17"/>
      <c r="AX1179" s="17"/>
      <c r="AY1179" s="17"/>
      <c r="AZ1179" s="17"/>
      <c r="BA1179" s="17"/>
      <c r="BB1179" s="17"/>
      <c r="BC1179" s="17"/>
      <c r="BD1179" s="17"/>
      <c r="BE1179" s="17"/>
      <c r="BF1179" s="17"/>
      <c r="BG1179" s="17"/>
      <c r="BH1179" s="17"/>
      <c r="BI1179" s="17"/>
      <c r="BJ1179" s="17"/>
    </row>
    <row r="1180" spans="2:62">
      <c r="B1180" s="24" t="s">
        <v>15</v>
      </c>
      <c r="C1180" s="17"/>
      <c r="D1180" s="17"/>
      <c r="E1180" s="17"/>
      <c r="F1180" s="17"/>
      <c r="G1180" s="17"/>
      <c r="H1180" s="17"/>
      <c r="I1180" s="17"/>
      <c r="J1180" s="17"/>
      <c r="K1180" s="17"/>
      <c r="L1180" s="17"/>
      <c r="M1180" s="17"/>
      <c r="N1180" s="17"/>
      <c r="O1180" s="17"/>
      <c r="P1180" s="17"/>
      <c r="Q1180" s="17"/>
      <c r="R1180" s="17"/>
      <c r="S1180" s="17"/>
      <c r="T1180" s="17"/>
      <c r="U1180" s="17"/>
      <c r="V1180" s="17"/>
      <c r="W1180" s="17"/>
      <c r="X1180" s="17"/>
      <c r="Y1180" s="17"/>
      <c r="Z1180" s="17"/>
      <c r="AA1180" s="17"/>
      <c r="AB1180" s="17"/>
      <c r="AC1180" s="17"/>
      <c r="AD1180" s="17"/>
      <c r="AE1180" s="17"/>
      <c r="AF1180" s="17"/>
      <c r="AG1180" s="17"/>
      <c r="AH1180" s="17"/>
      <c r="AI1180" s="17"/>
      <c r="AJ1180" s="17"/>
      <c r="AK1180" s="17"/>
      <c r="AL1180" s="17"/>
      <c r="AM1180" s="17"/>
      <c r="AN1180" s="17"/>
      <c r="AO1180" s="17"/>
      <c r="AP1180" s="17"/>
      <c r="AQ1180" s="17"/>
      <c r="AR1180" s="17"/>
      <c r="AS1180" s="17"/>
      <c r="AT1180" s="17"/>
      <c r="AU1180" s="17"/>
      <c r="AV1180" s="17"/>
      <c r="AW1180" s="17"/>
      <c r="AX1180" s="17"/>
      <c r="AY1180" s="17"/>
      <c r="AZ1180" s="17"/>
      <c r="BA1180" s="17"/>
      <c r="BB1180" s="17"/>
      <c r="BC1180" s="17"/>
      <c r="BD1180" s="17"/>
      <c r="BE1180" s="17"/>
      <c r="BF1180" s="17"/>
      <c r="BG1180" s="17"/>
      <c r="BH1180" s="17"/>
      <c r="BI1180" s="17"/>
      <c r="BJ1180" s="17"/>
    </row>
    <row r="1181" spans="2:62">
      <c r="B1181" t="s">
        <v>252</v>
      </c>
      <c r="C1181" s="17">
        <v>0.19157007813169999</v>
      </c>
      <c r="D1181" s="17">
        <v>0.204392924344618</v>
      </c>
      <c r="E1181" s="17">
        <v>0.179474099491961</v>
      </c>
      <c r="F1181" s="17"/>
      <c r="G1181" s="17">
        <v>0.27181349854220499</v>
      </c>
      <c r="H1181" s="17">
        <v>0.301152243943065</v>
      </c>
      <c r="I1181" s="17">
        <v>0.23478686225839199</v>
      </c>
      <c r="J1181" s="17">
        <v>0.14084301734606799</v>
      </c>
      <c r="K1181" s="17">
        <v>0.10469085379461</v>
      </c>
      <c r="L1181" s="17">
        <v>0.11515086441608401</v>
      </c>
      <c r="M1181" s="17"/>
      <c r="N1181" s="17">
        <v>0.25912873435269301</v>
      </c>
      <c r="O1181" s="17">
        <v>0.191497274884355</v>
      </c>
      <c r="P1181" s="17">
        <v>0.16601994129301201</v>
      </c>
      <c r="Q1181" s="17">
        <v>0.14222532260103399</v>
      </c>
      <c r="R1181" s="17"/>
      <c r="S1181" s="17">
        <v>0.25154969403669097</v>
      </c>
      <c r="T1181" s="17">
        <v>0.147408298888416</v>
      </c>
      <c r="U1181" s="17">
        <v>0.183929059271809</v>
      </c>
      <c r="V1181" s="17">
        <v>0.19410451149135599</v>
      </c>
      <c r="W1181" s="17">
        <v>0.193928196232037</v>
      </c>
      <c r="X1181" s="17">
        <v>0.21297842077818099</v>
      </c>
      <c r="Y1181" s="17">
        <v>0.143968069832979</v>
      </c>
      <c r="Z1181" s="17">
        <v>0.227326553562543</v>
      </c>
      <c r="AA1181" s="17">
        <v>0.18222134463324899</v>
      </c>
      <c r="AB1181" s="17"/>
      <c r="AC1181" s="17">
        <v>0.294498305090926</v>
      </c>
      <c r="AD1181" s="17">
        <v>0.16827854886372801</v>
      </c>
      <c r="AE1181" s="17">
        <v>0.20689297528641701</v>
      </c>
      <c r="AF1181" s="17">
        <v>0.110882083397343</v>
      </c>
      <c r="AG1181" s="17">
        <v>0.144537607966295</v>
      </c>
      <c r="AH1181" s="17">
        <v>0.158961498550269</v>
      </c>
      <c r="AI1181" s="17"/>
      <c r="AJ1181" s="17">
        <v>0.159711159921298</v>
      </c>
      <c r="AK1181" s="17">
        <v>0.18775353958775201</v>
      </c>
      <c r="AL1181" s="17">
        <v>0.11468758551375199</v>
      </c>
      <c r="AM1181" s="17">
        <v>0.21044562482429199</v>
      </c>
      <c r="AN1181" s="17">
        <v>0.264856728467604</v>
      </c>
      <c r="AO1181" s="17">
        <v>0.264927005363019</v>
      </c>
      <c r="AP1181" s="17"/>
      <c r="AQ1181" s="17">
        <v>0.25870882745156798</v>
      </c>
      <c r="AR1181" s="17">
        <v>0.169637918197</v>
      </c>
      <c r="AS1181" s="17"/>
      <c r="AT1181" s="17">
        <v>0.17265217287943099</v>
      </c>
      <c r="AU1181" s="17">
        <v>0.26880272675065597</v>
      </c>
      <c r="AV1181" s="17"/>
      <c r="AW1181" s="17">
        <v>0.21288289284091899</v>
      </c>
      <c r="AX1181" s="17" t="s">
        <v>87</v>
      </c>
      <c r="AY1181" s="17">
        <v>0.159711159921298</v>
      </c>
      <c r="AZ1181" s="17"/>
      <c r="BA1181" s="17">
        <v>0.23033116289401601</v>
      </c>
      <c r="BB1181" s="17">
        <v>0.17006626836219901</v>
      </c>
      <c r="BC1181" s="17"/>
      <c r="BD1181" s="17">
        <v>0.30659229955321798</v>
      </c>
      <c r="BE1181" s="17">
        <v>0.16010302468840501</v>
      </c>
      <c r="BF1181" s="17"/>
      <c r="BG1181" s="17">
        <v>0.282349056421206</v>
      </c>
      <c r="BH1181" s="17">
        <v>0.162054056477895</v>
      </c>
      <c r="BI1181" s="17">
        <v>0.23517751159203401</v>
      </c>
      <c r="BJ1181" s="17">
        <v>0.16450543621278599</v>
      </c>
    </row>
    <row r="1182" spans="2:62">
      <c r="B1182" t="s">
        <v>339</v>
      </c>
      <c r="C1182" s="17">
        <v>0.36266256414012199</v>
      </c>
      <c r="D1182" s="17">
        <v>0.37199880948077302</v>
      </c>
      <c r="E1182" s="17">
        <v>0.35146867124591502</v>
      </c>
      <c r="F1182" s="17"/>
      <c r="G1182" s="17">
        <v>0.41743377150454197</v>
      </c>
      <c r="H1182" s="17">
        <v>0.39938857233370201</v>
      </c>
      <c r="I1182" s="17">
        <v>0.35880668849469799</v>
      </c>
      <c r="J1182" s="17">
        <v>0.37842665889733401</v>
      </c>
      <c r="K1182" s="17">
        <v>0.31037689640914301</v>
      </c>
      <c r="L1182" s="17">
        <v>0.31716709874281401</v>
      </c>
      <c r="M1182" s="17"/>
      <c r="N1182" s="17">
        <v>0.40386132065475899</v>
      </c>
      <c r="O1182" s="17">
        <v>0.38816830899689497</v>
      </c>
      <c r="P1182" s="17">
        <v>0.30527278269470198</v>
      </c>
      <c r="Q1182" s="17">
        <v>0.34024932713008699</v>
      </c>
      <c r="R1182" s="17"/>
      <c r="S1182" s="17">
        <v>0.37816243018940099</v>
      </c>
      <c r="T1182" s="17">
        <v>0.37087926713233499</v>
      </c>
      <c r="U1182" s="17">
        <v>0.31253701110728099</v>
      </c>
      <c r="V1182" s="17">
        <v>0.31338577619146701</v>
      </c>
      <c r="W1182" s="17">
        <v>0.38996254268882402</v>
      </c>
      <c r="X1182" s="17">
        <v>0.38071788939536</v>
      </c>
      <c r="Y1182" s="17">
        <v>0.39818176790553</v>
      </c>
      <c r="Z1182" s="17">
        <v>0.31986983824285597</v>
      </c>
      <c r="AA1182" s="17">
        <v>0.37117995951576899</v>
      </c>
      <c r="AB1182" s="17"/>
      <c r="AC1182" s="17">
        <v>0.38855930679767398</v>
      </c>
      <c r="AD1182" s="17">
        <v>0.36523835328313697</v>
      </c>
      <c r="AE1182" s="17">
        <v>0.356486974306918</v>
      </c>
      <c r="AF1182" s="17">
        <v>0.35701883716854799</v>
      </c>
      <c r="AG1182" s="17">
        <v>0.31029245011175</v>
      </c>
      <c r="AH1182" s="17">
        <v>0.36541247229982299</v>
      </c>
      <c r="AI1182" s="17"/>
      <c r="AJ1182" s="17">
        <v>0.32185008644704999</v>
      </c>
      <c r="AK1182" s="17">
        <v>0.36886112183960201</v>
      </c>
      <c r="AL1182" s="17">
        <v>0.35969959236564902</v>
      </c>
      <c r="AM1182" s="17">
        <v>0.40861899123849799</v>
      </c>
      <c r="AN1182" s="17">
        <v>0.41069027648128698</v>
      </c>
      <c r="AO1182" s="17">
        <v>0.33332902926079899</v>
      </c>
      <c r="AP1182" s="17"/>
      <c r="AQ1182" s="17">
        <v>0.37910647812131798</v>
      </c>
      <c r="AR1182" s="17">
        <v>0.35960245224788301</v>
      </c>
      <c r="AS1182" s="17"/>
      <c r="AT1182" s="17">
        <v>0.35932974478656099</v>
      </c>
      <c r="AU1182" s="17">
        <v>0.37229064170783599</v>
      </c>
      <c r="AV1182" s="17"/>
      <c r="AW1182" s="17">
        <v>0.37267877880364098</v>
      </c>
      <c r="AX1182" s="17" t="s">
        <v>87</v>
      </c>
      <c r="AY1182" s="17">
        <v>0.32185008644704999</v>
      </c>
      <c r="AZ1182" s="17"/>
      <c r="BA1182" s="17">
        <v>0.38364482483074702</v>
      </c>
      <c r="BB1182" s="17">
        <v>0.35102206065080999</v>
      </c>
      <c r="BC1182" s="17"/>
      <c r="BD1182" s="17">
        <v>0.36019275358613001</v>
      </c>
      <c r="BE1182" s="17">
        <v>0.36163814070061601</v>
      </c>
      <c r="BF1182" s="17"/>
      <c r="BG1182" s="17">
        <v>0.457776726116015</v>
      </c>
      <c r="BH1182" s="17">
        <v>0.32340906107497402</v>
      </c>
      <c r="BI1182" s="17">
        <v>0.37013875389739997</v>
      </c>
      <c r="BJ1182" s="17">
        <v>0.33576499731180998</v>
      </c>
    </row>
    <row r="1183" spans="2:62">
      <c r="B1183" t="s">
        <v>255</v>
      </c>
      <c r="C1183" s="17">
        <v>0.249261582659418</v>
      </c>
      <c r="D1183" s="17">
        <v>0.233165493092228</v>
      </c>
      <c r="E1183" s="17">
        <v>0.26613887046799101</v>
      </c>
      <c r="F1183" s="17"/>
      <c r="G1183" s="17">
        <v>0.164832995879651</v>
      </c>
      <c r="H1183" s="17">
        <v>0.171365099734788</v>
      </c>
      <c r="I1183" s="17">
        <v>0.21533579695083399</v>
      </c>
      <c r="J1183" s="17">
        <v>0.25626022535217102</v>
      </c>
      <c r="K1183" s="17">
        <v>0.30950939189577797</v>
      </c>
      <c r="L1183" s="17">
        <v>0.35239282794951299</v>
      </c>
      <c r="M1183" s="17"/>
      <c r="N1183" s="17">
        <v>0.19494560656180801</v>
      </c>
      <c r="O1183" s="17">
        <v>0.23564069821314501</v>
      </c>
      <c r="P1183" s="17">
        <v>0.31509228889371499</v>
      </c>
      <c r="Q1183" s="17">
        <v>0.26567588772638701</v>
      </c>
      <c r="R1183" s="17"/>
      <c r="S1183" s="17">
        <v>0.19194203736034601</v>
      </c>
      <c r="T1183" s="17">
        <v>0.28170735796483998</v>
      </c>
      <c r="U1183" s="17">
        <v>0.28451666281717403</v>
      </c>
      <c r="V1183" s="17">
        <v>0.29430232872116502</v>
      </c>
      <c r="W1183" s="17">
        <v>0.19817399497313301</v>
      </c>
      <c r="X1183" s="17">
        <v>0.22261689421067199</v>
      </c>
      <c r="Y1183" s="17">
        <v>0.29906091206553997</v>
      </c>
      <c r="Z1183" s="17">
        <v>0.26458287667034902</v>
      </c>
      <c r="AA1183" s="17">
        <v>0.22418250094842901</v>
      </c>
      <c r="AB1183" s="17"/>
      <c r="AC1183" s="17">
        <v>0.18156146469128201</v>
      </c>
      <c r="AD1183" s="17">
        <v>0.24089649882599201</v>
      </c>
      <c r="AE1183" s="17">
        <v>0.256351916637927</v>
      </c>
      <c r="AF1183" s="17">
        <v>0.28668029397495398</v>
      </c>
      <c r="AG1183" s="17">
        <v>0.339615483117714</v>
      </c>
      <c r="AH1183" s="17">
        <v>0.30268340779667202</v>
      </c>
      <c r="AI1183" s="17"/>
      <c r="AJ1183" s="17">
        <v>0.29675784796527599</v>
      </c>
      <c r="AK1183" s="17">
        <v>0.23912260969341501</v>
      </c>
      <c r="AL1183" s="17">
        <v>0.28947072803635698</v>
      </c>
      <c r="AM1183" s="17">
        <v>0.20847827724737999</v>
      </c>
      <c r="AN1183" s="17">
        <v>0.186676215218576</v>
      </c>
      <c r="AO1183" s="17">
        <v>0.209666700219935</v>
      </c>
      <c r="AP1183" s="17"/>
      <c r="AQ1183" s="17">
        <v>0.211151441762818</v>
      </c>
      <c r="AR1183" s="17">
        <v>0.25796475412342701</v>
      </c>
      <c r="AS1183" s="17"/>
      <c r="AT1183" s="17">
        <v>0.26068877763475601</v>
      </c>
      <c r="AU1183" s="17">
        <v>0.20207607900429</v>
      </c>
      <c r="AV1183" s="17"/>
      <c r="AW1183" s="17">
        <v>0.22014551656898901</v>
      </c>
      <c r="AX1183" s="17" t="s">
        <v>87</v>
      </c>
      <c r="AY1183" s="17">
        <v>0.29675784796527599</v>
      </c>
      <c r="AZ1183" s="17"/>
      <c r="BA1183" s="17">
        <v>0.22632230290425101</v>
      </c>
      <c r="BB1183" s="17">
        <v>0.26198779791188798</v>
      </c>
      <c r="BC1183" s="17"/>
      <c r="BD1183" s="17">
        <v>0.21772347292098301</v>
      </c>
      <c r="BE1183" s="17">
        <v>0.26207109887038199</v>
      </c>
      <c r="BF1183" s="17"/>
      <c r="BG1183" s="17">
        <v>0.16486579813902399</v>
      </c>
      <c r="BH1183" s="17">
        <v>0.26508211698801798</v>
      </c>
      <c r="BI1183" s="17">
        <v>0.220623844802981</v>
      </c>
      <c r="BJ1183" s="17">
        <v>0.27820669062466602</v>
      </c>
    </row>
    <row r="1184" spans="2:62">
      <c r="B1184" t="s">
        <v>340</v>
      </c>
      <c r="C1184" s="17">
        <v>8.8602452191920797E-2</v>
      </c>
      <c r="D1184" s="17">
        <v>7.5634918365850998E-2</v>
      </c>
      <c r="E1184" s="17">
        <v>0.10092031579222099</v>
      </c>
      <c r="F1184" s="17"/>
      <c r="G1184" s="17">
        <v>5.1234782955725401E-2</v>
      </c>
      <c r="H1184" s="17">
        <v>6.2346663980879201E-2</v>
      </c>
      <c r="I1184" s="17">
        <v>9.6857504512542894E-2</v>
      </c>
      <c r="J1184" s="17">
        <v>0.102894663257102</v>
      </c>
      <c r="K1184" s="17">
        <v>0.115863284411723</v>
      </c>
      <c r="L1184" s="17">
        <v>9.7072552356060798E-2</v>
      </c>
      <c r="M1184" s="17"/>
      <c r="N1184" s="17">
        <v>6.9584732127102505E-2</v>
      </c>
      <c r="O1184" s="17">
        <v>9.84377529231968E-2</v>
      </c>
      <c r="P1184" s="17">
        <v>9.8760680563571804E-2</v>
      </c>
      <c r="Q1184" s="17">
        <v>8.8605196934411906E-2</v>
      </c>
      <c r="R1184" s="17"/>
      <c r="S1184" s="17">
        <v>7.1050504118551294E-2</v>
      </c>
      <c r="T1184" s="17">
        <v>0.118927592248665</v>
      </c>
      <c r="U1184" s="17">
        <v>0.103484802447219</v>
      </c>
      <c r="V1184" s="17">
        <v>7.9950977380475505E-2</v>
      </c>
      <c r="W1184" s="17">
        <v>0.10611361994230201</v>
      </c>
      <c r="X1184" s="17">
        <v>8.1559395880621902E-2</v>
      </c>
      <c r="Y1184" s="17">
        <v>7.5068189513064099E-2</v>
      </c>
      <c r="Z1184" s="17">
        <v>0.102816834164902</v>
      </c>
      <c r="AA1184" s="17">
        <v>6.6474007488183801E-2</v>
      </c>
      <c r="AB1184" s="17"/>
      <c r="AC1184" s="17">
        <v>6.25831202351982E-2</v>
      </c>
      <c r="AD1184" s="17">
        <v>9.1248342480653E-2</v>
      </c>
      <c r="AE1184" s="17">
        <v>7.8857801805395894E-2</v>
      </c>
      <c r="AF1184" s="17">
        <v>0.11906699913528999</v>
      </c>
      <c r="AG1184" s="17">
        <v>0.103100368117371</v>
      </c>
      <c r="AH1184" s="17">
        <v>8.8818910606099297E-2</v>
      </c>
      <c r="AI1184" s="17"/>
      <c r="AJ1184" s="17">
        <v>9.5964454395353505E-2</v>
      </c>
      <c r="AK1184" s="17">
        <v>0.10225935098017699</v>
      </c>
      <c r="AL1184" s="17">
        <v>7.4136777599219994E-2</v>
      </c>
      <c r="AM1184" s="17">
        <v>7.3001295298598196E-2</v>
      </c>
      <c r="AN1184" s="17">
        <v>7.1001219315231401E-2</v>
      </c>
      <c r="AO1184" s="17">
        <v>9.4119003753278099E-2</v>
      </c>
      <c r="AP1184" s="17"/>
      <c r="AQ1184" s="17">
        <v>6.1214737842043697E-2</v>
      </c>
      <c r="AR1184" s="17">
        <v>0.10180490821155</v>
      </c>
      <c r="AS1184" s="17"/>
      <c r="AT1184" s="17">
        <v>9.0033512697678203E-2</v>
      </c>
      <c r="AU1184" s="17">
        <v>8.5904182814084601E-2</v>
      </c>
      <c r="AV1184" s="17"/>
      <c r="AW1184" s="17">
        <v>9.7267901071186005E-2</v>
      </c>
      <c r="AX1184" s="17" t="s">
        <v>87</v>
      </c>
      <c r="AY1184" s="17">
        <v>9.5964454395353505E-2</v>
      </c>
      <c r="AZ1184" s="17"/>
      <c r="BA1184" s="17">
        <v>7.8914900038320301E-2</v>
      </c>
      <c r="BB1184" s="17">
        <v>9.3976896171509103E-2</v>
      </c>
      <c r="BC1184" s="17"/>
      <c r="BD1184" s="17">
        <v>5.1122177839317801E-2</v>
      </c>
      <c r="BE1184" s="17">
        <v>0.100973132346585</v>
      </c>
      <c r="BF1184" s="17"/>
      <c r="BG1184" s="17">
        <v>5.0101634835618497E-2</v>
      </c>
      <c r="BH1184" s="17">
        <v>0.108523113464083</v>
      </c>
      <c r="BI1184" s="17">
        <v>8.0313051731015994E-2</v>
      </c>
      <c r="BJ1184" s="17">
        <v>0.11680408825827999</v>
      </c>
    </row>
    <row r="1185" spans="2:62">
      <c r="B1185" t="s">
        <v>258</v>
      </c>
      <c r="C1185" s="17">
        <v>7.5659925973717998E-2</v>
      </c>
      <c r="D1185" s="17">
        <v>9.0704410847032096E-2</v>
      </c>
      <c r="E1185" s="17">
        <v>6.1536451113969902E-2</v>
      </c>
      <c r="F1185" s="17"/>
      <c r="G1185" s="17">
        <v>3.7555623538161297E-2</v>
      </c>
      <c r="H1185" s="17">
        <v>4.4329587091408398E-2</v>
      </c>
      <c r="I1185" s="17">
        <v>6.9321233843888594E-2</v>
      </c>
      <c r="J1185" s="17">
        <v>9.5859746637955698E-2</v>
      </c>
      <c r="K1185" s="17">
        <v>0.12602018371222401</v>
      </c>
      <c r="L1185" s="17">
        <v>8.2596145227218795E-2</v>
      </c>
      <c r="M1185" s="17"/>
      <c r="N1185" s="17">
        <v>5.6885567981647199E-2</v>
      </c>
      <c r="O1185" s="17">
        <v>6.4960591422039304E-2</v>
      </c>
      <c r="P1185" s="17">
        <v>8.0108232360028703E-2</v>
      </c>
      <c r="Q1185" s="17">
        <v>0.103622913582068</v>
      </c>
      <c r="R1185" s="17"/>
      <c r="S1185" s="17">
        <v>8.0166239312615906E-2</v>
      </c>
      <c r="T1185" s="17">
        <v>6.2724824078789806E-2</v>
      </c>
      <c r="U1185" s="17">
        <v>8.0866085844496394E-2</v>
      </c>
      <c r="V1185" s="17">
        <v>7.4751151795474202E-2</v>
      </c>
      <c r="W1185" s="17">
        <v>8.1907926350047594E-2</v>
      </c>
      <c r="X1185" s="17">
        <v>4.2803532890876198E-2</v>
      </c>
      <c r="Y1185" s="17">
        <v>6.8487086113533602E-2</v>
      </c>
      <c r="Z1185" s="17">
        <v>4.6226407632974802E-2</v>
      </c>
      <c r="AA1185" s="17">
        <v>0.121719384583648</v>
      </c>
      <c r="AB1185" s="17"/>
      <c r="AC1185" s="17">
        <v>5.1997683227229301E-2</v>
      </c>
      <c r="AD1185" s="17">
        <v>8.5520814847947796E-2</v>
      </c>
      <c r="AE1185" s="17">
        <v>7.90127137834742E-2</v>
      </c>
      <c r="AF1185" s="17">
        <v>9.3812818175375207E-2</v>
      </c>
      <c r="AG1185" s="17">
        <v>7.4621511734973694E-2</v>
      </c>
      <c r="AH1185" s="17">
        <v>5.9565129910664198E-2</v>
      </c>
      <c r="AI1185" s="17"/>
      <c r="AJ1185" s="17">
        <v>9.2417301168890006E-2</v>
      </c>
      <c r="AK1185" s="17">
        <v>6.9250665798693295E-2</v>
      </c>
      <c r="AL1185" s="17">
        <v>7.4062056561153597E-2</v>
      </c>
      <c r="AM1185" s="17">
        <v>7.4268063151662303E-2</v>
      </c>
      <c r="AN1185" s="17">
        <v>5.32148011437448E-2</v>
      </c>
      <c r="AO1185" s="17">
        <v>8.0408638060471896E-2</v>
      </c>
      <c r="AP1185" s="17"/>
      <c r="AQ1185" s="17">
        <v>5.7416686709126599E-2</v>
      </c>
      <c r="AR1185" s="17">
        <v>8.1352878618329294E-2</v>
      </c>
      <c r="AS1185" s="17"/>
      <c r="AT1185" s="17">
        <v>8.0837073353760905E-2</v>
      </c>
      <c r="AU1185" s="17">
        <v>5.61788206537569E-2</v>
      </c>
      <c r="AV1185" s="17"/>
      <c r="AW1185" s="17">
        <v>6.74028178592148E-2</v>
      </c>
      <c r="AX1185" s="17" t="s">
        <v>87</v>
      </c>
      <c r="AY1185" s="17">
        <v>9.2417301168890006E-2</v>
      </c>
      <c r="AZ1185" s="17"/>
      <c r="BA1185" s="17">
        <v>5.4451620419480699E-2</v>
      </c>
      <c r="BB1185" s="17">
        <v>8.7425834254364204E-2</v>
      </c>
      <c r="BC1185" s="17"/>
      <c r="BD1185" s="17">
        <v>4.9320673864228198E-2</v>
      </c>
      <c r="BE1185" s="17">
        <v>8.3624521236412105E-2</v>
      </c>
      <c r="BF1185" s="17"/>
      <c r="BG1185" s="17">
        <v>3.2513120935335399E-2</v>
      </c>
      <c r="BH1185" s="17">
        <v>0.10379280480183101</v>
      </c>
      <c r="BI1185" s="17">
        <v>6.4141662862272505E-2</v>
      </c>
      <c r="BJ1185" s="17">
        <v>7.6356313478853494E-2</v>
      </c>
    </row>
    <row r="1186" spans="2:62">
      <c r="B1186" t="s">
        <v>101</v>
      </c>
      <c r="C1186" s="17">
        <v>3.2243396903121099E-2</v>
      </c>
      <c r="D1186" s="17">
        <v>2.4103443869498101E-2</v>
      </c>
      <c r="E1186" s="17">
        <v>4.04615918879426E-2</v>
      </c>
      <c r="F1186" s="17"/>
      <c r="G1186" s="17">
        <v>5.7129327579715498E-2</v>
      </c>
      <c r="H1186" s="17">
        <v>2.1417832916157099E-2</v>
      </c>
      <c r="I1186" s="17">
        <v>2.4891913939643798E-2</v>
      </c>
      <c r="J1186" s="17">
        <v>2.5715688509368E-2</v>
      </c>
      <c r="K1186" s="17">
        <v>3.3539389776522599E-2</v>
      </c>
      <c r="L1186" s="17">
        <v>3.5620511308309698E-2</v>
      </c>
      <c r="M1186" s="17"/>
      <c r="N1186" s="17">
        <v>1.55940383219905E-2</v>
      </c>
      <c r="O1186" s="17">
        <v>2.1295373560368799E-2</v>
      </c>
      <c r="P1186" s="17">
        <v>3.4746074194971201E-2</v>
      </c>
      <c r="Q1186" s="17">
        <v>5.9621352026012098E-2</v>
      </c>
      <c r="R1186" s="17"/>
      <c r="S1186" s="17">
        <v>2.7129094982395002E-2</v>
      </c>
      <c r="T1186" s="17">
        <v>1.8352659686954299E-2</v>
      </c>
      <c r="U1186" s="17">
        <v>3.4666378512020202E-2</v>
      </c>
      <c r="V1186" s="17">
        <v>4.3505254420061798E-2</v>
      </c>
      <c r="W1186" s="17">
        <v>2.99137198136551E-2</v>
      </c>
      <c r="X1186" s="17">
        <v>5.9323866844290002E-2</v>
      </c>
      <c r="Y1186" s="17">
        <v>1.5233974569353E-2</v>
      </c>
      <c r="Z1186" s="17">
        <v>3.9177489726375199E-2</v>
      </c>
      <c r="AA1186" s="17">
        <v>3.42228028307211E-2</v>
      </c>
      <c r="AB1186" s="17"/>
      <c r="AC1186" s="17">
        <v>2.0800119957690998E-2</v>
      </c>
      <c r="AD1186" s="17">
        <v>4.8817441698542699E-2</v>
      </c>
      <c r="AE1186" s="17">
        <v>2.23976181798686E-2</v>
      </c>
      <c r="AF1186" s="17">
        <v>3.2538968148490201E-2</v>
      </c>
      <c r="AG1186" s="17">
        <v>2.7832578951896499E-2</v>
      </c>
      <c r="AH1186" s="17">
        <v>2.4558580836471999E-2</v>
      </c>
      <c r="AI1186" s="17"/>
      <c r="AJ1186" s="17">
        <v>3.3299150102133301E-2</v>
      </c>
      <c r="AK1186" s="17">
        <v>3.2752712100360397E-2</v>
      </c>
      <c r="AL1186" s="17">
        <v>8.7943259923868006E-2</v>
      </c>
      <c r="AM1186" s="17">
        <v>2.5187748239568999E-2</v>
      </c>
      <c r="AN1186" s="17">
        <v>1.3560759373555701E-2</v>
      </c>
      <c r="AO1186" s="17">
        <v>1.75496233424964E-2</v>
      </c>
      <c r="AP1186" s="17"/>
      <c r="AQ1186" s="17">
        <v>3.2401828113125399E-2</v>
      </c>
      <c r="AR1186" s="17">
        <v>2.9637088601811301E-2</v>
      </c>
      <c r="AS1186" s="17"/>
      <c r="AT1186" s="17">
        <v>3.6458718647812798E-2</v>
      </c>
      <c r="AU1186" s="17">
        <v>1.4747549069375599E-2</v>
      </c>
      <c r="AV1186" s="17"/>
      <c r="AW1186" s="17">
        <v>2.96220928560505E-2</v>
      </c>
      <c r="AX1186" s="17" t="s">
        <v>87</v>
      </c>
      <c r="AY1186" s="17">
        <v>3.3299150102133301E-2</v>
      </c>
      <c r="AZ1186" s="17"/>
      <c r="BA1186" s="17">
        <v>2.6335188913184902E-2</v>
      </c>
      <c r="BB1186" s="17">
        <v>3.5521142649229502E-2</v>
      </c>
      <c r="BC1186" s="17"/>
      <c r="BD1186" s="17">
        <v>1.50486222361231E-2</v>
      </c>
      <c r="BE1186" s="17">
        <v>3.1590082157598801E-2</v>
      </c>
      <c r="BF1186" s="17"/>
      <c r="BG1186" s="17">
        <v>1.2393663552800799E-2</v>
      </c>
      <c r="BH1186" s="17">
        <v>3.7138847193198703E-2</v>
      </c>
      <c r="BI1186" s="17">
        <v>2.96051751142964E-2</v>
      </c>
      <c r="BJ1186" s="17">
        <v>2.8362474113604499E-2</v>
      </c>
    </row>
    <row r="1187" spans="2:62">
      <c r="B1187" t="s">
        <v>259</v>
      </c>
      <c r="C1187" s="17">
        <v>0.55423264227182201</v>
      </c>
      <c r="D1187" s="17">
        <v>0.57639173382539099</v>
      </c>
      <c r="E1187" s="17">
        <v>0.53094277073787599</v>
      </c>
      <c r="F1187" s="17"/>
      <c r="G1187" s="17">
        <v>0.68924727004674702</v>
      </c>
      <c r="H1187" s="17">
        <v>0.70054081627676701</v>
      </c>
      <c r="I1187" s="17">
        <v>0.59359355075308995</v>
      </c>
      <c r="J1187" s="17">
        <v>0.51926967624340303</v>
      </c>
      <c r="K1187" s="17">
        <v>0.41506775020375197</v>
      </c>
      <c r="L1187" s="17">
        <v>0.43231796315889798</v>
      </c>
      <c r="M1187" s="17"/>
      <c r="N1187" s="17">
        <v>0.66299005500745201</v>
      </c>
      <c r="O1187" s="17">
        <v>0.57966558388125</v>
      </c>
      <c r="P1187" s="17">
        <v>0.47129272398771399</v>
      </c>
      <c r="Q1187" s="17">
        <v>0.48247464973112097</v>
      </c>
      <c r="R1187" s="17"/>
      <c r="S1187" s="17">
        <v>0.62971212422609202</v>
      </c>
      <c r="T1187" s="17">
        <v>0.51828756602075099</v>
      </c>
      <c r="U1187" s="17">
        <v>0.49646607037909102</v>
      </c>
      <c r="V1187" s="17">
        <v>0.507490287682823</v>
      </c>
      <c r="W1187" s="17">
        <v>0.58389073892086196</v>
      </c>
      <c r="X1187" s="17">
        <v>0.59369631017353997</v>
      </c>
      <c r="Y1187" s="17">
        <v>0.542149837738509</v>
      </c>
      <c r="Z1187" s="17">
        <v>0.54719639180539903</v>
      </c>
      <c r="AA1187" s="17">
        <v>0.553401304149018</v>
      </c>
      <c r="AB1187" s="17"/>
      <c r="AC1187" s="17">
        <v>0.68305761188860004</v>
      </c>
      <c r="AD1187" s="17">
        <v>0.53351690214686398</v>
      </c>
      <c r="AE1187" s="17">
        <v>0.56337994959333404</v>
      </c>
      <c r="AF1187" s="17">
        <v>0.467900920565891</v>
      </c>
      <c r="AG1187" s="17">
        <v>0.454830058078045</v>
      </c>
      <c r="AH1187" s="17">
        <v>0.52437397085009196</v>
      </c>
      <c r="AI1187" s="17"/>
      <c r="AJ1187" s="17">
        <v>0.48156124636834802</v>
      </c>
      <c r="AK1187" s="17">
        <v>0.55661466142735405</v>
      </c>
      <c r="AL1187" s="17">
        <v>0.47438717787940099</v>
      </c>
      <c r="AM1187" s="17">
        <v>0.61906461606278995</v>
      </c>
      <c r="AN1187" s="17">
        <v>0.67554700494889197</v>
      </c>
      <c r="AO1187" s="17">
        <v>0.59825603462381904</v>
      </c>
      <c r="AP1187" s="17"/>
      <c r="AQ1187" s="17">
        <v>0.63781530557288602</v>
      </c>
      <c r="AR1187" s="17">
        <v>0.52924037044488303</v>
      </c>
      <c r="AS1187" s="17"/>
      <c r="AT1187" s="17">
        <v>0.53198191766599201</v>
      </c>
      <c r="AU1187" s="17">
        <v>0.64109336845849296</v>
      </c>
      <c r="AV1187" s="17"/>
      <c r="AW1187" s="17">
        <v>0.58556167164455997</v>
      </c>
      <c r="AX1187" s="17" t="s">
        <v>87</v>
      </c>
      <c r="AY1187" s="17">
        <v>0.48156124636834802</v>
      </c>
      <c r="AZ1187" s="17"/>
      <c r="BA1187" s="17">
        <v>0.61397598772476303</v>
      </c>
      <c r="BB1187" s="17">
        <v>0.52108832901300906</v>
      </c>
      <c r="BC1187" s="17"/>
      <c r="BD1187" s="17">
        <v>0.66678505313934799</v>
      </c>
      <c r="BE1187" s="17">
        <v>0.52174116538902204</v>
      </c>
      <c r="BF1187" s="17"/>
      <c r="BG1187" s="17">
        <v>0.74012578253722106</v>
      </c>
      <c r="BH1187" s="17">
        <v>0.48546311755286897</v>
      </c>
      <c r="BI1187" s="17">
        <v>0.60531626548943396</v>
      </c>
      <c r="BJ1187" s="17">
        <v>0.50027043352459599</v>
      </c>
    </row>
    <row r="1188" spans="2:62">
      <c r="B1188" t="s">
        <v>260</v>
      </c>
      <c r="C1188" s="17">
        <v>0.16426237816563899</v>
      </c>
      <c r="D1188" s="17">
        <v>0.166339329212883</v>
      </c>
      <c r="E1188" s="17">
        <v>0.16245676690618999</v>
      </c>
      <c r="F1188" s="17"/>
      <c r="G1188" s="17">
        <v>8.8790406493886698E-2</v>
      </c>
      <c r="H1188" s="17">
        <v>0.10667625107228799</v>
      </c>
      <c r="I1188" s="17">
        <v>0.16617873835643199</v>
      </c>
      <c r="J1188" s="17">
        <v>0.19875440989505799</v>
      </c>
      <c r="K1188" s="17">
        <v>0.24188346812394701</v>
      </c>
      <c r="L1188" s="17">
        <v>0.17966869758328</v>
      </c>
      <c r="M1188" s="17"/>
      <c r="N1188" s="17">
        <v>0.12647030010874999</v>
      </c>
      <c r="O1188" s="17">
        <v>0.16339834434523601</v>
      </c>
      <c r="P1188" s="17">
        <v>0.17886891292359999</v>
      </c>
      <c r="Q1188" s="17">
        <v>0.19222811051648001</v>
      </c>
      <c r="R1188" s="17"/>
      <c r="S1188" s="17">
        <v>0.15121674343116701</v>
      </c>
      <c r="T1188" s="17">
        <v>0.18165241632745499</v>
      </c>
      <c r="U1188" s="17">
        <v>0.184350888291715</v>
      </c>
      <c r="V1188" s="17">
        <v>0.15470212917595</v>
      </c>
      <c r="W1188" s="17">
        <v>0.18802154629234999</v>
      </c>
      <c r="X1188" s="17">
        <v>0.124362928771498</v>
      </c>
      <c r="Y1188" s="17">
        <v>0.14355527562659801</v>
      </c>
      <c r="Z1188" s="17">
        <v>0.14904324179787701</v>
      </c>
      <c r="AA1188" s="17">
        <v>0.188193392071832</v>
      </c>
      <c r="AB1188" s="17"/>
      <c r="AC1188" s="17">
        <v>0.11458080346242799</v>
      </c>
      <c r="AD1188" s="17">
        <v>0.17676915732860099</v>
      </c>
      <c r="AE1188" s="17">
        <v>0.15787051558887</v>
      </c>
      <c r="AF1188" s="17">
        <v>0.21287981731066499</v>
      </c>
      <c r="AG1188" s="17">
        <v>0.177721879852344</v>
      </c>
      <c r="AH1188" s="17">
        <v>0.14838404051676299</v>
      </c>
      <c r="AI1188" s="17"/>
      <c r="AJ1188" s="17">
        <v>0.188381755564243</v>
      </c>
      <c r="AK1188" s="17">
        <v>0.17151001677887001</v>
      </c>
      <c r="AL1188" s="17">
        <v>0.14819883416037399</v>
      </c>
      <c r="AM1188" s="17">
        <v>0.14726935845026001</v>
      </c>
      <c r="AN1188" s="17">
        <v>0.12421602045897601</v>
      </c>
      <c r="AO1188" s="17">
        <v>0.17452764181375</v>
      </c>
      <c r="AP1188" s="17"/>
      <c r="AQ1188" s="17">
        <v>0.11863142455117</v>
      </c>
      <c r="AR1188" s="17">
        <v>0.18315778682987899</v>
      </c>
      <c r="AS1188" s="17"/>
      <c r="AT1188" s="17">
        <v>0.17087058605143901</v>
      </c>
      <c r="AU1188" s="17">
        <v>0.142083003467842</v>
      </c>
      <c r="AV1188" s="17"/>
      <c r="AW1188" s="17">
        <v>0.164670718930401</v>
      </c>
      <c r="AX1188" s="17" t="s">
        <v>87</v>
      </c>
      <c r="AY1188" s="17">
        <v>0.188381755564243</v>
      </c>
      <c r="AZ1188" s="17"/>
      <c r="BA1188" s="17">
        <v>0.13336652045780101</v>
      </c>
      <c r="BB1188" s="17">
        <v>0.18140273042587299</v>
      </c>
      <c r="BC1188" s="17"/>
      <c r="BD1188" s="17">
        <v>0.100442851703546</v>
      </c>
      <c r="BE1188" s="17">
        <v>0.18459765358299701</v>
      </c>
      <c r="BF1188" s="17"/>
      <c r="BG1188" s="17">
        <v>8.2614755770953896E-2</v>
      </c>
      <c r="BH1188" s="17">
        <v>0.21231591826591401</v>
      </c>
      <c r="BI1188" s="17">
        <v>0.14445471459328901</v>
      </c>
      <c r="BJ1188" s="17">
        <v>0.193160401737133</v>
      </c>
    </row>
    <row r="1189" spans="2:62">
      <c r="B1189" t="s">
        <v>261</v>
      </c>
      <c r="C1189" s="17">
        <v>0.38997026410618302</v>
      </c>
      <c r="D1189" s="17">
        <v>0.41005240461250803</v>
      </c>
      <c r="E1189" s="17">
        <v>0.368486003831686</v>
      </c>
      <c r="F1189" s="17"/>
      <c r="G1189" s="17">
        <v>0.60045686355285999</v>
      </c>
      <c r="H1189" s="17">
        <v>0.59386456520447894</v>
      </c>
      <c r="I1189" s="17">
        <v>0.42741481239665902</v>
      </c>
      <c r="J1189" s="17">
        <v>0.32051526634834498</v>
      </c>
      <c r="K1189" s="17">
        <v>0.17318428207980599</v>
      </c>
      <c r="L1189" s="17">
        <v>0.25264926557561801</v>
      </c>
      <c r="M1189" s="17"/>
      <c r="N1189" s="17">
        <v>0.53651975489870196</v>
      </c>
      <c r="O1189" s="17">
        <v>0.41626723953601402</v>
      </c>
      <c r="P1189" s="17">
        <v>0.29242381106411303</v>
      </c>
      <c r="Q1189" s="17">
        <v>0.290246539214641</v>
      </c>
      <c r="R1189" s="17"/>
      <c r="S1189" s="17">
        <v>0.47849538079492498</v>
      </c>
      <c r="T1189" s="17">
        <v>0.336635149693297</v>
      </c>
      <c r="U1189" s="17">
        <v>0.31211518208737499</v>
      </c>
      <c r="V1189" s="17">
        <v>0.35278815850687401</v>
      </c>
      <c r="W1189" s="17">
        <v>0.395869192628512</v>
      </c>
      <c r="X1189" s="17">
        <v>0.469333381402042</v>
      </c>
      <c r="Y1189" s="17">
        <v>0.39859456211191102</v>
      </c>
      <c r="Z1189" s="17">
        <v>0.39815315000752199</v>
      </c>
      <c r="AA1189" s="17">
        <v>0.365207912077186</v>
      </c>
      <c r="AB1189" s="17"/>
      <c r="AC1189" s="17">
        <v>0.56847680842617199</v>
      </c>
      <c r="AD1189" s="17">
        <v>0.35674774481826399</v>
      </c>
      <c r="AE1189" s="17">
        <v>0.40550943400446399</v>
      </c>
      <c r="AF1189" s="17">
        <v>0.25502110325522698</v>
      </c>
      <c r="AG1189" s="17">
        <v>0.277108178225701</v>
      </c>
      <c r="AH1189" s="17">
        <v>0.375989930333329</v>
      </c>
      <c r="AI1189" s="17"/>
      <c r="AJ1189" s="17">
        <v>0.29317949080410399</v>
      </c>
      <c r="AK1189" s="17">
        <v>0.38510464464848299</v>
      </c>
      <c r="AL1189" s="17">
        <v>0.326188343719028</v>
      </c>
      <c r="AM1189" s="17">
        <v>0.47179525761252999</v>
      </c>
      <c r="AN1189" s="17">
        <v>0.55133098448991502</v>
      </c>
      <c r="AO1189" s="17">
        <v>0.42372839281006902</v>
      </c>
      <c r="AP1189" s="17"/>
      <c r="AQ1189" s="17">
        <v>0.51918388102171598</v>
      </c>
      <c r="AR1189" s="17">
        <v>0.34608258361500299</v>
      </c>
      <c r="AS1189" s="17"/>
      <c r="AT1189" s="17">
        <v>0.361111331614553</v>
      </c>
      <c r="AU1189" s="17">
        <v>0.49901036499065099</v>
      </c>
      <c r="AV1189" s="17"/>
      <c r="AW1189" s="17">
        <v>0.42089095271415899</v>
      </c>
      <c r="AX1189" s="17" t="s">
        <v>87</v>
      </c>
      <c r="AY1189" s="17">
        <v>0.29317949080410399</v>
      </c>
      <c r="AZ1189" s="17"/>
      <c r="BA1189" s="17">
        <v>0.48060946726696202</v>
      </c>
      <c r="BB1189" s="17">
        <v>0.33968559858713598</v>
      </c>
      <c r="BC1189" s="17"/>
      <c r="BD1189" s="17">
        <v>0.56634220143580205</v>
      </c>
      <c r="BE1189" s="17">
        <v>0.33714351180602498</v>
      </c>
      <c r="BF1189" s="17"/>
      <c r="BG1189" s="17">
        <v>0.65751102676626705</v>
      </c>
      <c r="BH1189" s="17">
        <v>0.27314719928695502</v>
      </c>
      <c r="BI1189" s="17">
        <v>0.460861550896146</v>
      </c>
      <c r="BJ1189" s="17">
        <v>0.30711003178746299</v>
      </c>
    </row>
    <row r="1190" spans="2:62">
      <c r="C1190" s="17"/>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c r="AC1190" s="17"/>
      <c r="AD1190" s="17"/>
      <c r="AE1190" s="17"/>
      <c r="AF1190" s="17"/>
      <c r="AG1190" s="17"/>
      <c r="AH1190" s="17"/>
      <c r="AI1190" s="17"/>
      <c r="AJ1190" s="17"/>
      <c r="AK1190" s="17"/>
      <c r="AL1190" s="17"/>
      <c r="AM1190" s="17"/>
      <c r="AN1190" s="17"/>
      <c r="AO1190" s="17"/>
      <c r="AP1190" s="17"/>
      <c r="AQ1190" s="17"/>
      <c r="AR1190" s="17"/>
      <c r="AS1190" s="17"/>
      <c r="AT1190" s="17"/>
      <c r="AU1190" s="17"/>
      <c r="AV1190" s="17"/>
      <c r="AW1190" s="17"/>
      <c r="AX1190" s="17"/>
      <c r="AY1190" s="17"/>
      <c r="AZ1190" s="17"/>
      <c r="BA1190" s="17"/>
      <c r="BB1190" s="17"/>
      <c r="BC1190" s="17"/>
      <c r="BD1190" s="17"/>
      <c r="BE1190" s="17"/>
      <c r="BF1190" s="17"/>
      <c r="BG1190" s="17"/>
      <c r="BH1190" s="17"/>
      <c r="BI1190" s="17"/>
      <c r="BJ1190" s="17"/>
    </row>
    <row r="1191" spans="2:62">
      <c r="B1191" s="6" t="s">
        <v>491</v>
      </c>
      <c r="C1191" s="17"/>
      <c r="D1191" s="17"/>
      <c r="E1191" s="17"/>
      <c r="F1191" s="17"/>
      <c r="G1191" s="17"/>
      <c r="H1191" s="17"/>
      <c r="I1191" s="17"/>
      <c r="J1191" s="17"/>
      <c r="K1191" s="17"/>
      <c r="L1191" s="17"/>
      <c r="M1191" s="17"/>
      <c r="N1191" s="17"/>
      <c r="O1191" s="17"/>
      <c r="P1191" s="17"/>
      <c r="Q1191" s="17"/>
      <c r="R1191" s="17"/>
      <c r="S1191" s="17"/>
      <c r="T1191" s="17"/>
      <c r="U1191" s="17"/>
      <c r="V1191" s="17"/>
      <c r="W1191" s="17"/>
      <c r="X1191" s="17"/>
      <c r="Y1191" s="17"/>
      <c r="Z1191" s="17"/>
      <c r="AA1191" s="17"/>
      <c r="AB1191" s="17"/>
      <c r="AC1191" s="17"/>
      <c r="AD1191" s="17"/>
      <c r="AE1191" s="17"/>
      <c r="AF1191" s="17"/>
      <c r="AG1191" s="17"/>
      <c r="AH1191" s="17"/>
      <c r="AI1191" s="17"/>
      <c r="AJ1191" s="17"/>
      <c r="AK1191" s="17"/>
      <c r="AL1191" s="17"/>
      <c r="AM1191" s="17"/>
      <c r="AN1191" s="17"/>
      <c r="AO1191" s="17"/>
      <c r="AP1191" s="17"/>
      <c r="AQ1191" s="17"/>
      <c r="AR1191" s="17"/>
      <c r="AS1191" s="17"/>
      <c r="AT1191" s="17"/>
      <c r="AU1191" s="17"/>
      <c r="AV1191" s="17"/>
      <c r="AW1191" s="17"/>
      <c r="AX1191" s="17"/>
      <c r="AY1191" s="17"/>
      <c r="AZ1191" s="17"/>
      <c r="BA1191" s="17"/>
      <c r="BB1191" s="17"/>
      <c r="BC1191" s="17"/>
      <c r="BD1191" s="17"/>
      <c r="BE1191" s="17"/>
      <c r="BF1191" s="17"/>
      <c r="BG1191" s="17"/>
      <c r="BH1191" s="17"/>
      <c r="BI1191" s="17"/>
      <c r="BJ1191" s="17"/>
    </row>
    <row r="1192" spans="2:62">
      <c r="B1192" s="24" t="s">
        <v>15</v>
      </c>
      <c r="C1192" s="17"/>
      <c r="D1192" s="17"/>
      <c r="E1192" s="17"/>
      <c r="F1192" s="17"/>
      <c r="G1192" s="17"/>
      <c r="H1192" s="17"/>
      <c r="I1192" s="17"/>
      <c r="J1192" s="17"/>
      <c r="K1192" s="17"/>
      <c r="L1192" s="17"/>
      <c r="M1192" s="17"/>
      <c r="N1192" s="17"/>
      <c r="O1192" s="17"/>
      <c r="P1192" s="17"/>
      <c r="Q1192" s="17"/>
      <c r="R1192" s="17"/>
      <c r="S1192" s="17"/>
      <c r="T1192" s="17"/>
      <c r="U1192" s="17"/>
      <c r="V1192" s="17"/>
      <c r="W1192" s="17"/>
      <c r="X1192" s="17"/>
      <c r="Y1192" s="17"/>
      <c r="Z1192" s="17"/>
      <c r="AA1192" s="17"/>
      <c r="AB1192" s="17"/>
      <c r="AC1192" s="17"/>
      <c r="AD1192" s="17"/>
      <c r="AE1192" s="17"/>
      <c r="AF1192" s="17"/>
      <c r="AG1192" s="17"/>
      <c r="AH1192" s="17"/>
      <c r="AI1192" s="17"/>
      <c r="AJ1192" s="17"/>
      <c r="AK1192" s="17"/>
      <c r="AL1192" s="17"/>
      <c r="AM1192" s="17"/>
      <c r="AN1192" s="17"/>
      <c r="AO1192" s="17"/>
      <c r="AP1192" s="17"/>
      <c r="AQ1192" s="17"/>
      <c r="AR1192" s="17"/>
      <c r="AS1192" s="17"/>
      <c r="AT1192" s="17"/>
      <c r="AU1192" s="17"/>
      <c r="AV1192" s="17"/>
      <c r="AW1192" s="17"/>
      <c r="AX1192" s="17"/>
      <c r="AY1192" s="17"/>
      <c r="AZ1192" s="17"/>
      <c r="BA1192" s="17"/>
      <c r="BB1192" s="17"/>
      <c r="BC1192" s="17"/>
      <c r="BD1192" s="17"/>
      <c r="BE1192" s="17"/>
      <c r="BF1192" s="17"/>
      <c r="BG1192" s="17"/>
      <c r="BH1192" s="17"/>
      <c r="BI1192" s="17"/>
      <c r="BJ1192" s="17"/>
    </row>
    <row r="1193" spans="2:62">
      <c r="B1193" t="s">
        <v>252</v>
      </c>
      <c r="C1193" s="17">
        <v>0.154034947358548</v>
      </c>
      <c r="D1193" s="17">
        <v>0.16520994270625999</v>
      </c>
      <c r="E1193" s="17">
        <v>0.143255503600277</v>
      </c>
      <c r="F1193" s="17"/>
      <c r="G1193" s="17">
        <v>0.187117452276823</v>
      </c>
      <c r="H1193" s="17">
        <v>0.25688955708640898</v>
      </c>
      <c r="I1193" s="17">
        <v>0.179971922539641</v>
      </c>
      <c r="J1193" s="17">
        <v>0.114475305792948</v>
      </c>
      <c r="K1193" s="17">
        <v>9.3427275039856705E-2</v>
      </c>
      <c r="L1193" s="17">
        <v>0.100817757119567</v>
      </c>
      <c r="M1193" s="17"/>
      <c r="N1193" s="17">
        <v>0.20389782134061499</v>
      </c>
      <c r="O1193" s="17">
        <v>0.14575782440638299</v>
      </c>
      <c r="P1193" s="17">
        <v>0.142958221005412</v>
      </c>
      <c r="Q1193" s="17">
        <v>0.119388081502191</v>
      </c>
      <c r="R1193" s="17"/>
      <c r="S1193" s="17">
        <v>0.191559672757287</v>
      </c>
      <c r="T1193" s="17">
        <v>0.12372197780715501</v>
      </c>
      <c r="U1193" s="17">
        <v>0.116083356128953</v>
      </c>
      <c r="V1193" s="17">
        <v>0.15926830512527701</v>
      </c>
      <c r="W1193" s="17">
        <v>0.14867385739019801</v>
      </c>
      <c r="X1193" s="17">
        <v>0.147113771906171</v>
      </c>
      <c r="Y1193" s="17">
        <v>0.12578763433589099</v>
      </c>
      <c r="Z1193" s="17">
        <v>0.21421666729382499</v>
      </c>
      <c r="AA1193" s="17">
        <v>0.18010981694960301</v>
      </c>
      <c r="AB1193" s="17"/>
      <c r="AC1193" s="17">
        <v>0.24772628220559301</v>
      </c>
      <c r="AD1193" s="17">
        <v>0.12972763226631601</v>
      </c>
      <c r="AE1193" s="17">
        <v>0.146764876277723</v>
      </c>
      <c r="AF1193" s="17">
        <v>9.6948142344344707E-2</v>
      </c>
      <c r="AG1193" s="17">
        <v>0.110642752388816</v>
      </c>
      <c r="AH1193" s="17">
        <v>0.14682976070120099</v>
      </c>
      <c r="AI1193" s="17"/>
      <c r="AJ1193" s="17">
        <v>0.121365595701709</v>
      </c>
      <c r="AK1193" s="17">
        <v>0.15562662327641599</v>
      </c>
      <c r="AL1193" s="17">
        <v>0.121134232573822</v>
      </c>
      <c r="AM1193" s="17">
        <v>0.147095504233342</v>
      </c>
      <c r="AN1193" s="17">
        <v>0.229829378623717</v>
      </c>
      <c r="AO1193" s="17">
        <v>0.161808364696434</v>
      </c>
      <c r="AP1193" s="17"/>
      <c r="AQ1193" s="17">
        <v>0.21730494995314201</v>
      </c>
      <c r="AR1193" s="17">
        <v>0.13332413750466199</v>
      </c>
      <c r="AS1193" s="17"/>
      <c r="AT1193" s="17">
        <v>0.13760508517616701</v>
      </c>
      <c r="AU1193" s="17">
        <v>0.22073378013370701</v>
      </c>
      <c r="AV1193" s="17"/>
      <c r="AW1193" s="17">
        <v>0.17046496255129301</v>
      </c>
      <c r="AX1193" s="17" t="s">
        <v>87</v>
      </c>
      <c r="AY1193" s="17">
        <v>0.121365595701709</v>
      </c>
      <c r="AZ1193" s="17"/>
      <c r="BA1193" s="17">
        <v>0.17303187459840899</v>
      </c>
      <c r="BB1193" s="17">
        <v>0.14349586384022101</v>
      </c>
      <c r="BC1193" s="17"/>
      <c r="BD1193" s="17">
        <v>0.246718788402498</v>
      </c>
      <c r="BE1193" s="17">
        <v>0.130129283160484</v>
      </c>
      <c r="BF1193" s="17"/>
      <c r="BG1193" s="17">
        <v>0.241520830422425</v>
      </c>
      <c r="BH1193" s="17">
        <v>0.137309767692333</v>
      </c>
      <c r="BI1193" s="17">
        <v>0.16140837681877199</v>
      </c>
      <c r="BJ1193" s="17">
        <v>0.14776777019676901</v>
      </c>
    </row>
    <row r="1194" spans="2:62">
      <c r="B1194" t="s">
        <v>339</v>
      </c>
      <c r="C1194" s="17">
        <v>0.34532998289497802</v>
      </c>
      <c r="D1194" s="17">
        <v>0.34570320356471101</v>
      </c>
      <c r="E1194" s="17">
        <v>0.34458374920309798</v>
      </c>
      <c r="F1194" s="17"/>
      <c r="G1194" s="17">
        <v>0.42939795034414002</v>
      </c>
      <c r="H1194" s="17">
        <v>0.39676765324456198</v>
      </c>
      <c r="I1194" s="17">
        <v>0.37397700121658201</v>
      </c>
      <c r="J1194" s="17">
        <v>0.30037865956422199</v>
      </c>
      <c r="K1194" s="17">
        <v>0.27635499341798597</v>
      </c>
      <c r="L1194" s="17">
        <v>0.306722961298936</v>
      </c>
      <c r="M1194" s="17"/>
      <c r="N1194" s="17">
        <v>0.38678888454347399</v>
      </c>
      <c r="O1194" s="17">
        <v>0.37837087415312498</v>
      </c>
      <c r="P1194" s="17">
        <v>0.31636951575292199</v>
      </c>
      <c r="Q1194" s="17">
        <v>0.29145873007539602</v>
      </c>
      <c r="R1194" s="17"/>
      <c r="S1194" s="17">
        <v>0.37545115574256599</v>
      </c>
      <c r="T1194" s="17">
        <v>0.33232161173791003</v>
      </c>
      <c r="U1194" s="17">
        <v>0.33954526304162902</v>
      </c>
      <c r="V1194" s="17">
        <v>0.318043081557701</v>
      </c>
      <c r="W1194" s="17">
        <v>0.32791727344449501</v>
      </c>
      <c r="X1194" s="17">
        <v>0.42526731368923298</v>
      </c>
      <c r="Y1194" s="17">
        <v>0.34212210172962199</v>
      </c>
      <c r="Z1194" s="17">
        <v>0.32699092039830702</v>
      </c>
      <c r="AA1194" s="17">
        <v>0.30931701827274799</v>
      </c>
      <c r="AB1194" s="17"/>
      <c r="AC1194" s="17">
        <v>0.39222760141849</v>
      </c>
      <c r="AD1194" s="17">
        <v>0.33751466666609897</v>
      </c>
      <c r="AE1194" s="17">
        <v>0.35508185735652098</v>
      </c>
      <c r="AF1194" s="17">
        <v>0.31735275003017399</v>
      </c>
      <c r="AG1194" s="17">
        <v>0.296701854775555</v>
      </c>
      <c r="AH1194" s="17">
        <v>0.33152774274056102</v>
      </c>
      <c r="AI1194" s="17"/>
      <c r="AJ1194" s="17">
        <v>0.328022748679141</v>
      </c>
      <c r="AK1194" s="17">
        <v>0.36952729222368602</v>
      </c>
      <c r="AL1194" s="17">
        <v>0.31735375606628202</v>
      </c>
      <c r="AM1194" s="17">
        <v>0.42272094206869698</v>
      </c>
      <c r="AN1194" s="17">
        <v>0.328662781650507</v>
      </c>
      <c r="AO1194" s="17">
        <v>0.31462873857298201</v>
      </c>
      <c r="AP1194" s="17"/>
      <c r="AQ1194" s="17">
        <v>0.36499079663091899</v>
      </c>
      <c r="AR1194" s="17">
        <v>0.34568676112116498</v>
      </c>
      <c r="AS1194" s="17"/>
      <c r="AT1194" s="17">
        <v>0.34054279855359798</v>
      </c>
      <c r="AU1194" s="17">
        <v>0.35996387381267497</v>
      </c>
      <c r="AV1194" s="17"/>
      <c r="AW1194" s="17">
        <v>0.33380589022010998</v>
      </c>
      <c r="AX1194" s="17" t="s">
        <v>87</v>
      </c>
      <c r="AY1194" s="17">
        <v>0.328022748679141</v>
      </c>
      <c r="AZ1194" s="17"/>
      <c r="BA1194" s="17">
        <v>0.39800979515030899</v>
      </c>
      <c r="BB1194" s="17">
        <v>0.31610436476849602</v>
      </c>
      <c r="BC1194" s="17"/>
      <c r="BD1194" s="17">
        <v>0.40525150679197303</v>
      </c>
      <c r="BE1194" s="17">
        <v>0.32456321155638301</v>
      </c>
      <c r="BF1194" s="17"/>
      <c r="BG1194" s="17">
        <v>0.39962094803326098</v>
      </c>
      <c r="BH1194" s="17">
        <v>0.28599052341147502</v>
      </c>
      <c r="BI1194" s="17">
        <v>0.40900311314459198</v>
      </c>
      <c r="BJ1194" s="17">
        <v>0.34143553777109797</v>
      </c>
    </row>
    <row r="1195" spans="2:62">
      <c r="B1195" t="s">
        <v>255</v>
      </c>
      <c r="C1195" s="17">
        <v>0.29002716280785201</v>
      </c>
      <c r="D1195" s="17">
        <v>0.28621224177615201</v>
      </c>
      <c r="E1195" s="17">
        <v>0.29604473344953802</v>
      </c>
      <c r="F1195" s="17"/>
      <c r="G1195" s="17">
        <v>0.21006264028369401</v>
      </c>
      <c r="H1195" s="17">
        <v>0.225653916751479</v>
      </c>
      <c r="I1195" s="17">
        <v>0.23099657161748299</v>
      </c>
      <c r="J1195" s="17">
        <v>0.33725363724421098</v>
      </c>
      <c r="K1195" s="17">
        <v>0.34594573539025197</v>
      </c>
      <c r="L1195" s="17">
        <v>0.37263635486355101</v>
      </c>
      <c r="M1195" s="17"/>
      <c r="N1195" s="17">
        <v>0.25657305678658099</v>
      </c>
      <c r="O1195" s="17">
        <v>0.27315972021534501</v>
      </c>
      <c r="P1195" s="17">
        <v>0.30976955410801499</v>
      </c>
      <c r="Q1195" s="17">
        <v>0.32628900325565002</v>
      </c>
      <c r="R1195" s="17"/>
      <c r="S1195" s="17">
        <v>0.24680929701255999</v>
      </c>
      <c r="T1195" s="17">
        <v>0.34988358810912601</v>
      </c>
      <c r="U1195" s="17">
        <v>0.29016462314524599</v>
      </c>
      <c r="V1195" s="17">
        <v>0.31035951334080403</v>
      </c>
      <c r="W1195" s="17">
        <v>0.26041345826530898</v>
      </c>
      <c r="X1195" s="17">
        <v>0.25310812031227697</v>
      </c>
      <c r="Y1195" s="17">
        <v>0.32979031225693201</v>
      </c>
      <c r="Z1195" s="17">
        <v>0.21311310557160301</v>
      </c>
      <c r="AA1195" s="17">
        <v>0.29765298547971902</v>
      </c>
      <c r="AB1195" s="17"/>
      <c r="AC1195" s="17">
        <v>0.21544889728998101</v>
      </c>
      <c r="AD1195" s="17">
        <v>0.29127359587160301</v>
      </c>
      <c r="AE1195" s="17">
        <v>0.31523802058710299</v>
      </c>
      <c r="AF1195" s="17">
        <v>0.31776087814734899</v>
      </c>
      <c r="AG1195" s="17">
        <v>0.35039793047425399</v>
      </c>
      <c r="AH1195" s="17">
        <v>0.37444839276563202</v>
      </c>
      <c r="AI1195" s="17"/>
      <c r="AJ1195" s="17">
        <v>0.31682370209046801</v>
      </c>
      <c r="AK1195" s="17">
        <v>0.264397173206463</v>
      </c>
      <c r="AL1195" s="17">
        <v>0.32762598478876198</v>
      </c>
      <c r="AM1195" s="17">
        <v>0.26706524729451098</v>
      </c>
      <c r="AN1195" s="17">
        <v>0.266872820823775</v>
      </c>
      <c r="AO1195" s="17">
        <v>0.31931263214955402</v>
      </c>
      <c r="AP1195" s="17"/>
      <c r="AQ1195" s="17">
        <v>0.25439135815143099</v>
      </c>
      <c r="AR1195" s="17">
        <v>0.30458154607087801</v>
      </c>
      <c r="AS1195" s="17"/>
      <c r="AT1195" s="17">
        <v>0.29734310721087998</v>
      </c>
      <c r="AU1195" s="17">
        <v>0.26438810174152</v>
      </c>
      <c r="AV1195" s="17"/>
      <c r="AW1195" s="17">
        <v>0.28849640976135499</v>
      </c>
      <c r="AX1195" s="17" t="s">
        <v>87</v>
      </c>
      <c r="AY1195" s="17">
        <v>0.31682370209046801</v>
      </c>
      <c r="AZ1195" s="17"/>
      <c r="BA1195" s="17">
        <v>0.25683387901691601</v>
      </c>
      <c r="BB1195" s="17">
        <v>0.30844207726760697</v>
      </c>
      <c r="BC1195" s="17"/>
      <c r="BD1195" s="17">
        <v>0.22864823732372899</v>
      </c>
      <c r="BE1195" s="17">
        <v>0.310255064073167</v>
      </c>
      <c r="BF1195" s="17"/>
      <c r="BG1195" s="17">
        <v>0.23373604981621299</v>
      </c>
      <c r="BH1195" s="17">
        <v>0.32252990034641099</v>
      </c>
      <c r="BI1195" s="17">
        <v>0.26126340637149398</v>
      </c>
      <c r="BJ1195" s="17">
        <v>0.27337227867526398</v>
      </c>
    </row>
    <row r="1196" spans="2:62">
      <c r="B1196" t="s">
        <v>340</v>
      </c>
      <c r="C1196" s="17">
        <v>0.106368002541399</v>
      </c>
      <c r="D1196" s="17">
        <v>9.9407057270248206E-2</v>
      </c>
      <c r="E1196" s="17">
        <v>0.112201895540487</v>
      </c>
      <c r="F1196" s="17"/>
      <c r="G1196" s="17">
        <v>8.0229518255931706E-2</v>
      </c>
      <c r="H1196" s="17">
        <v>6.9757166473350896E-2</v>
      </c>
      <c r="I1196" s="17">
        <v>0.117062264734826</v>
      </c>
      <c r="J1196" s="17">
        <v>0.11432953325143</v>
      </c>
      <c r="K1196" s="17">
        <v>0.15127151089266699</v>
      </c>
      <c r="L1196" s="17">
        <v>0.105672298302962</v>
      </c>
      <c r="M1196" s="17"/>
      <c r="N1196" s="17">
        <v>7.9078335613981199E-2</v>
      </c>
      <c r="O1196" s="17">
        <v>0.117795158668504</v>
      </c>
      <c r="P1196" s="17">
        <v>0.11453737075635501</v>
      </c>
      <c r="Q1196" s="17">
        <v>0.117440070220204</v>
      </c>
      <c r="R1196" s="17"/>
      <c r="S1196" s="17">
        <v>8.7290546166474095E-2</v>
      </c>
      <c r="T1196" s="17">
        <v>0.122490276316517</v>
      </c>
      <c r="U1196" s="17">
        <v>0.13349151215965499</v>
      </c>
      <c r="V1196" s="17">
        <v>0.119141526362237</v>
      </c>
      <c r="W1196" s="17">
        <v>0.15034265712088701</v>
      </c>
      <c r="X1196" s="17">
        <v>5.5492089130484201E-2</v>
      </c>
      <c r="Y1196" s="17">
        <v>9.2287935600079002E-2</v>
      </c>
      <c r="Z1196" s="17">
        <v>0.141399869584445</v>
      </c>
      <c r="AA1196" s="17">
        <v>8.6686964169628095E-2</v>
      </c>
      <c r="AB1196" s="17"/>
      <c r="AC1196" s="17">
        <v>7.6227882636016403E-2</v>
      </c>
      <c r="AD1196" s="17">
        <v>0.12606860091618499</v>
      </c>
      <c r="AE1196" s="17">
        <v>6.9865377413633203E-2</v>
      </c>
      <c r="AF1196" s="17">
        <v>0.131338207342411</v>
      </c>
      <c r="AG1196" s="17">
        <v>0.14376258218646601</v>
      </c>
      <c r="AH1196" s="17">
        <v>6.3179153978612901E-2</v>
      </c>
      <c r="AI1196" s="17"/>
      <c r="AJ1196" s="17">
        <v>0.11605477943031201</v>
      </c>
      <c r="AK1196" s="17">
        <v>0.11078485548580599</v>
      </c>
      <c r="AL1196" s="17">
        <v>7.6560648057234698E-2</v>
      </c>
      <c r="AM1196" s="17">
        <v>7.5424131014291601E-2</v>
      </c>
      <c r="AN1196" s="17">
        <v>0.10776114630075299</v>
      </c>
      <c r="AO1196" s="17">
        <v>9.5058426976082702E-2</v>
      </c>
      <c r="AP1196" s="17"/>
      <c r="AQ1196" s="17">
        <v>9.2927072269962704E-2</v>
      </c>
      <c r="AR1196" s="17">
        <v>0.10974099556014801</v>
      </c>
      <c r="AS1196" s="17"/>
      <c r="AT1196" s="17">
        <v>0.1118094592108</v>
      </c>
      <c r="AU1196" s="17">
        <v>8.39941800740968E-2</v>
      </c>
      <c r="AV1196" s="17"/>
      <c r="AW1196" s="17">
        <v>0.113322472078537</v>
      </c>
      <c r="AX1196" s="17" t="s">
        <v>87</v>
      </c>
      <c r="AY1196" s="17">
        <v>0.11605477943031201</v>
      </c>
      <c r="AZ1196" s="17"/>
      <c r="BA1196" s="17">
        <v>9.8316255389641699E-2</v>
      </c>
      <c r="BB1196" s="17">
        <v>0.110834937358245</v>
      </c>
      <c r="BC1196" s="17"/>
      <c r="BD1196" s="17">
        <v>6.3449971179531606E-2</v>
      </c>
      <c r="BE1196" s="17">
        <v>0.12002393632752301</v>
      </c>
      <c r="BF1196" s="17"/>
      <c r="BG1196" s="17">
        <v>7.6669561984381601E-2</v>
      </c>
      <c r="BH1196" s="17">
        <v>0.12318675037216401</v>
      </c>
      <c r="BI1196" s="17">
        <v>9.2309903494495402E-2</v>
      </c>
      <c r="BJ1196" s="17">
        <v>0.13424526966722899</v>
      </c>
    </row>
    <row r="1197" spans="2:62">
      <c r="B1197" t="s">
        <v>258</v>
      </c>
      <c r="C1197" s="17">
        <v>6.2346003195811697E-2</v>
      </c>
      <c r="D1197" s="17">
        <v>7.16024302710912E-2</v>
      </c>
      <c r="E1197" s="17">
        <v>5.18779567156109E-2</v>
      </c>
      <c r="F1197" s="17"/>
      <c r="G1197" s="17">
        <v>2.7942003305851299E-2</v>
      </c>
      <c r="H1197" s="17">
        <v>3.57284649790525E-2</v>
      </c>
      <c r="I1197" s="17">
        <v>4.8638340491659E-2</v>
      </c>
      <c r="J1197" s="17">
        <v>8.4772100954564694E-2</v>
      </c>
      <c r="K1197" s="17">
        <v>9.5508322692490003E-2</v>
      </c>
      <c r="L1197" s="17">
        <v>7.3909070570084501E-2</v>
      </c>
      <c r="M1197" s="17"/>
      <c r="N1197" s="17">
        <v>4.3056747550514501E-2</v>
      </c>
      <c r="O1197" s="17">
        <v>4.8789898046660098E-2</v>
      </c>
      <c r="P1197" s="17">
        <v>7.5253739840984296E-2</v>
      </c>
      <c r="Q1197" s="17">
        <v>8.4385764079626405E-2</v>
      </c>
      <c r="R1197" s="17"/>
      <c r="S1197" s="17">
        <v>5.6025134518757E-2</v>
      </c>
      <c r="T1197" s="17">
        <v>4.1736929091814798E-2</v>
      </c>
      <c r="U1197" s="17">
        <v>7.0118152704673906E-2</v>
      </c>
      <c r="V1197" s="17">
        <v>5.3558978485547498E-2</v>
      </c>
      <c r="W1197" s="17">
        <v>8.4102812397245902E-2</v>
      </c>
      <c r="X1197" s="17">
        <v>6.3657026477636394E-2</v>
      </c>
      <c r="Y1197" s="17">
        <v>5.46155318227841E-2</v>
      </c>
      <c r="Z1197" s="17">
        <v>4.56960845413312E-2</v>
      </c>
      <c r="AA1197" s="17">
        <v>9.3593480123841194E-2</v>
      </c>
      <c r="AB1197" s="17"/>
      <c r="AC1197" s="17">
        <v>4.2813412151374797E-2</v>
      </c>
      <c r="AD1197" s="17">
        <v>6.5057702729686806E-2</v>
      </c>
      <c r="AE1197" s="17">
        <v>7.1758968848755905E-2</v>
      </c>
      <c r="AF1197" s="17">
        <v>8.2310374773416906E-2</v>
      </c>
      <c r="AG1197" s="17">
        <v>6.05504972091091E-2</v>
      </c>
      <c r="AH1197" s="17">
        <v>4.6653295369588899E-2</v>
      </c>
      <c r="AI1197" s="17"/>
      <c r="AJ1197" s="17">
        <v>7.64457461124015E-2</v>
      </c>
      <c r="AK1197" s="17">
        <v>5.7194119236595897E-2</v>
      </c>
      <c r="AL1197" s="17">
        <v>5.96695254594517E-2</v>
      </c>
      <c r="AM1197" s="17">
        <v>7.0031385890221606E-2</v>
      </c>
      <c r="AN1197" s="17">
        <v>3.8117755798414699E-2</v>
      </c>
      <c r="AO1197" s="17">
        <v>7.5847431226281195E-2</v>
      </c>
      <c r="AP1197" s="17"/>
      <c r="AQ1197" s="17">
        <v>3.3155059875760597E-2</v>
      </c>
      <c r="AR1197" s="17">
        <v>6.79583475897578E-2</v>
      </c>
      <c r="AS1197" s="17"/>
      <c r="AT1197" s="17">
        <v>6.7617981088000406E-2</v>
      </c>
      <c r="AU1197" s="17">
        <v>4.4352554352606897E-2</v>
      </c>
      <c r="AV1197" s="17"/>
      <c r="AW1197" s="17">
        <v>5.3164526185585897E-2</v>
      </c>
      <c r="AX1197" s="17" t="s">
        <v>87</v>
      </c>
      <c r="AY1197" s="17">
        <v>7.64457461124015E-2</v>
      </c>
      <c r="AZ1197" s="17"/>
      <c r="BA1197" s="17">
        <v>3.8009892664842698E-2</v>
      </c>
      <c r="BB1197" s="17">
        <v>7.5847149889628596E-2</v>
      </c>
      <c r="BC1197" s="17"/>
      <c r="BD1197" s="17">
        <v>3.7098928130636401E-2</v>
      </c>
      <c r="BE1197" s="17">
        <v>7.17146991184264E-2</v>
      </c>
      <c r="BF1197" s="17"/>
      <c r="BG1197" s="17">
        <v>2.9158519957533401E-2</v>
      </c>
      <c r="BH1197" s="17">
        <v>9.7494900867058504E-2</v>
      </c>
      <c r="BI1197" s="17">
        <v>4.6289191585738701E-2</v>
      </c>
      <c r="BJ1197" s="17">
        <v>6.5946467816756796E-2</v>
      </c>
    </row>
    <row r="1198" spans="2:62">
      <c r="B1198" t="s">
        <v>101</v>
      </c>
      <c r="C1198" s="17">
        <v>4.1893901201411197E-2</v>
      </c>
      <c r="D1198" s="17">
        <v>3.1865124411536799E-2</v>
      </c>
      <c r="E1198" s="17">
        <v>5.20361614909889E-2</v>
      </c>
      <c r="F1198" s="17"/>
      <c r="G1198" s="17">
        <v>6.5250435533560303E-2</v>
      </c>
      <c r="H1198" s="17">
        <v>1.52032414651458E-2</v>
      </c>
      <c r="I1198" s="17">
        <v>4.93538993998087E-2</v>
      </c>
      <c r="J1198" s="17">
        <v>4.8790763192623599E-2</v>
      </c>
      <c r="K1198" s="17">
        <v>3.7492162566748699E-2</v>
      </c>
      <c r="L1198" s="17">
        <v>4.0241557844899599E-2</v>
      </c>
      <c r="M1198" s="17"/>
      <c r="N1198" s="17">
        <v>3.0605154164833899E-2</v>
      </c>
      <c r="O1198" s="17">
        <v>3.6126524509983403E-2</v>
      </c>
      <c r="P1198" s="17">
        <v>4.1111598536312299E-2</v>
      </c>
      <c r="Q1198" s="17">
        <v>6.1038350866933502E-2</v>
      </c>
      <c r="R1198" s="17"/>
      <c r="S1198" s="17">
        <v>4.28641938023556E-2</v>
      </c>
      <c r="T1198" s="17">
        <v>2.9845616937477198E-2</v>
      </c>
      <c r="U1198" s="17">
        <v>5.0597092819842697E-2</v>
      </c>
      <c r="V1198" s="17">
        <v>3.9628595128434703E-2</v>
      </c>
      <c r="W1198" s="17">
        <v>2.8549941381865399E-2</v>
      </c>
      <c r="X1198" s="17">
        <v>5.5361678484199102E-2</v>
      </c>
      <c r="Y1198" s="17">
        <v>5.53964842546915E-2</v>
      </c>
      <c r="Z1198" s="17">
        <v>5.8583352610488401E-2</v>
      </c>
      <c r="AA1198" s="17">
        <v>3.2639735004460102E-2</v>
      </c>
      <c r="AB1198" s="17"/>
      <c r="AC1198" s="17">
        <v>2.5555924298544901E-2</v>
      </c>
      <c r="AD1198" s="17">
        <v>5.035780155011E-2</v>
      </c>
      <c r="AE1198" s="17">
        <v>4.1290899516264197E-2</v>
      </c>
      <c r="AF1198" s="17">
        <v>5.4289647362303697E-2</v>
      </c>
      <c r="AG1198" s="17">
        <v>3.79443829657998E-2</v>
      </c>
      <c r="AH1198" s="17">
        <v>3.7361654444404702E-2</v>
      </c>
      <c r="AI1198" s="17"/>
      <c r="AJ1198" s="17">
        <v>4.12874279859681E-2</v>
      </c>
      <c r="AK1198" s="17">
        <v>4.2469936571033297E-2</v>
      </c>
      <c r="AL1198" s="17">
        <v>9.76558530544476E-2</v>
      </c>
      <c r="AM1198" s="17">
        <v>1.7662789498936401E-2</v>
      </c>
      <c r="AN1198" s="17">
        <v>2.8756116802833399E-2</v>
      </c>
      <c r="AO1198" s="17">
        <v>3.33444063786658E-2</v>
      </c>
      <c r="AP1198" s="17"/>
      <c r="AQ1198" s="17">
        <v>3.7230763118784801E-2</v>
      </c>
      <c r="AR1198" s="17">
        <v>3.8708212153388398E-2</v>
      </c>
      <c r="AS1198" s="17"/>
      <c r="AT1198" s="17">
        <v>4.5081568760554698E-2</v>
      </c>
      <c r="AU1198" s="17">
        <v>2.65675098853939E-2</v>
      </c>
      <c r="AV1198" s="17"/>
      <c r="AW1198" s="17">
        <v>4.07457392031201E-2</v>
      </c>
      <c r="AX1198" s="17" t="s">
        <v>87</v>
      </c>
      <c r="AY1198" s="17">
        <v>4.12874279859681E-2</v>
      </c>
      <c r="AZ1198" s="17"/>
      <c r="BA1198" s="17">
        <v>3.5798303179881502E-2</v>
      </c>
      <c r="BB1198" s="17">
        <v>4.5275606875803301E-2</v>
      </c>
      <c r="BC1198" s="17"/>
      <c r="BD1198" s="17">
        <v>1.8832568171631699E-2</v>
      </c>
      <c r="BE1198" s="17">
        <v>4.3313805764016597E-2</v>
      </c>
      <c r="BF1198" s="17"/>
      <c r="BG1198" s="17">
        <v>1.92940897861856E-2</v>
      </c>
      <c r="BH1198" s="17">
        <v>3.3488157310558597E-2</v>
      </c>
      <c r="BI1198" s="17">
        <v>2.9726008584907902E-2</v>
      </c>
      <c r="BJ1198" s="17">
        <v>3.7232675872883203E-2</v>
      </c>
    </row>
    <row r="1199" spans="2:62">
      <c r="B1199" t="s">
        <v>259</v>
      </c>
      <c r="C1199" s="17">
        <v>0.49936493025352602</v>
      </c>
      <c r="D1199" s="17">
        <v>0.51091314627097195</v>
      </c>
      <c r="E1199" s="17">
        <v>0.48783925280337498</v>
      </c>
      <c r="F1199" s="17"/>
      <c r="G1199" s="17">
        <v>0.61651540262096305</v>
      </c>
      <c r="H1199" s="17">
        <v>0.65365721033097102</v>
      </c>
      <c r="I1199" s="17">
        <v>0.55394892375622296</v>
      </c>
      <c r="J1199" s="17">
        <v>0.41485396535717001</v>
      </c>
      <c r="K1199" s="17">
        <v>0.36978226845784301</v>
      </c>
      <c r="L1199" s="17">
        <v>0.40754071841850298</v>
      </c>
      <c r="M1199" s="17"/>
      <c r="N1199" s="17">
        <v>0.590686705884089</v>
      </c>
      <c r="O1199" s="17">
        <v>0.52412869855950805</v>
      </c>
      <c r="P1199" s="17">
        <v>0.45932773675833399</v>
      </c>
      <c r="Q1199" s="17">
        <v>0.41084681157758701</v>
      </c>
      <c r="R1199" s="17"/>
      <c r="S1199" s="17">
        <v>0.56701082849985296</v>
      </c>
      <c r="T1199" s="17">
        <v>0.45604358954506502</v>
      </c>
      <c r="U1199" s="17">
        <v>0.45562861917058201</v>
      </c>
      <c r="V1199" s="17">
        <v>0.47731138668297701</v>
      </c>
      <c r="W1199" s="17">
        <v>0.47659113083469301</v>
      </c>
      <c r="X1199" s="17">
        <v>0.57238108559540402</v>
      </c>
      <c r="Y1199" s="17">
        <v>0.467909736065514</v>
      </c>
      <c r="Z1199" s="17">
        <v>0.54120758769213295</v>
      </c>
      <c r="AA1199" s="17">
        <v>0.48942683522235098</v>
      </c>
      <c r="AB1199" s="17"/>
      <c r="AC1199" s="17">
        <v>0.63995388362408301</v>
      </c>
      <c r="AD1199" s="17">
        <v>0.46724229893241498</v>
      </c>
      <c r="AE1199" s="17">
        <v>0.50184673363424404</v>
      </c>
      <c r="AF1199" s="17">
        <v>0.414300892374519</v>
      </c>
      <c r="AG1199" s="17">
        <v>0.40734460716437099</v>
      </c>
      <c r="AH1199" s="17">
        <v>0.47835750344176198</v>
      </c>
      <c r="AI1199" s="17"/>
      <c r="AJ1199" s="17">
        <v>0.44938834438085001</v>
      </c>
      <c r="AK1199" s="17">
        <v>0.52515391550010204</v>
      </c>
      <c r="AL1199" s="17">
        <v>0.43848798864010402</v>
      </c>
      <c r="AM1199" s="17">
        <v>0.56981644630203898</v>
      </c>
      <c r="AN1199" s="17">
        <v>0.55849216027422399</v>
      </c>
      <c r="AO1199" s="17">
        <v>0.47643710326941602</v>
      </c>
      <c r="AP1199" s="17"/>
      <c r="AQ1199" s="17">
        <v>0.58229574658406102</v>
      </c>
      <c r="AR1199" s="17">
        <v>0.47901089862582802</v>
      </c>
      <c r="AS1199" s="17"/>
      <c r="AT1199" s="17">
        <v>0.47814788372976402</v>
      </c>
      <c r="AU1199" s="17">
        <v>0.58069765394638195</v>
      </c>
      <c r="AV1199" s="17"/>
      <c r="AW1199" s="17">
        <v>0.50427085277140205</v>
      </c>
      <c r="AX1199" s="17" t="s">
        <v>87</v>
      </c>
      <c r="AY1199" s="17">
        <v>0.44938834438085001</v>
      </c>
      <c r="AZ1199" s="17"/>
      <c r="BA1199" s="17">
        <v>0.57104166974871795</v>
      </c>
      <c r="BB1199" s="17">
        <v>0.45960022860871602</v>
      </c>
      <c r="BC1199" s="17"/>
      <c r="BD1199" s="17">
        <v>0.65197029519447103</v>
      </c>
      <c r="BE1199" s="17">
        <v>0.45469249471686701</v>
      </c>
      <c r="BF1199" s="17"/>
      <c r="BG1199" s="17">
        <v>0.64114177845568698</v>
      </c>
      <c r="BH1199" s="17">
        <v>0.42330029110380801</v>
      </c>
      <c r="BI1199" s="17">
        <v>0.57041148996336399</v>
      </c>
      <c r="BJ1199" s="17">
        <v>0.48920330796786698</v>
      </c>
    </row>
    <row r="1200" spans="2:62">
      <c r="B1200" t="s">
        <v>260</v>
      </c>
      <c r="C1200" s="17">
        <v>0.16871400573721099</v>
      </c>
      <c r="D1200" s="17">
        <v>0.17100948754133899</v>
      </c>
      <c r="E1200" s="17">
        <v>0.164079852256097</v>
      </c>
      <c r="F1200" s="17"/>
      <c r="G1200" s="17">
        <v>0.108171521561783</v>
      </c>
      <c r="H1200" s="17">
        <v>0.105485631452403</v>
      </c>
      <c r="I1200" s="17">
        <v>0.165700605226485</v>
      </c>
      <c r="J1200" s="17">
        <v>0.199101634205995</v>
      </c>
      <c r="K1200" s="17">
        <v>0.24677983358515701</v>
      </c>
      <c r="L1200" s="17">
        <v>0.17958136887304599</v>
      </c>
      <c r="M1200" s="17"/>
      <c r="N1200" s="17">
        <v>0.12213508316449601</v>
      </c>
      <c r="O1200" s="17">
        <v>0.16658505671516399</v>
      </c>
      <c r="P1200" s="17">
        <v>0.189791110597339</v>
      </c>
      <c r="Q1200" s="17">
        <v>0.20182583429983</v>
      </c>
      <c r="R1200" s="17"/>
      <c r="S1200" s="17">
        <v>0.14331568068523101</v>
      </c>
      <c r="T1200" s="17">
        <v>0.16422720540833199</v>
      </c>
      <c r="U1200" s="17">
        <v>0.20360966486432899</v>
      </c>
      <c r="V1200" s="17">
        <v>0.17270050484778399</v>
      </c>
      <c r="W1200" s="17">
        <v>0.234445469518133</v>
      </c>
      <c r="X1200" s="17">
        <v>0.119149115608121</v>
      </c>
      <c r="Y1200" s="17">
        <v>0.146903467422863</v>
      </c>
      <c r="Z1200" s="17">
        <v>0.18709595412577601</v>
      </c>
      <c r="AA1200" s="17">
        <v>0.18028044429346901</v>
      </c>
      <c r="AB1200" s="17"/>
      <c r="AC1200" s="17">
        <v>0.11904129478739101</v>
      </c>
      <c r="AD1200" s="17">
        <v>0.19112630364587199</v>
      </c>
      <c r="AE1200" s="17">
        <v>0.14162434626238901</v>
      </c>
      <c r="AF1200" s="17">
        <v>0.21364858211582799</v>
      </c>
      <c r="AG1200" s="17">
        <v>0.204313079395575</v>
      </c>
      <c r="AH1200" s="17">
        <v>0.10983244934820199</v>
      </c>
      <c r="AI1200" s="17"/>
      <c r="AJ1200" s="17">
        <v>0.19250052554271399</v>
      </c>
      <c r="AK1200" s="17">
        <v>0.167978974722402</v>
      </c>
      <c r="AL1200" s="17">
        <v>0.13623017351668601</v>
      </c>
      <c r="AM1200" s="17">
        <v>0.145455516904513</v>
      </c>
      <c r="AN1200" s="17">
        <v>0.14587890209916801</v>
      </c>
      <c r="AO1200" s="17">
        <v>0.17090585820236401</v>
      </c>
      <c r="AP1200" s="17"/>
      <c r="AQ1200" s="17">
        <v>0.126082132145723</v>
      </c>
      <c r="AR1200" s="17">
        <v>0.17769934314990601</v>
      </c>
      <c r="AS1200" s="17"/>
      <c r="AT1200" s="17">
        <v>0.17942744029880101</v>
      </c>
      <c r="AU1200" s="17">
        <v>0.128346734426704</v>
      </c>
      <c r="AV1200" s="17"/>
      <c r="AW1200" s="17">
        <v>0.166486998264122</v>
      </c>
      <c r="AX1200" s="17" t="s">
        <v>87</v>
      </c>
      <c r="AY1200" s="17">
        <v>0.19250052554271399</v>
      </c>
      <c r="AZ1200" s="17"/>
      <c r="BA1200" s="17">
        <v>0.13632614805448401</v>
      </c>
      <c r="BB1200" s="17">
        <v>0.186682087247874</v>
      </c>
      <c r="BC1200" s="17"/>
      <c r="BD1200" s="17">
        <v>0.100548899310168</v>
      </c>
      <c r="BE1200" s="17">
        <v>0.19173863544594899</v>
      </c>
      <c r="BF1200" s="17"/>
      <c r="BG1200" s="17">
        <v>0.10582808194191499</v>
      </c>
      <c r="BH1200" s="17">
        <v>0.22068165123922201</v>
      </c>
      <c r="BI1200" s="17">
        <v>0.13859909508023399</v>
      </c>
      <c r="BJ1200" s="17">
        <v>0.200191737483986</v>
      </c>
    </row>
    <row r="1201" spans="2:62">
      <c r="B1201" t="s">
        <v>261</v>
      </c>
      <c r="C1201" s="17">
        <v>0.330650924516315</v>
      </c>
      <c r="D1201" s="17">
        <v>0.33990365872963202</v>
      </c>
      <c r="E1201" s="17">
        <v>0.32375940054727798</v>
      </c>
      <c r="F1201" s="17"/>
      <c r="G1201" s="17">
        <v>0.50834388105918005</v>
      </c>
      <c r="H1201" s="17">
        <v>0.54817157887856804</v>
      </c>
      <c r="I1201" s="17">
        <v>0.38824831852973801</v>
      </c>
      <c r="J1201" s="17">
        <v>0.21575233115117601</v>
      </c>
      <c r="K1201" s="17">
        <v>0.123002434872686</v>
      </c>
      <c r="L1201" s="17">
        <v>0.22795934954545699</v>
      </c>
      <c r="M1201" s="17"/>
      <c r="N1201" s="17">
        <v>0.468551622719593</v>
      </c>
      <c r="O1201" s="17">
        <v>0.35754364184434401</v>
      </c>
      <c r="P1201" s="17">
        <v>0.269536626160995</v>
      </c>
      <c r="Q1201" s="17">
        <v>0.20902097727775701</v>
      </c>
      <c r="R1201" s="17"/>
      <c r="S1201" s="17">
        <v>0.42369514781462098</v>
      </c>
      <c r="T1201" s="17">
        <v>0.291816384136733</v>
      </c>
      <c r="U1201" s="17">
        <v>0.25201895430625199</v>
      </c>
      <c r="V1201" s="17">
        <v>0.30461088183519303</v>
      </c>
      <c r="W1201" s="17">
        <v>0.24214566131656001</v>
      </c>
      <c r="X1201" s="17">
        <v>0.45323196998728299</v>
      </c>
      <c r="Y1201" s="17">
        <v>0.32100626864264997</v>
      </c>
      <c r="Z1201" s="17">
        <v>0.354111633566357</v>
      </c>
      <c r="AA1201" s="17">
        <v>0.30914639092888202</v>
      </c>
      <c r="AB1201" s="17"/>
      <c r="AC1201" s="17">
        <v>0.520912588836692</v>
      </c>
      <c r="AD1201" s="17">
        <v>0.27611599528654301</v>
      </c>
      <c r="AE1201" s="17">
        <v>0.36022238737185502</v>
      </c>
      <c r="AF1201" s="17">
        <v>0.20065231025869101</v>
      </c>
      <c r="AG1201" s="17">
        <v>0.20303152776879599</v>
      </c>
      <c r="AH1201" s="17">
        <v>0.36852505409356001</v>
      </c>
      <c r="AI1201" s="17"/>
      <c r="AJ1201" s="17">
        <v>0.256887818838136</v>
      </c>
      <c r="AK1201" s="17">
        <v>0.35717494077770001</v>
      </c>
      <c r="AL1201" s="17">
        <v>0.30225781512341698</v>
      </c>
      <c r="AM1201" s="17">
        <v>0.42436092939752601</v>
      </c>
      <c r="AN1201" s="17">
        <v>0.41261325817505601</v>
      </c>
      <c r="AO1201" s="17">
        <v>0.30553124506705198</v>
      </c>
      <c r="AP1201" s="17"/>
      <c r="AQ1201" s="17">
        <v>0.45621361443833802</v>
      </c>
      <c r="AR1201" s="17">
        <v>0.30131155547592198</v>
      </c>
      <c r="AS1201" s="17"/>
      <c r="AT1201" s="17">
        <v>0.29872044343096399</v>
      </c>
      <c r="AU1201" s="17">
        <v>0.45235091951967898</v>
      </c>
      <c r="AV1201" s="17"/>
      <c r="AW1201" s="17">
        <v>0.33778385450727999</v>
      </c>
      <c r="AX1201" s="17" t="s">
        <v>87</v>
      </c>
      <c r="AY1201" s="17">
        <v>0.256887818838136</v>
      </c>
      <c r="AZ1201" s="17"/>
      <c r="BA1201" s="17">
        <v>0.434715521694233</v>
      </c>
      <c r="BB1201" s="17">
        <v>0.27291814136084203</v>
      </c>
      <c r="BC1201" s="17"/>
      <c r="BD1201" s="17">
        <v>0.55142139588430295</v>
      </c>
      <c r="BE1201" s="17">
        <v>0.26295385927091802</v>
      </c>
      <c r="BF1201" s="17"/>
      <c r="BG1201" s="17">
        <v>0.53531369651377203</v>
      </c>
      <c r="BH1201" s="17">
        <v>0.202618639864586</v>
      </c>
      <c r="BI1201" s="17">
        <v>0.43181239488313</v>
      </c>
      <c r="BJ1201" s="17">
        <v>0.28901157048388099</v>
      </c>
    </row>
    <row r="1202" spans="2:62">
      <c r="C1202" s="17"/>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c r="AC1202" s="17"/>
      <c r="AD1202" s="17"/>
      <c r="AE1202" s="17"/>
      <c r="AF1202" s="17"/>
      <c r="AG1202" s="17"/>
      <c r="AH1202" s="17"/>
      <c r="AI1202" s="17"/>
      <c r="AJ1202" s="17"/>
      <c r="AK1202" s="17"/>
      <c r="AL1202" s="17"/>
      <c r="AM1202" s="17"/>
      <c r="AN1202" s="17"/>
      <c r="AO1202" s="17"/>
      <c r="AP1202" s="17"/>
      <c r="AQ1202" s="17"/>
      <c r="AR1202" s="17"/>
      <c r="AS1202" s="17"/>
      <c r="AT1202" s="17"/>
      <c r="AU1202" s="17"/>
      <c r="AV1202" s="17"/>
      <c r="AW1202" s="17"/>
      <c r="AX1202" s="17"/>
      <c r="AY1202" s="17"/>
      <c r="AZ1202" s="17"/>
      <c r="BA1202" s="17"/>
      <c r="BB1202" s="17"/>
      <c r="BC1202" s="17"/>
      <c r="BD1202" s="17"/>
      <c r="BE1202" s="17"/>
      <c r="BF1202" s="17"/>
      <c r="BG1202" s="17"/>
      <c r="BH1202" s="17"/>
      <c r="BI1202" s="17"/>
      <c r="BJ1202" s="17"/>
    </row>
    <row r="1203" spans="2:62">
      <c r="B1203" s="6" t="s">
        <v>492</v>
      </c>
      <c r="C1203" s="17"/>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c r="AC1203" s="17"/>
      <c r="AD1203" s="17"/>
      <c r="AE1203" s="17"/>
      <c r="AF1203" s="17"/>
      <c r="AG1203" s="17"/>
      <c r="AH1203" s="17"/>
      <c r="AI1203" s="17"/>
      <c r="AJ1203" s="17"/>
      <c r="AK1203" s="17"/>
      <c r="AL1203" s="17"/>
      <c r="AM1203" s="17"/>
      <c r="AN1203" s="17"/>
      <c r="AO1203" s="17"/>
      <c r="AP1203" s="17"/>
      <c r="AQ1203" s="17"/>
      <c r="AR1203" s="17"/>
      <c r="AS1203" s="17"/>
      <c r="AT1203" s="17"/>
      <c r="AU1203" s="17"/>
      <c r="AV1203" s="17"/>
      <c r="AW1203" s="17"/>
      <c r="AX1203" s="17"/>
      <c r="AY1203" s="17"/>
      <c r="AZ1203" s="17"/>
      <c r="BA1203" s="17"/>
      <c r="BB1203" s="17"/>
      <c r="BC1203" s="17"/>
      <c r="BD1203" s="17"/>
      <c r="BE1203" s="17"/>
      <c r="BF1203" s="17"/>
      <c r="BG1203" s="17"/>
      <c r="BH1203" s="17"/>
      <c r="BI1203" s="17"/>
      <c r="BJ1203" s="17"/>
    </row>
    <row r="1204" spans="2:62">
      <c r="B1204" s="24" t="s">
        <v>21</v>
      </c>
      <c r="C1204" s="17"/>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c r="AC1204" s="17"/>
      <c r="AD1204" s="17"/>
      <c r="AE1204" s="17"/>
      <c r="AF1204" s="17"/>
      <c r="AG1204" s="17"/>
      <c r="AH1204" s="17"/>
      <c r="AI1204" s="17"/>
      <c r="AJ1204" s="17"/>
      <c r="AK1204" s="17"/>
      <c r="AL1204" s="17"/>
      <c r="AM1204" s="17"/>
      <c r="AN1204" s="17"/>
      <c r="AO1204" s="17"/>
      <c r="AP1204" s="17"/>
      <c r="AQ1204" s="17"/>
      <c r="AR1204" s="17"/>
      <c r="AS1204" s="17"/>
      <c r="AT1204" s="17"/>
      <c r="AU1204" s="17"/>
      <c r="AV1204" s="17"/>
      <c r="AW1204" s="17"/>
      <c r="AX1204" s="17"/>
      <c r="AY1204" s="17"/>
      <c r="AZ1204" s="17"/>
      <c r="BA1204" s="17"/>
      <c r="BB1204" s="17"/>
      <c r="BC1204" s="17"/>
      <c r="BD1204" s="17"/>
      <c r="BE1204" s="17"/>
      <c r="BF1204" s="17"/>
      <c r="BG1204" s="17"/>
      <c r="BH1204" s="17"/>
      <c r="BI1204" s="17"/>
      <c r="BJ1204" s="17"/>
    </row>
    <row r="1205" spans="2:62">
      <c r="B1205" t="s">
        <v>252</v>
      </c>
      <c r="C1205" s="17">
        <v>0.18529611612826499</v>
      </c>
      <c r="D1205" s="17">
        <v>0.20973384564050199</v>
      </c>
      <c r="E1205" s="17">
        <v>0.15917686944392201</v>
      </c>
      <c r="F1205" s="17"/>
      <c r="G1205" s="17">
        <v>0.28160576038461099</v>
      </c>
      <c r="H1205" s="17">
        <v>0.18385248246726901</v>
      </c>
      <c r="I1205" s="17">
        <v>0.186915870653896</v>
      </c>
      <c r="J1205" s="17">
        <v>0.17664866857589201</v>
      </c>
      <c r="K1205" s="17">
        <v>0.121527318538901</v>
      </c>
      <c r="L1205" s="17">
        <v>0.16059094800404999</v>
      </c>
      <c r="M1205" s="17"/>
      <c r="N1205" s="17">
        <v>0.180160946690023</v>
      </c>
      <c r="O1205" s="17">
        <v>0.18011711419263399</v>
      </c>
      <c r="P1205" s="17">
        <v>0.19712412366198001</v>
      </c>
      <c r="Q1205" s="17">
        <v>0.18615033600547701</v>
      </c>
      <c r="R1205" s="17"/>
      <c r="S1205" s="17">
        <v>0.19116617215955301</v>
      </c>
      <c r="T1205" s="17">
        <v>0.18105502853208499</v>
      </c>
      <c r="U1205" s="17">
        <v>0.209524617096041</v>
      </c>
      <c r="V1205" s="17">
        <v>0.206441385778634</v>
      </c>
      <c r="W1205" s="17">
        <v>0.14699618937233699</v>
      </c>
      <c r="X1205" s="17">
        <v>0.27079849426687003</v>
      </c>
      <c r="Y1205" s="17">
        <v>8.2620448136633495E-2</v>
      </c>
      <c r="Z1205" s="17">
        <v>0.16956774234434699</v>
      </c>
      <c r="AA1205" s="17">
        <v>0.176028095432682</v>
      </c>
      <c r="AB1205" s="17"/>
      <c r="AC1205" s="17">
        <v>0.19753085817814101</v>
      </c>
      <c r="AD1205" s="17">
        <v>0.18822367004395299</v>
      </c>
      <c r="AE1205" s="17">
        <v>0.17539679776440101</v>
      </c>
      <c r="AF1205" s="17">
        <v>0.137831496832411</v>
      </c>
      <c r="AG1205" s="17">
        <v>0.26575589498624402</v>
      </c>
      <c r="AH1205" s="17">
        <v>0.145959387819068</v>
      </c>
      <c r="AI1205" s="17"/>
      <c r="AJ1205" s="17">
        <v>0.15068263776109</v>
      </c>
      <c r="AK1205" s="17">
        <v>0.179454748446504</v>
      </c>
      <c r="AL1205" s="17">
        <v>0.19434252602193799</v>
      </c>
      <c r="AM1205" s="17">
        <v>0.26494311916438501</v>
      </c>
      <c r="AN1205" s="17">
        <v>0.184153807965934</v>
      </c>
      <c r="AO1205" s="17">
        <v>0.33343578478383301</v>
      </c>
      <c r="AP1205" s="17"/>
      <c r="AQ1205" s="17">
        <v>0.20394123813362</v>
      </c>
      <c r="AR1205" s="17">
        <v>0.18692784882538499</v>
      </c>
      <c r="AS1205" s="17"/>
      <c r="AT1205" s="17">
        <v>0.19195508219278701</v>
      </c>
      <c r="AU1205" s="17">
        <v>0.16235571346982999</v>
      </c>
      <c r="AV1205" s="17"/>
      <c r="AW1205" s="17">
        <v>0.21066200358939099</v>
      </c>
      <c r="AX1205" s="17" t="s">
        <v>87</v>
      </c>
      <c r="AY1205" s="17">
        <v>0.15068263776109</v>
      </c>
      <c r="AZ1205" s="17"/>
      <c r="BA1205" s="17">
        <v>0.212043545379896</v>
      </c>
      <c r="BB1205" s="17">
        <v>0.16926000199083999</v>
      </c>
      <c r="BC1205" s="17"/>
      <c r="BD1205" s="17">
        <v>0.20442970552346701</v>
      </c>
      <c r="BE1205" s="17">
        <v>0.18352428935168899</v>
      </c>
      <c r="BF1205" s="17"/>
      <c r="BG1205" s="17">
        <v>0.24906592757856599</v>
      </c>
      <c r="BH1205" s="17">
        <v>0.196351393123679</v>
      </c>
      <c r="BI1205" s="17">
        <v>0.206592934657198</v>
      </c>
      <c r="BJ1205" s="17">
        <v>0.138822275649405</v>
      </c>
    </row>
    <row r="1206" spans="2:62">
      <c r="B1206" t="s">
        <v>339</v>
      </c>
      <c r="C1206" s="17">
        <v>0.39860795956405498</v>
      </c>
      <c r="D1206" s="17">
        <v>0.417981516025005</v>
      </c>
      <c r="E1206" s="17">
        <v>0.38071062179641801</v>
      </c>
      <c r="F1206" s="17"/>
      <c r="G1206" s="17">
        <v>0.32924233516461998</v>
      </c>
      <c r="H1206" s="17">
        <v>0.41980763357914402</v>
      </c>
      <c r="I1206" s="17">
        <v>0.42657841769613702</v>
      </c>
      <c r="J1206" s="17">
        <v>0.41285521277145698</v>
      </c>
      <c r="K1206" s="17">
        <v>0.43971987104225502</v>
      </c>
      <c r="L1206" s="17">
        <v>0.36746479405358701</v>
      </c>
      <c r="M1206" s="17"/>
      <c r="N1206" s="17">
        <v>0.461277608926774</v>
      </c>
      <c r="O1206" s="17">
        <v>0.347350727355766</v>
      </c>
      <c r="P1206" s="17">
        <v>0.36537077358314202</v>
      </c>
      <c r="Q1206" s="17">
        <v>0.41080996644247902</v>
      </c>
      <c r="R1206" s="17"/>
      <c r="S1206" s="17">
        <v>0.422689981524634</v>
      </c>
      <c r="T1206" s="17">
        <v>0.39892851274831598</v>
      </c>
      <c r="U1206" s="17">
        <v>0.42649891678424801</v>
      </c>
      <c r="V1206" s="17">
        <v>0.39739983622318598</v>
      </c>
      <c r="W1206" s="17">
        <v>0.38522000060023798</v>
      </c>
      <c r="X1206" s="17">
        <v>0.31370434710846501</v>
      </c>
      <c r="Y1206" s="17">
        <v>0.50152601813479702</v>
      </c>
      <c r="Z1206" s="17">
        <v>0.34808613973761499</v>
      </c>
      <c r="AA1206" s="17">
        <v>0.36229496320404497</v>
      </c>
      <c r="AB1206" s="17"/>
      <c r="AC1206" s="17">
        <v>0.40459878038811098</v>
      </c>
      <c r="AD1206" s="17">
        <v>0.39060580510898502</v>
      </c>
      <c r="AE1206" s="17">
        <v>0.40595101949620299</v>
      </c>
      <c r="AF1206" s="17">
        <v>0.42485201690616098</v>
      </c>
      <c r="AG1206" s="17">
        <v>0.32231903371266502</v>
      </c>
      <c r="AH1206" s="17">
        <v>0.46240723622204799</v>
      </c>
      <c r="AI1206" s="17"/>
      <c r="AJ1206" s="17">
        <v>0.41239937915250702</v>
      </c>
      <c r="AK1206" s="17">
        <v>0.43951357357659798</v>
      </c>
      <c r="AL1206" s="17">
        <v>0.40466796487675399</v>
      </c>
      <c r="AM1206" s="17">
        <v>0.35773334424474101</v>
      </c>
      <c r="AN1206" s="17">
        <v>0.35906468075863701</v>
      </c>
      <c r="AO1206" s="17">
        <v>0.30717047022708099</v>
      </c>
      <c r="AP1206" s="17"/>
      <c r="AQ1206" s="17">
        <v>0.36532274212106902</v>
      </c>
      <c r="AR1206" s="17">
        <v>0.41508400686096297</v>
      </c>
      <c r="AS1206" s="17"/>
      <c r="AT1206" s="17">
        <v>0.38689153549573202</v>
      </c>
      <c r="AU1206" s="17">
        <v>0.44877672394099499</v>
      </c>
      <c r="AV1206" s="17"/>
      <c r="AW1206" s="17">
        <v>0.39628885266758501</v>
      </c>
      <c r="AX1206" s="17" t="s">
        <v>87</v>
      </c>
      <c r="AY1206" s="17">
        <v>0.41239937915250702</v>
      </c>
      <c r="AZ1206" s="17"/>
      <c r="BA1206" s="17">
        <v>0.422741245056455</v>
      </c>
      <c r="BB1206" s="17">
        <v>0.38413912530613797</v>
      </c>
      <c r="BC1206" s="17"/>
      <c r="BD1206" s="17">
        <v>0.40096153485359898</v>
      </c>
      <c r="BE1206" s="17">
        <v>0.400689229036293</v>
      </c>
      <c r="BF1206" s="17"/>
      <c r="BG1206" s="17">
        <v>0.33641174118731998</v>
      </c>
      <c r="BH1206" s="17">
        <v>0.378418305483675</v>
      </c>
      <c r="BI1206" s="17">
        <v>0.40113320396243601</v>
      </c>
      <c r="BJ1206" s="17">
        <v>0.462464733040995</v>
      </c>
    </row>
    <row r="1207" spans="2:62">
      <c r="B1207" t="s">
        <v>255</v>
      </c>
      <c r="C1207" s="17">
        <v>0.24304042171439899</v>
      </c>
      <c r="D1207" s="17">
        <v>0.211659931715069</v>
      </c>
      <c r="E1207" s="17">
        <v>0.274244335730982</v>
      </c>
      <c r="F1207" s="17"/>
      <c r="G1207" s="17">
        <v>0.18696809482398599</v>
      </c>
      <c r="H1207" s="17">
        <v>0.20020066802576</v>
      </c>
      <c r="I1207" s="17">
        <v>0.214308182943868</v>
      </c>
      <c r="J1207" s="17">
        <v>0.264543925876009</v>
      </c>
      <c r="K1207" s="17">
        <v>0.28612108822503401</v>
      </c>
      <c r="L1207" s="17">
        <v>0.30006266804168302</v>
      </c>
      <c r="M1207" s="17"/>
      <c r="N1207" s="17">
        <v>0.209567244831767</v>
      </c>
      <c r="O1207" s="17">
        <v>0.27408417618448799</v>
      </c>
      <c r="P1207" s="17">
        <v>0.28956589095616297</v>
      </c>
      <c r="Q1207" s="17">
        <v>0.205694651846593</v>
      </c>
      <c r="R1207" s="17"/>
      <c r="S1207" s="17">
        <v>0.21353583294869499</v>
      </c>
      <c r="T1207" s="17">
        <v>0.24605643273351299</v>
      </c>
      <c r="U1207" s="17">
        <v>0.23253448088442399</v>
      </c>
      <c r="V1207" s="17">
        <v>0.24153183328348499</v>
      </c>
      <c r="W1207" s="17">
        <v>0.29689084571340002</v>
      </c>
      <c r="X1207" s="17">
        <v>0.19752082812403099</v>
      </c>
      <c r="Y1207" s="17">
        <v>0.23180509362725499</v>
      </c>
      <c r="Z1207" s="17">
        <v>0.31337696382149799</v>
      </c>
      <c r="AA1207" s="17">
        <v>0.28005355664331799</v>
      </c>
      <c r="AB1207" s="17"/>
      <c r="AC1207" s="17">
        <v>0.18773299622519399</v>
      </c>
      <c r="AD1207" s="17">
        <v>0.23627151805809099</v>
      </c>
      <c r="AE1207" s="17">
        <v>0.28400449069379302</v>
      </c>
      <c r="AF1207" s="17">
        <v>0.29643173206699702</v>
      </c>
      <c r="AG1207" s="17">
        <v>0.25604290699543802</v>
      </c>
      <c r="AH1207" s="17">
        <v>0.20342036485933199</v>
      </c>
      <c r="AI1207" s="17"/>
      <c r="AJ1207" s="17">
        <v>0.26572495276334801</v>
      </c>
      <c r="AK1207" s="17">
        <v>0.20035139824208401</v>
      </c>
      <c r="AL1207" s="17">
        <v>0.233574242586436</v>
      </c>
      <c r="AM1207" s="17">
        <v>0.211002030926217</v>
      </c>
      <c r="AN1207" s="17">
        <v>0.28174977063238899</v>
      </c>
      <c r="AO1207" s="17">
        <v>0.24877108891416699</v>
      </c>
      <c r="AP1207" s="17"/>
      <c r="AQ1207" s="17">
        <v>0.25631452167806501</v>
      </c>
      <c r="AR1207" s="17">
        <v>0.23324631339344701</v>
      </c>
      <c r="AS1207" s="17"/>
      <c r="AT1207" s="17">
        <v>0.239822171920303</v>
      </c>
      <c r="AU1207" s="17">
        <v>0.25098841773178299</v>
      </c>
      <c r="AV1207" s="17"/>
      <c r="AW1207" s="17">
        <v>0.23960989116831299</v>
      </c>
      <c r="AX1207" s="17" t="s">
        <v>87</v>
      </c>
      <c r="AY1207" s="17">
        <v>0.26572495276334801</v>
      </c>
      <c r="AZ1207" s="17"/>
      <c r="BA1207" s="17">
        <v>0.21225376243267999</v>
      </c>
      <c r="BB1207" s="17">
        <v>0.261498209844507</v>
      </c>
      <c r="BC1207" s="17"/>
      <c r="BD1207" s="17">
        <v>0.235194638872397</v>
      </c>
      <c r="BE1207" s="17">
        <v>0.24488539826095601</v>
      </c>
      <c r="BF1207" s="17"/>
      <c r="BG1207" s="17">
        <v>0.238045734953197</v>
      </c>
      <c r="BH1207" s="17">
        <v>0.30828631761637598</v>
      </c>
      <c r="BI1207" s="17">
        <v>0.20644491935523199</v>
      </c>
      <c r="BJ1207" s="17">
        <v>0.23600048188932499</v>
      </c>
    </row>
    <row r="1208" spans="2:62">
      <c r="B1208" t="s">
        <v>340</v>
      </c>
      <c r="C1208" s="17">
        <v>9.2744858879129394E-2</v>
      </c>
      <c r="D1208" s="17">
        <v>8.4108388514148896E-2</v>
      </c>
      <c r="E1208" s="17">
        <v>0.1014848850097</v>
      </c>
      <c r="F1208" s="17"/>
      <c r="G1208" s="17">
        <v>0.11189171284784501</v>
      </c>
      <c r="H1208" s="17">
        <v>0.121545982873188</v>
      </c>
      <c r="I1208" s="17">
        <v>9.5861346569198702E-2</v>
      </c>
      <c r="J1208" s="17">
        <v>6.6848942736472794E-2</v>
      </c>
      <c r="K1208" s="17">
        <v>5.6723067779195897E-2</v>
      </c>
      <c r="L1208" s="17">
        <v>9.8907146002917501E-2</v>
      </c>
      <c r="M1208" s="17"/>
      <c r="N1208" s="17">
        <v>8.6767746089124298E-2</v>
      </c>
      <c r="O1208" s="17">
        <v>0.108518521502827</v>
      </c>
      <c r="P1208" s="17">
        <v>8.7798463606148E-2</v>
      </c>
      <c r="Q1208" s="17">
        <v>8.7148117438171094E-2</v>
      </c>
      <c r="R1208" s="17"/>
      <c r="S1208" s="17">
        <v>7.8377800925854599E-2</v>
      </c>
      <c r="T1208" s="17">
        <v>0.102198037842677</v>
      </c>
      <c r="U1208" s="17">
        <v>7.9317725476417605E-2</v>
      </c>
      <c r="V1208" s="17">
        <v>9.7245563069110794E-2</v>
      </c>
      <c r="W1208" s="17">
        <v>6.4688575628206998E-2</v>
      </c>
      <c r="X1208" s="17">
        <v>0.10720684402830399</v>
      </c>
      <c r="Y1208" s="17">
        <v>0.112574042909103</v>
      </c>
      <c r="Z1208" s="17">
        <v>0</v>
      </c>
      <c r="AA1208" s="17">
        <v>0.12617044381164699</v>
      </c>
      <c r="AB1208" s="17"/>
      <c r="AC1208" s="17">
        <v>0.108003120993946</v>
      </c>
      <c r="AD1208" s="17">
        <v>0.100965705186131</v>
      </c>
      <c r="AE1208" s="17">
        <v>5.7458938982213999E-2</v>
      </c>
      <c r="AF1208" s="17">
        <v>6.6138258107656597E-2</v>
      </c>
      <c r="AG1208" s="17">
        <v>0.10072585346990499</v>
      </c>
      <c r="AH1208" s="17">
        <v>0.16552180070694</v>
      </c>
      <c r="AI1208" s="17"/>
      <c r="AJ1208" s="17">
        <v>9.2208245530354602E-2</v>
      </c>
      <c r="AK1208" s="17">
        <v>0.111572607956335</v>
      </c>
      <c r="AL1208" s="17">
        <v>1.24243990059472E-2</v>
      </c>
      <c r="AM1208" s="17">
        <v>0.101165469708342</v>
      </c>
      <c r="AN1208" s="17">
        <v>0.104191930999582</v>
      </c>
      <c r="AO1208" s="17">
        <v>6.4076053266902494E-2</v>
      </c>
      <c r="AP1208" s="17"/>
      <c r="AQ1208" s="17">
        <v>0.103502048448621</v>
      </c>
      <c r="AR1208" s="17">
        <v>9.30777048515017E-2</v>
      </c>
      <c r="AS1208" s="17"/>
      <c r="AT1208" s="17">
        <v>9.9294319407626605E-2</v>
      </c>
      <c r="AU1208" s="17">
        <v>6.8432583848162101E-2</v>
      </c>
      <c r="AV1208" s="17"/>
      <c r="AW1208" s="17">
        <v>8.3971589224122498E-2</v>
      </c>
      <c r="AX1208" s="17" t="s">
        <v>87</v>
      </c>
      <c r="AY1208" s="17">
        <v>9.2208245530354602E-2</v>
      </c>
      <c r="AZ1208" s="17"/>
      <c r="BA1208" s="17">
        <v>8.0656198560723494E-2</v>
      </c>
      <c r="BB1208" s="17">
        <v>9.9992476390733498E-2</v>
      </c>
      <c r="BC1208" s="17"/>
      <c r="BD1208" s="17">
        <v>6.9194762378045893E-2</v>
      </c>
      <c r="BE1208" s="17">
        <v>9.7046853070485301E-2</v>
      </c>
      <c r="BF1208" s="17"/>
      <c r="BG1208" s="17">
        <v>9.1825659312264094E-2</v>
      </c>
      <c r="BH1208" s="17">
        <v>6.0010918188633001E-2</v>
      </c>
      <c r="BI1208" s="17">
        <v>9.9818545112437401E-2</v>
      </c>
      <c r="BJ1208" s="17">
        <v>0.108097941386352</v>
      </c>
    </row>
    <row r="1209" spans="2:62">
      <c r="B1209" t="s">
        <v>258</v>
      </c>
      <c r="C1209" s="17">
        <v>4.6362348411137302E-2</v>
      </c>
      <c r="D1209" s="17">
        <v>4.8738882999986702E-2</v>
      </c>
      <c r="E1209" s="17">
        <v>4.4380327073842298E-2</v>
      </c>
      <c r="F1209" s="17"/>
      <c r="G1209" s="17">
        <v>6.5906442754927505E-2</v>
      </c>
      <c r="H1209" s="17">
        <v>6.9547307259532898E-2</v>
      </c>
      <c r="I1209" s="17">
        <v>3.6760933472430903E-2</v>
      </c>
      <c r="J1209" s="17">
        <v>3.0659986144417201E-2</v>
      </c>
      <c r="K1209" s="17">
        <v>5.9341614778759398E-2</v>
      </c>
      <c r="L1209" s="17">
        <v>2.62590529302726E-2</v>
      </c>
      <c r="M1209" s="17"/>
      <c r="N1209" s="17">
        <v>4.59563581749656E-2</v>
      </c>
      <c r="O1209" s="17">
        <v>4.9259772496527202E-2</v>
      </c>
      <c r="P1209" s="17">
        <v>1.87056632898676E-2</v>
      </c>
      <c r="Q1209" s="17">
        <v>6.94088238400008E-2</v>
      </c>
      <c r="R1209" s="17"/>
      <c r="S1209" s="17">
        <v>4.4281243309047202E-2</v>
      </c>
      <c r="T1209" s="17">
        <v>3.75213865801029E-2</v>
      </c>
      <c r="U1209" s="17">
        <v>3.17087378173753E-2</v>
      </c>
      <c r="V1209" s="17">
        <v>3.4117608310606902E-2</v>
      </c>
      <c r="W1209" s="17">
        <v>6.7601715489970404E-2</v>
      </c>
      <c r="X1209" s="17">
        <v>5.9320505860396902E-2</v>
      </c>
      <c r="Y1209" s="17">
        <v>5.1854044989876301E-2</v>
      </c>
      <c r="Z1209" s="17">
        <v>0.122186511988933</v>
      </c>
      <c r="AA1209" s="17">
        <v>3.3258094483407399E-2</v>
      </c>
      <c r="AB1209" s="17"/>
      <c r="AC1209" s="17">
        <v>6.7176993968292895E-2</v>
      </c>
      <c r="AD1209" s="17">
        <v>3.5307785020614997E-2</v>
      </c>
      <c r="AE1209" s="17">
        <v>6.4496956802872596E-2</v>
      </c>
      <c r="AF1209" s="17">
        <v>4.3358240535535601E-2</v>
      </c>
      <c r="AG1209" s="17">
        <v>1.8736022851291299E-2</v>
      </c>
      <c r="AH1209" s="17">
        <v>2.26912103926122E-2</v>
      </c>
      <c r="AI1209" s="17"/>
      <c r="AJ1209" s="17">
        <v>3.9280758211245499E-2</v>
      </c>
      <c r="AK1209" s="17">
        <v>3.5025350543895002E-2</v>
      </c>
      <c r="AL1209" s="17">
        <v>8.7311865560769503E-2</v>
      </c>
      <c r="AM1209" s="17">
        <v>4.5439137575796901E-2</v>
      </c>
      <c r="AN1209" s="17">
        <v>5.6917805468428603E-2</v>
      </c>
      <c r="AO1209" s="17">
        <v>4.6546602808016299E-2</v>
      </c>
      <c r="AP1209" s="17"/>
      <c r="AQ1209" s="17">
        <v>5.2670600796804003E-2</v>
      </c>
      <c r="AR1209" s="17">
        <v>3.8013849236332498E-2</v>
      </c>
      <c r="AS1209" s="17"/>
      <c r="AT1209" s="17">
        <v>4.76189583170466E-2</v>
      </c>
      <c r="AU1209" s="17">
        <v>4.2255967071828798E-2</v>
      </c>
      <c r="AV1209" s="17"/>
      <c r="AW1209" s="17">
        <v>4.2396529355005798E-2</v>
      </c>
      <c r="AX1209" s="17" t="s">
        <v>87</v>
      </c>
      <c r="AY1209" s="17">
        <v>3.9280758211245499E-2</v>
      </c>
      <c r="AZ1209" s="17"/>
      <c r="BA1209" s="17">
        <v>4.9398083348307802E-2</v>
      </c>
      <c r="BB1209" s="17">
        <v>4.45423083809178E-2</v>
      </c>
      <c r="BC1209" s="17"/>
      <c r="BD1209" s="17">
        <v>6.5088035906349304E-2</v>
      </c>
      <c r="BE1209" s="17">
        <v>3.90609884918484E-2</v>
      </c>
      <c r="BF1209" s="17"/>
      <c r="BG1209" s="17">
        <v>7.9392912538911301E-2</v>
      </c>
      <c r="BH1209" s="17">
        <v>2.0049339778646098E-2</v>
      </c>
      <c r="BI1209" s="17">
        <v>5.1056810347508801E-2</v>
      </c>
      <c r="BJ1209" s="17">
        <v>3.45770503150305E-2</v>
      </c>
    </row>
    <row r="1210" spans="2:62">
      <c r="B1210" t="s">
        <v>101</v>
      </c>
      <c r="C1210" s="17">
        <v>3.39482953030147E-2</v>
      </c>
      <c r="D1210" s="17">
        <v>2.7777435105288399E-2</v>
      </c>
      <c r="E1210" s="17">
        <v>4.0002960945136098E-2</v>
      </c>
      <c r="F1210" s="17"/>
      <c r="G1210" s="17">
        <v>2.4385654024010401E-2</v>
      </c>
      <c r="H1210" s="17">
        <v>5.0459257951061898E-3</v>
      </c>
      <c r="I1210" s="17">
        <v>3.9575248664468599E-2</v>
      </c>
      <c r="J1210" s="17">
        <v>4.8443263895751501E-2</v>
      </c>
      <c r="K1210" s="17">
        <v>3.6567039635854302E-2</v>
      </c>
      <c r="L1210" s="17">
        <v>4.671539096749E-2</v>
      </c>
      <c r="M1210" s="17"/>
      <c r="N1210" s="17">
        <v>1.6270095287345899E-2</v>
      </c>
      <c r="O1210" s="17">
        <v>4.0669688267757298E-2</v>
      </c>
      <c r="P1210" s="17">
        <v>4.1435084902700099E-2</v>
      </c>
      <c r="Q1210" s="17">
        <v>4.0788104427278898E-2</v>
      </c>
      <c r="R1210" s="17"/>
      <c r="S1210" s="17">
        <v>4.9948969132215901E-2</v>
      </c>
      <c r="T1210" s="17">
        <v>3.4240601563305301E-2</v>
      </c>
      <c r="U1210" s="17">
        <v>2.0415521941494302E-2</v>
      </c>
      <c r="V1210" s="17">
        <v>2.3263773334976999E-2</v>
      </c>
      <c r="W1210" s="17">
        <v>3.8602673195847398E-2</v>
      </c>
      <c r="X1210" s="17">
        <v>5.1448980611932801E-2</v>
      </c>
      <c r="Y1210" s="17">
        <v>1.96203522023345E-2</v>
      </c>
      <c r="Z1210" s="17">
        <v>4.6782642107607297E-2</v>
      </c>
      <c r="AA1210" s="17">
        <v>2.21948464249003E-2</v>
      </c>
      <c r="AB1210" s="17"/>
      <c r="AC1210" s="17">
        <v>3.4957250246315102E-2</v>
      </c>
      <c r="AD1210" s="17">
        <v>4.8625516582225199E-2</v>
      </c>
      <c r="AE1210" s="17">
        <v>1.26917962605161E-2</v>
      </c>
      <c r="AF1210" s="17">
        <v>3.1388255551239197E-2</v>
      </c>
      <c r="AG1210" s="17">
        <v>3.6420287984456803E-2</v>
      </c>
      <c r="AH1210" s="17">
        <v>0</v>
      </c>
      <c r="AI1210" s="17"/>
      <c r="AJ1210" s="17">
        <v>3.9704026581456199E-2</v>
      </c>
      <c r="AK1210" s="17">
        <v>3.40823212345839E-2</v>
      </c>
      <c r="AL1210" s="17">
        <v>6.7679001948154904E-2</v>
      </c>
      <c r="AM1210" s="17">
        <v>1.9716898380517399E-2</v>
      </c>
      <c r="AN1210" s="17">
        <v>1.3922004175028899E-2</v>
      </c>
      <c r="AO1210" s="17">
        <v>0</v>
      </c>
      <c r="AP1210" s="17"/>
      <c r="AQ1210" s="17">
        <v>1.8248848821821002E-2</v>
      </c>
      <c r="AR1210" s="17">
        <v>3.3650276832371401E-2</v>
      </c>
      <c r="AS1210" s="17"/>
      <c r="AT1210" s="17">
        <v>3.4417932666504801E-2</v>
      </c>
      <c r="AU1210" s="17">
        <v>2.7190593937401301E-2</v>
      </c>
      <c r="AV1210" s="17"/>
      <c r="AW1210" s="17">
        <v>2.70711339955826E-2</v>
      </c>
      <c r="AX1210" s="17" t="s">
        <v>87</v>
      </c>
      <c r="AY1210" s="17">
        <v>3.9704026581456199E-2</v>
      </c>
      <c r="AZ1210" s="17"/>
      <c r="BA1210" s="17">
        <v>2.29071652219369E-2</v>
      </c>
      <c r="BB1210" s="17">
        <v>4.0567878086863698E-2</v>
      </c>
      <c r="BC1210" s="17"/>
      <c r="BD1210" s="17">
        <v>2.5131322466140998E-2</v>
      </c>
      <c r="BE1210" s="17">
        <v>3.47932417887283E-2</v>
      </c>
      <c r="BF1210" s="17"/>
      <c r="BG1210" s="17">
        <v>5.2580244297409902E-3</v>
      </c>
      <c r="BH1210" s="17">
        <v>3.6883725808990998E-2</v>
      </c>
      <c r="BI1210" s="17">
        <v>3.4953586565188398E-2</v>
      </c>
      <c r="BJ1210" s="17">
        <v>2.00375177188922E-2</v>
      </c>
    </row>
    <row r="1211" spans="2:62">
      <c r="B1211" t="s">
        <v>259</v>
      </c>
      <c r="C1211" s="17">
        <v>0.58390407569231995</v>
      </c>
      <c r="D1211" s="17">
        <v>0.62771536166550701</v>
      </c>
      <c r="E1211" s="17">
        <v>0.53988749124033997</v>
      </c>
      <c r="F1211" s="17"/>
      <c r="G1211" s="17">
        <v>0.61084809554923003</v>
      </c>
      <c r="H1211" s="17">
        <v>0.60366011604641401</v>
      </c>
      <c r="I1211" s="17">
        <v>0.61349428835003295</v>
      </c>
      <c r="J1211" s="17">
        <v>0.58950388134734899</v>
      </c>
      <c r="K1211" s="17">
        <v>0.56124718958115605</v>
      </c>
      <c r="L1211" s="17">
        <v>0.52805574205763695</v>
      </c>
      <c r="M1211" s="17"/>
      <c r="N1211" s="17">
        <v>0.64143855561679697</v>
      </c>
      <c r="O1211" s="17">
        <v>0.52746784154839998</v>
      </c>
      <c r="P1211" s="17">
        <v>0.56249489724512203</v>
      </c>
      <c r="Q1211" s="17">
        <v>0.59696030244795595</v>
      </c>
      <c r="R1211" s="17"/>
      <c r="S1211" s="17">
        <v>0.613856153684187</v>
      </c>
      <c r="T1211" s="17">
        <v>0.57998354128040197</v>
      </c>
      <c r="U1211" s="17">
        <v>0.63602353388028898</v>
      </c>
      <c r="V1211" s="17">
        <v>0.60384122200182</v>
      </c>
      <c r="W1211" s="17">
        <v>0.53221618997257603</v>
      </c>
      <c r="X1211" s="17">
        <v>0.58450284137533504</v>
      </c>
      <c r="Y1211" s="17">
        <v>0.58414646627143096</v>
      </c>
      <c r="Z1211" s="17">
        <v>0.51765388208196195</v>
      </c>
      <c r="AA1211" s="17">
        <v>0.53832305863672703</v>
      </c>
      <c r="AB1211" s="17"/>
      <c r="AC1211" s="17">
        <v>0.60212963856625201</v>
      </c>
      <c r="AD1211" s="17">
        <v>0.57882947515293803</v>
      </c>
      <c r="AE1211" s="17">
        <v>0.58134781726060403</v>
      </c>
      <c r="AF1211" s="17">
        <v>0.56268351373857195</v>
      </c>
      <c r="AG1211" s="17">
        <v>0.58807492869890998</v>
      </c>
      <c r="AH1211" s="17">
        <v>0.60836662404111597</v>
      </c>
      <c r="AI1211" s="17"/>
      <c r="AJ1211" s="17">
        <v>0.56308201691359605</v>
      </c>
      <c r="AK1211" s="17">
        <v>0.61896832202310204</v>
      </c>
      <c r="AL1211" s="17">
        <v>0.59901049089869296</v>
      </c>
      <c r="AM1211" s="17">
        <v>0.62267646340912697</v>
      </c>
      <c r="AN1211" s="17">
        <v>0.54321848872457101</v>
      </c>
      <c r="AO1211" s="17">
        <v>0.64060625501091395</v>
      </c>
      <c r="AP1211" s="17"/>
      <c r="AQ1211" s="17">
        <v>0.56926398025469005</v>
      </c>
      <c r="AR1211" s="17">
        <v>0.60201185568634696</v>
      </c>
      <c r="AS1211" s="17"/>
      <c r="AT1211" s="17">
        <v>0.57884661768851897</v>
      </c>
      <c r="AU1211" s="17">
        <v>0.61113243741082501</v>
      </c>
      <c r="AV1211" s="17"/>
      <c r="AW1211" s="17">
        <v>0.60695085625697598</v>
      </c>
      <c r="AX1211" s="17" t="s">
        <v>87</v>
      </c>
      <c r="AY1211" s="17">
        <v>0.56308201691359605</v>
      </c>
      <c r="AZ1211" s="17"/>
      <c r="BA1211" s="17">
        <v>0.63478479043635205</v>
      </c>
      <c r="BB1211" s="17">
        <v>0.55339912729697804</v>
      </c>
      <c r="BC1211" s="17"/>
      <c r="BD1211" s="17">
        <v>0.60539124037706604</v>
      </c>
      <c r="BE1211" s="17">
        <v>0.58421351838798197</v>
      </c>
      <c r="BF1211" s="17"/>
      <c r="BG1211" s="17">
        <v>0.58547766876588603</v>
      </c>
      <c r="BH1211" s="17">
        <v>0.57476969860735405</v>
      </c>
      <c r="BI1211" s="17">
        <v>0.60772613861963298</v>
      </c>
      <c r="BJ1211" s="17">
        <v>0.60128700869039997</v>
      </c>
    </row>
    <row r="1212" spans="2:62">
      <c r="B1212" t="s">
        <v>260</v>
      </c>
      <c r="C1212" s="17">
        <v>0.13910720729026699</v>
      </c>
      <c r="D1212" s="17">
        <v>0.132847271514136</v>
      </c>
      <c r="E1212" s="17">
        <v>0.145865212083542</v>
      </c>
      <c r="F1212" s="17"/>
      <c r="G1212" s="17">
        <v>0.17779815560277301</v>
      </c>
      <c r="H1212" s="17">
        <v>0.191093290132721</v>
      </c>
      <c r="I1212" s="17">
        <v>0.13262228004162999</v>
      </c>
      <c r="J1212" s="17">
        <v>9.7508928880890106E-2</v>
      </c>
      <c r="K1212" s="17">
        <v>0.116064682557955</v>
      </c>
      <c r="L1212" s="17">
        <v>0.12516619893319</v>
      </c>
      <c r="M1212" s="17"/>
      <c r="N1212" s="17">
        <v>0.13272410426409001</v>
      </c>
      <c r="O1212" s="17">
        <v>0.157778293999354</v>
      </c>
      <c r="P1212" s="17">
        <v>0.106504126896016</v>
      </c>
      <c r="Q1212" s="17">
        <v>0.15655694127817199</v>
      </c>
      <c r="R1212" s="17"/>
      <c r="S1212" s="17">
        <v>0.122659044234902</v>
      </c>
      <c r="T1212" s="17">
        <v>0.13971942442277999</v>
      </c>
      <c r="U1212" s="17">
        <v>0.111026463293793</v>
      </c>
      <c r="V1212" s="17">
        <v>0.13136317137971801</v>
      </c>
      <c r="W1212" s="17">
        <v>0.132290291118177</v>
      </c>
      <c r="X1212" s="17">
        <v>0.16652734988870099</v>
      </c>
      <c r="Y1212" s="17">
        <v>0.16442808789898</v>
      </c>
      <c r="Z1212" s="17">
        <v>0.122186511988933</v>
      </c>
      <c r="AA1212" s="17">
        <v>0.15942853829505499</v>
      </c>
      <c r="AB1212" s="17"/>
      <c r="AC1212" s="17">
        <v>0.17518011496223901</v>
      </c>
      <c r="AD1212" s="17">
        <v>0.13627349020674601</v>
      </c>
      <c r="AE1212" s="17">
        <v>0.121955895785087</v>
      </c>
      <c r="AF1212" s="17">
        <v>0.109496498643192</v>
      </c>
      <c r="AG1212" s="17">
        <v>0.11946187632119599</v>
      </c>
      <c r="AH1212" s="17">
        <v>0.18821301109955199</v>
      </c>
      <c r="AI1212" s="17"/>
      <c r="AJ1212" s="17">
        <v>0.1314890037416</v>
      </c>
      <c r="AK1212" s="17">
        <v>0.14659795850023</v>
      </c>
      <c r="AL1212" s="17">
        <v>9.9736264566716706E-2</v>
      </c>
      <c r="AM1212" s="17">
        <v>0.14660460728413899</v>
      </c>
      <c r="AN1212" s="17">
        <v>0.16110973646801099</v>
      </c>
      <c r="AO1212" s="17">
        <v>0.110622656074919</v>
      </c>
      <c r="AP1212" s="17"/>
      <c r="AQ1212" s="17">
        <v>0.15617264924542501</v>
      </c>
      <c r="AR1212" s="17">
        <v>0.13109155408783399</v>
      </c>
      <c r="AS1212" s="17"/>
      <c r="AT1212" s="17">
        <v>0.146913277724673</v>
      </c>
      <c r="AU1212" s="17">
        <v>0.110688550919991</v>
      </c>
      <c r="AV1212" s="17"/>
      <c r="AW1212" s="17">
        <v>0.126368118579128</v>
      </c>
      <c r="AX1212" s="17" t="s">
        <v>87</v>
      </c>
      <c r="AY1212" s="17">
        <v>0.1314890037416</v>
      </c>
      <c r="AZ1212" s="17"/>
      <c r="BA1212" s="17">
        <v>0.13005428190903101</v>
      </c>
      <c r="BB1212" s="17">
        <v>0.14453478477165099</v>
      </c>
      <c r="BC1212" s="17"/>
      <c r="BD1212" s="17">
        <v>0.13428279828439499</v>
      </c>
      <c r="BE1212" s="17">
        <v>0.13610784156233399</v>
      </c>
      <c r="BF1212" s="17"/>
      <c r="BG1212" s="17">
        <v>0.17121857185117501</v>
      </c>
      <c r="BH1212" s="17">
        <v>8.00602579672791E-2</v>
      </c>
      <c r="BI1212" s="17">
        <v>0.15087535545994599</v>
      </c>
      <c r="BJ1212" s="17">
        <v>0.14267499170138201</v>
      </c>
    </row>
    <row r="1213" spans="2:62">
      <c r="B1213" t="s">
        <v>261</v>
      </c>
      <c r="C1213" s="17">
        <v>0.44479686840205301</v>
      </c>
      <c r="D1213" s="17">
        <v>0.49486809015137201</v>
      </c>
      <c r="E1213" s="17">
        <v>0.394022279156797</v>
      </c>
      <c r="F1213" s="17"/>
      <c r="G1213" s="17">
        <v>0.43304993994645802</v>
      </c>
      <c r="H1213" s="17">
        <v>0.41256682591369298</v>
      </c>
      <c r="I1213" s="17">
        <v>0.48087200830840399</v>
      </c>
      <c r="J1213" s="17">
        <v>0.49199495246645902</v>
      </c>
      <c r="K1213" s="17">
        <v>0.445182507023201</v>
      </c>
      <c r="L1213" s="17">
        <v>0.40288954312444702</v>
      </c>
      <c r="M1213" s="17"/>
      <c r="N1213" s="17">
        <v>0.50871445135270799</v>
      </c>
      <c r="O1213" s="17">
        <v>0.36968954754904598</v>
      </c>
      <c r="P1213" s="17">
        <v>0.45599077034910701</v>
      </c>
      <c r="Q1213" s="17">
        <v>0.44040336116978401</v>
      </c>
      <c r="R1213" s="17"/>
      <c r="S1213" s="17">
        <v>0.49119710944928502</v>
      </c>
      <c r="T1213" s="17">
        <v>0.44026411685762201</v>
      </c>
      <c r="U1213" s="17">
        <v>0.52499707058649603</v>
      </c>
      <c r="V1213" s="17">
        <v>0.47247805062210202</v>
      </c>
      <c r="W1213" s="17">
        <v>0.399925898854398</v>
      </c>
      <c r="X1213" s="17">
        <v>0.41797549148663399</v>
      </c>
      <c r="Y1213" s="17">
        <v>0.41971837837245102</v>
      </c>
      <c r="Z1213" s="17">
        <v>0.39546737009302901</v>
      </c>
      <c r="AA1213" s="17">
        <v>0.37889452034167198</v>
      </c>
      <c r="AB1213" s="17"/>
      <c r="AC1213" s="17">
        <v>0.426949523604012</v>
      </c>
      <c r="AD1213" s="17">
        <v>0.44255598494619203</v>
      </c>
      <c r="AE1213" s="17">
        <v>0.45939192147551799</v>
      </c>
      <c r="AF1213" s="17">
        <v>0.45318701509538001</v>
      </c>
      <c r="AG1213" s="17">
        <v>0.468613052377714</v>
      </c>
      <c r="AH1213" s="17">
        <v>0.420153612941565</v>
      </c>
      <c r="AI1213" s="17"/>
      <c r="AJ1213" s="17">
        <v>0.431593013171996</v>
      </c>
      <c r="AK1213" s="17">
        <v>0.47237036352287198</v>
      </c>
      <c r="AL1213" s="17">
        <v>0.49927422633197599</v>
      </c>
      <c r="AM1213" s="17">
        <v>0.47607185612498798</v>
      </c>
      <c r="AN1213" s="17">
        <v>0.38210875225655999</v>
      </c>
      <c r="AO1213" s="17">
        <v>0.529983598935995</v>
      </c>
      <c r="AP1213" s="17"/>
      <c r="AQ1213" s="17">
        <v>0.41309133100926498</v>
      </c>
      <c r="AR1213" s="17">
        <v>0.470920301598513</v>
      </c>
      <c r="AS1213" s="17"/>
      <c r="AT1213" s="17">
        <v>0.43193333996384597</v>
      </c>
      <c r="AU1213" s="17">
        <v>0.50044388649083404</v>
      </c>
      <c r="AV1213" s="17"/>
      <c r="AW1213" s="17">
        <v>0.48058273767784798</v>
      </c>
      <c r="AX1213" s="17" t="s">
        <v>87</v>
      </c>
      <c r="AY1213" s="17">
        <v>0.431593013171996</v>
      </c>
      <c r="AZ1213" s="17"/>
      <c r="BA1213" s="17">
        <v>0.50473050852732104</v>
      </c>
      <c r="BB1213" s="17">
        <v>0.408864342525327</v>
      </c>
      <c r="BC1213" s="17"/>
      <c r="BD1213" s="17">
        <v>0.471108442092671</v>
      </c>
      <c r="BE1213" s="17">
        <v>0.448105676825648</v>
      </c>
      <c r="BF1213" s="17"/>
      <c r="BG1213" s="17">
        <v>0.41425909691471102</v>
      </c>
      <c r="BH1213" s="17">
        <v>0.49470944064007399</v>
      </c>
      <c r="BI1213" s="17">
        <v>0.45685078315968702</v>
      </c>
      <c r="BJ1213" s="17">
        <v>0.45861201698901799</v>
      </c>
    </row>
    <row r="1214" spans="2:62">
      <c r="C1214" s="17"/>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c r="AC1214" s="17"/>
      <c r="AD1214" s="17"/>
      <c r="AE1214" s="17"/>
      <c r="AF1214" s="17"/>
      <c r="AG1214" s="17"/>
      <c r="AH1214" s="17"/>
      <c r="AI1214" s="17"/>
      <c r="AJ1214" s="17"/>
      <c r="AK1214" s="17"/>
      <c r="AL1214" s="17"/>
      <c r="AM1214" s="17"/>
      <c r="AN1214" s="17"/>
      <c r="AO1214" s="17"/>
      <c r="AP1214" s="17"/>
      <c r="AQ1214" s="17"/>
      <c r="AR1214" s="17"/>
      <c r="AS1214" s="17"/>
      <c r="AT1214" s="17"/>
      <c r="AU1214" s="17"/>
      <c r="AV1214" s="17"/>
      <c r="AW1214" s="17"/>
      <c r="AX1214" s="17"/>
      <c r="AY1214" s="17"/>
      <c r="AZ1214" s="17"/>
      <c r="BA1214" s="17"/>
      <c r="BB1214" s="17"/>
      <c r="BC1214" s="17"/>
      <c r="BD1214" s="17"/>
      <c r="BE1214" s="17"/>
      <c r="BF1214" s="17"/>
      <c r="BG1214" s="17"/>
      <c r="BH1214" s="17"/>
      <c r="BI1214" s="17"/>
      <c r="BJ1214" s="17"/>
    </row>
    <row r="1215" spans="2:62">
      <c r="B1215" s="6" t="s">
        <v>493</v>
      </c>
      <c r="C1215" s="17"/>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c r="AC1215" s="17"/>
      <c r="AD1215" s="17"/>
      <c r="AE1215" s="17"/>
      <c r="AF1215" s="17"/>
      <c r="AG1215" s="17"/>
      <c r="AH1215" s="17"/>
      <c r="AI1215" s="17"/>
      <c r="AJ1215" s="17"/>
      <c r="AK1215" s="17"/>
      <c r="AL1215" s="17"/>
      <c r="AM1215" s="17"/>
      <c r="AN1215" s="17"/>
      <c r="AO1215" s="17"/>
      <c r="AP1215" s="17"/>
      <c r="AQ1215" s="17"/>
      <c r="AR1215" s="17"/>
      <c r="AS1215" s="17"/>
      <c r="AT1215" s="17"/>
      <c r="AU1215" s="17"/>
      <c r="AV1215" s="17"/>
      <c r="AW1215" s="17"/>
      <c r="AX1215" s="17"/>
      <c r="AY1215" s="17"/>
      <c r="AZ1215" s="17"/>
      <c r="BA1215" s="17"/>
      <c r="BB1215" s="17"/>
      <c r="BC1215" s="17"/>
      <c r="BD1215" s="17"/>
      <c r="BE1215" s="17"/>
      <c r="BF1215" s="17"/>
      <c r="BG1215" s="17"/>
      <c r="BH1215" s="17"/>
      <c r="BI1215" s="17"/>
      <c r="BJ1215" s="17"/>
    </row>
    <row r="1216" spans="2:62">
      <c r="B1216" s="24" t="s">
        <v>21</v>
      </c>
      <c r="C1216" s="17"/>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c r="AC1216" s="17"/>
      <c r="AD1216" s="17"/>
      <c r="AE1216" s="17"/>
      <c r="AF1216" s="17"/>
      <c r="AG1216" s="17"/>
      <c r="AH1216" s="17"/>
      <c r="AI1216" s="17"/>
      <c r="AJ1216" s="17"/>
      <c r="AK1216" s="17"/>
      <c r="AL1216" s="17"/>
      <c r="AM1216" s="17"/>
      <c r="AN1216" s="17"/>
      <c r="AO1216" s="17"/>
      <c r="AP1216" s="17"/>
      <c r="AQ1216" s="17"/>
      <c r="AR1216" s="17"/>
      <c r="AS1216" s="17"/>
      <c r="AT1216" s="17"/>
      <c r="AU1216" s="17"/>
      <c r="AV1216" s="17"/>
      <c r="AW1216" s="17"/>
      <c r="AX1216" s="17"/>
      <c r="AY1216" s="17"/>
      <c r="AZ1216" s="17"/>
      <c r="BA1216" s="17"/>
      <c r="BB1216" s="17"/>
      <c r="BC1216" s="17"/>
      <c r="BD1216" s="17"/>
      <c r="BE1216" s="17"/>
      <c r="BF1216" s="17"/>
      <c r="BG1216" s="17"/>
      <c r="BH1216" s="17"/>
      <c r="BI1216" s="17"/>
      <c r="BJ1216" s="17"/>
    </row>
    <row r="1217" spans="2:62">
      <c r="B1217" t="s">
        <v>252</v>
      </c>
      <c r="C1217" s="17">
        <v>9.7618388496667E-2</v>
      </c>
      <c r="D1217" s="17">
        <v>0.123233618529818</v>
      </c>
      <c r="E1217" s="17">
        <v>7.1852429664308701E-2</v>
      </c>
      <c r="F1217" s="17"/>
      <c r="G1217" s="17">
        <v>0.121745394680809</v>
      </c>
      <c r="H1217" s="17">
        <v>0.125634988762135</v>
      </c>
      <c r="I1217" s="17">
        <v>0.113215755271174</v>
      </c>
      <c r="J1217" s="17">
        <v>7.7284792233226096E-2</v>
      </c>
      <c r="K1217" s="17">
        <v>9.5512752507697002E-2</v>
      </c>
      <c r="L1217" s="17">
        <v>5.7628060171192701E-2</v>
      </c>
      <c r="M1217" s="17"/>
      <c r="N1217" s="17">
        <v>9.1683200333489201E-2</v>
      </c>
      <c r="O1217" s="17">
        <v>9.7858488304012503E-2</v>
      </c>
      <c r="P1217" s="17">
        <v>0.10627881922612099</v>
      </c>
      <c r="Q1217" s="17">
        <v>9.6412703010299E-2</v>
      </c>
      <c r="R1217" s="17"/>
      <c r="S1217" s="17">
        <v>9.9639715795545203E-2</v>
      </c>
      <c r="T1217" s="17">
        <v>0.10850232979779199</v>
      </c>
      <c r="U1217" s="17">
        <v>5.1314847278749499E-2</v>
      </c>
      <c r="V1217" s="17">
        <v>5.9325133396178703E-2</v>
      </c>
      <c r="W1217" s="17">
        <v>0.12591328097527699</v>
      </c>
      <c r="X1217" s="17">
        <v>0.15512732142287</v>
      </c>
      <c r="Y1217" s="17">
        <v>6.3577013194399401E-2</v>
      </c>
      <c r="Z1217" s="17">
        <v>0.11741425462508499</v>
      </c>
      <c r="AA1217" s="17">
        <v>0.10738776831682501</v>
      </c>
      <c r="AB1217" s="17"/>
      <c r="AC1217" s="17">
        <v>0.148916616542831</v>
      </c>
      <c r="AD1217" s="17">
        <v>0.102542394258233</v>
      </c>
      <c r="AE1217" s="17">
        <v>8.1755383585490393E-2</v>
      </c>
      <c r="AF1217" s="17">
        <v>5.4102446794259199E-2</v>
      </c>
      <c r="AG1217" s="17">
        <v>5.9579315833965599E-2</v>
      </c>
      <c r="AH1217" s="17">
        <v>0.104011536903723</v>
      </c>
      <c r="AI1217" s="17"/>
      <c r="AJ1217" s="17">
        <v>7.1746186558707195E-2</v>
      </c>
      <c r="AK1217" s="17">
        <v>8.7468172449463699E-2</v>
      </c>
      <c r="AL1217" s="17">
        <v>0.106451747609892</v>
      </c>
      <c r="AM1217" s="17">
        <v>0.159408563613468</v>
      </c>
      <c r="AN1217" s="17">
        <v>0.12032908487404401</v>
      </c>
      <c r="AO1217" s="17">
        <v>0.13309712420481601</v>
      </c>
      <c r="AP1217" s="17"/>
      <c r="AQ1217" s="17">
        <v>0.13180053268222999</v>
      </c>
      <c r="AR1217" s="17">
        <v>8.2426301551224199E-2</v>
      </c>
      <c r="AS1217" s="17"/>
      <c r="AT1217" s="17">
        <v>9.1923614008954505E-2</v>
      </c>
      <c r="AU1217" s="17">
        <v>0.122241611684988</v>
      </c>
      <c r="AV1217" s="17"/>
      <c r="AW1217" s="17">
        <v>0.116414648140206</v>
      </c>
      <c r="AX1217" s="17" t="s">
        <v>87</v>
      </c>
      <c r="AY1217" s="17">
        <v>7.1746186558707195E-2</v>
      </c>
      <c r="AZ1217" s="17"/>
      <c r="BA1217" s="17">
        <v>0.110298586132659</v>
      </c>
      <c r="BB1217" s="17">
        <v>9.0016121577371502E-2</v>
      </c>
      <c r="BC1217" s="17"/>
      <c r="BD1217" s="17">
        <v>0.156332859802508</v>
      </c>
      <c r="BE1217" s="17">
        <v>8.0617866409216102E-2</v>
      </c>
      <c r="BF1217" s="17"/>
      <c r="BG1217" s="17">
        <v>0.15756943215103</v>
      </c>
      <c r="BH1217" s="17">
        <v>0.11304415205075399</v>
      </c>
      <c r="BI1217" s="17">
        <v>0.109250712116542</v>
      </c>
      <c r="BJ1217" s="17">
        <v>7.6808650142575596E-2</v>
      </c>
    </row>
    <row r="1218" spans="2:62">
      <c r="B1218" t="s">
        <v>339</v>
      </c>
      <c r="C1218" s="17">
        <v>0.224918928217828</v>
      </c>
      <c r="D1218" s="17">
        <v>0.23615548525354699</v>
      </c>
      <c r="E1218" s="17">
        <v>0.213719847124378</v>
      </c>
      <c r="F1218" s="17"/>
      <c r="G1218" s="17">
        <v>0.234693362367483</v>
      </c>
      <c r="H1218" s="17">
        <v>0.25275615357416897</v>
      </c>
      <c r="I1218" s="17">
        <v>0.28428405386981698</v>
      </c>
      <c r="J1218" s="17">
        <v>0.23249000050322499</v>
      </c>
      <c r="K1218" s="17">
        <v>0.15664492047307399</v>
      </c>
      <c r="L1218" s="17">
        <v>0.182453552913695</v>
      </c>
      <c r="M1218" s="17"/>
      <c r="N1218" s="17">
        <v>0.22589912793689901</v>
      </c>
      <c r="O1218" s="17">
        <v>0.21171316763935799</v>
      </c>
      <c r="P1218" s="17">
        <v>0.28240107508041101</v>
      </c>
      <c r="Q1218" s="17">
        <v>0.18476805577041799</v>
      </c>
      <c r="R1218" s="17"/>
      <c r="S1218" s="17">
        <v>0.22143154669290299</v>
      </c>
      <c r="T1218" s="17">
        <v>0.22287362567805599</v>
      </c>
      <c r="U1218" s="17">
        <v>0.18077967702151801</v>
      </c>
      <c r="V1218" s="17">
        <v>0.20954345495705301</v>
      </c>
      <c r="W1218" s="17">
        <v>0.198279896540244</v>
      </c>
      <c r="X1218" s="17">
        <v>0.31504228472750401</v>
      </c>
      <c r="Y1218" s="17">
        <v>0.187349306947663</v>
      </c>
      <c r="Z1218" s="17">
        <v>0.236096154958296</v>
      </c>
      <c r="AA1218" s="17">
        <v>0.24905459167591201</v>
      </c>
      <c r="AB1218" s="17"/>
      <c r="AC1218" s="17">
        <v>0.26907054371011402</v>
      </c>
      <c r="AD1218" s="17">
        <v>0.17813645490133501</v>
      </c>
      <c r="AE1218" s="17">
        <v>0.197549062641352</v>
      </c>
      <c r="AF1218" s="17">
        <v>0.27006872093433099</v>
      </c>
      <c r="AG1218" s="17">
        <v>0.23211590361828</v>
      </c>
      <c r="AH1218" s="17">
        <v>0.17783901072757999</v>
      </c>
      <c r="AI1218" s="17"/>
      <c r="AJ1218" s="17">
        <v>0.20662873117418801</v>
      </c>
      <c r="AK1218" s="17">
        <v>0.25990318455772998</v>
      </c>
      <c r="AL1218" s="17">
        <v>0.19260949604179101</v>
      </c>
      <c r="AM1218" s="17">
        <v>0.241496126271561</v>
      </c>
      <c r="AN1218" s="17">
        <v>0.21216113929549801</v>
      </c>
      <c r="AO1218" s="17">
        <v>0.25162544260566</v>
      </c>
      <c r="AP1218" s="17"/>
      <c r="AQ1218" s="17">
        <v>0.25829028377170199</v>
      </c>
      <c r="AR1218" s="17">
        <v>0.21596952361411101</v>
      </c>
      <c r="AS1218" s="17"/>
      <c r="AT1218" s="17">
        <v>0.22813658019861299</v>
      </c>
      <c r="AU1218" s="17">
        <v>0.21647969071822301</v>
      </c>
      <c r="AV1218" s="17"/>
      <c r="AW1218" s="17">
        <v>0.24249776369169901</v>
      </c>
      <c r="AX1218" s="17" t="s">
        <v>87</v>
      </c>
      <c r="AY1218" s="17">
        <v>0.20662873117418801</v>
      </c>
      <c r="AZ1218" s="17"/>
      <c r="BA1218" s="17">
        <v>0.24603759090134</v>
      </c>
      <c r="BB1218" s="17">
        <v>0.21225747645599399</v>
      </c>
      <c r="BC1218" s="17"/>
      <c r="BD1218" s="17">
        <v>0.24301509801159399</v>
      </c>
      <c r="BE1218" s="17">
        <v>0.221501070534912</v>
      </c>
      <c r="BF1218" s="17"/>
      <c r="BG1218" s="17">
        <v>0.26547072067482103</v>
      </c>
      <c r="BH1218" s="17">
        <v>0.14394706623981099</v>
      </c>
      <c r="BI1218" s="17">
        <v>0.235049027262386</v>
      </c>
      <c r="BJ1218" s="17">
        <v>0.28017600210680499</v>
      </c>
    </row>
    <row r="1219" spans="2:62">
      <c r="B1219" t="s">
        <v>255</v>
      </c>
      <c r="C1219" s="17">
        <v>0.29090774088543803</v>
      </c>
      <c r="D1219" s="17">
        <v>0.296599673217188</v>
      </c>
      <c r="E1219" s="17">
        <v>0.28721914802044202</v>
      </c>
      <c r="F1219" s="17"/>
      <c r="G1219" s="17">
        <v>0.23625444861800399</v>
      </c>
      <c r="H1219" s="17">
        <v>0.24562349082042201</v>
      </c>
      <c r="I1219" s="17">
        <v>0.257164595828965</v>
      </c>
      <c r="J1219" s="17">
        <v>0.34033019825372801</v>
      </c>
      <c r="K1219" s="17">
        <v>0.28402856018303002</v>
      </c>
      <c r="L1219" s="17">
        <v>0.36676775076219498</v>
      </c>
      <c r="M1219" s="17"/>
      <c r="N1219" s="17">
        <v>0.29911080665405199</v>
      </c>
      <c r="O1219" s="17">
        <v>0.27104954069002601</v>
      </c>
      <c r="P1219" s="17">
        <v>0.30413022191860301</v>
      </c>
      <c r="Q1219" s="17">
        <v>0.29062669066758801</v>
      </c>
      <c r="R1219" s="17"/>
      <c r="S1219" s="17">
        <v>0.25759889428768401</v>
      </c>
      <c r="T1219" s="17">
        <v>0.29454390339180098</v>
      </c>
      <c r="U1219" s="17">
        <v>0.300543171846191</v>
      </c>
      <c r="V1219" s="17">
        <v>0.35958100809008697</v>
      </c>
      <c r="W1219" s="17">
        <v>0.322458428692244</v>
      </c>
      <c r="X1219" s="17">
        <v>0.21412690058001299</v>
      </c>
      <c r="Y1219" s="17">
        <v>0.37401076931859201</v>
      </c>
      <c r="Z1219" s="17">
        <v>0.175895949140319</v>
      </c>
      <c r="AA1219" s="17">
        <v>0.280965239496553</v>
      </c>
      <c r="AB1219" s="17"/>
      <c r="AC1219" s="17">
        <v>0.23472139005378201</v>
      </c>
      <c r="AD1219" s="17">
        <v>0.30899575565536502</v>
      </c>
      <c r="AE1219" s="17">
        <v>0.30781356343539401</v>
      </c>
      <c r="AF1219" s="17">
        <v>0.31778368184654998</v>
      </c>
      <c r="AG1219" s="17">
        <v>0.30804048296181502</v>
      </c>
      <c r="AH1219" s="17">
        <v>0.26838975198571302</v>
      </c>
      <c r="AI1219" s="17"/>
      <c r="AJ1219" s="17">
        <v>0.32427098381650998</v>
      </c>
      <c r="AK1219" s="17">
        <v>0.27736296583272702</v>
      </c>
      <c r="AL1219" s="17">
        <v>0.324407086389775</v>
      </c>
      <c r="AM1219" s="17">
        <v>0.23690639294399701</v>
      </c>
      <c r="AN1219" s="17">
        <v>0.25653284232540402</v>
      </c>
      <c r="AO1219" s="17">
        <v>0.34790774324187701</v>
      </c>
      <c r="AP1219" s="17"/>
      <c r="AQ1219" s="17">
        <v>0.246219912683555</v>
      </c>
      <c r="AR1219" s="17">
        <v>0.31842678097054899</v>
      </c>
      <c r="AS1219" s="17"/>
      <c r="AT1219" s="17">
        <v>0.29501381720748898</v>
      </c>
      <c r="AU1219" s="17">
        <v>0.27585841114283899</v>
      </c>
      <c r="AV1219" s="17"/>
      <c r="AW1219" s="17">
        <v>0.26017299415141099</v>
      </c>
      <c r="AX1219" s="17" t="s">
        <v>87</v>
      </c>
      <c r="AY1219" s="17">
        <v>0.32427098381650998</v>
      </c>
      <c r="AZ1219" s="17"/>
      <c r="BA1219" s="17">
        <v>0.28291955474899499</v>
      </c>
      <c r="BB1219" s="17">
        <v>0.295696966176207</v>
      </c>
      <c r="BC1219" s="17"/>
      <c r="BD1219" s="17">
        <v>0.27315290997695302</v>
      </c>
      <c r="BE1219" s="17">
        <v>0.29819634724564298</v>
      </c>
      <c r="BF1219" s="17"/>
      <c r="BG1219" s="17">
        <v>0.25042874463443299</v>
      </c>
      <c r="BH1219" s="17">
        <v>0.29494728557303901</v>
      </c>
      <c r="BI1219" s="17">
        <v>0.26408677694697802</v>
      </c>
      <c r="BJ1219" s="17">
        <v>0.29347309260703702</v>
      </c>
    </row>
    <row r="1220" spans="2:62">
      <c r="B1220" t="s">
        <v>340</v>
      </c>
      <c r="C1220" s="17">
        <v>0.20253753686384099</v>
      </c>
      <c r="D1220" s="17">
        <v>0.183658445962564</v>
      </c>
      <c r="E1220" s="17">
        <v>0.22164181964948501</v>
      </c>
      <c r="F1220" s="17"/>
      <c r="G1220" s="17">
        <v>0.24810291031913301</v>
      </c>
      <c r="H1220" s="17">
        <v>0.182269113523925</v>
      </c>
      <c r="I1220" s="17">
        <v>0.199978463427221</v>
      </c>
      <c r="J1220" s="17">
        <v>0.19582801807539399</v>
      </c>
      <c r="K1220" s="17">
        <v>0.22997076507137501</v>
      </c>
      <c r="L1220" s="17">
        <v>0.17884931024846201</v>
      </c>
      <c r="M1220" s="17"/>
      <c r="N1220" s="17">
        <v>0.204292007060414</v>
      </c>
      <c r="O1220" s="17">
        <v>0.24356732698108899</v>
      </c>
      <c r="P1220" s="17">
        <v>0.17200644234272999</v>
      </c>
      <c r="Q1220" s="17">
        <v>0.183664136332675</v>
      </c>
      <c r="R1220" s="17"/>
      <c r="S1220" s="17">
        <v>0.201439295680967</v>
      </c>
      <c r="T1220" s="17">
        <v>0.20689710830772001</v>
      </c>
      <c r="U1220" s="17">
        <v>0.237013020988457</v>
      </c>
      <c r="V1220" s="17">
        <v>0.17785200818876501</v>
      </c>
      <c r="W1220" s="17">
        <v>0.19612233384688299</v>
      </c>
      <c r="X1220" s="17">
        <v>0.19496142894766599</v>
      </c>
      <c r="Y1220" s="17">
        <v>0.228910837251695</v>
      </c>
      <c r="Z1220" s="17">
        <v>0.160808520634765</v>
      </c>
      <c r="AA1220" s="17">
        <v>0.19511712633971801</v>
      </c>
      <c r="AB1220" s="17"/>
      <c r="AC1220" s="17">
        <v>0.17100507395512801</v>
      </c>
      <c r="AD1220" s="17">
        <v>0.202207581536967</v>
      </c>
      <c r="AE1220" s="17">
        <v>0.227322566639</v>
      </c>
      <c r="AF1220" s="17">
        <v>0.205581584623757</v>
      </c>
      <c r="AG1220" s="17">
        <v>0.22266104739175299</v>
      </c>
      <c r="AH1220" s="17">
        <v>0.24247379469942901</v>
      </c>
      <c r="AI1220" s="17"/>
      <c r="AJ1220" s="17">
        <v>0.19442251509254899</v>
      </c>
      <c r="AK1220" s="17">
        <v>0.218711965059014</v>
      </c>
      <c r="AL1220" s="17">
        <v>0.16937786579387501</v>
      </c>
      <c r="AM1220" s="17">
        <v>0.19167756311418799</v>
      </c>
      <c r="AN1220" s="17">
        <v>0.22096732374261099</v>
      </c>
      <c r="AO1220" s="17">
        <v>0.171856015287248</v>
      </c>
      <c r="AP1220" s="17"/>
      <c r="AQ1220" s="17">
        <v>0.20893794513415301</v>
      </c>
      <c r="AR1220" s="17">
        <v>0.18747445930244999</v>
      </c>
      <c r="AS1220" s="17"/>
      <c r="AT1220" s="17">
        <v>0.20754130872794699</v>
      </c>
      <c r="AU1220" s="17">
        <v>0.18653637254282901</v>
      </c>
      <c r="AV1220" s="17"/>
      <c r="AW1220" s="17">
        <v>0.21548674857660999</v>
      </c>
      <c r="AX1220" s="17" t="s">
        <v>87</v>
      </c>
      <c r="AY1220" s="17">
        <v>0.19442251509254899</v>
      </c>
      <c r="AZ1220" s="17"/>
      <c r="BA1220" s="17">
        <v>0.18336640200646401</v>
      </c>
      <c r="BB1220" s="17">
        <v>0.21403137067585501</v>
      </c>
      <c r="BC1220" s="17"/>
      <c r="BD1220" s="17">
        <v>0.155543108564412</v>
      </c>
      <c r="BE1220" s="17">
        <v>0.213777911192922</v>
      </c>
      <c r="BF1220" s="17"/>
      <c r="BG1220" s="17">
        <v>0.16773825101363099</v>
      </c>
      <c r="BH1220" s="17">
        <v>0.23396012380478701</v>
      </c>
      <c r="BI1220" s="17">
        <v>0.22881622876949001</v>
      </c>
      <c r="BJ1220" s="17">
        <v>0.18577147435223099</v>
      </c>
    </row>
    <row r="1221" spans="2:62">
      <c r="B1221" t="s">
        <v>258</v>
      </c>
      <c r="C1221" s="17">
        <v>8.7825170173113004E-2</v>
      </c>
      <c r="D1221" s="17">
        <v>7.5533529559106E-2</v>
      </c>
      <c r="E1221" s="17">
        <v>0.100004258862572</v>
      </c>
      <c r="F1221" s="17"/>
      <c r="G1221" s="17">
        <v>9.0757605202371999E-2</v>
      </c>
      <c r="H1221" s="17">
        <v>0.14848053188450999</v>
      </c>
      <c r="I1221" s="17">
        <v>9.02777909676417E-2</v>
      </c>
      <c r="J1221" s="17">
        <v>4.2502984642983598E-2</v>
      </c>
      <c r="K1221" s="17">
        <v>7.7099997768403303E-2</v>
      </c>
      <c r="L1221" s="17">
        <v>7.7603402995415599E-2</v>
      </c>
      <c r="M1221" s="17"/>
      <c r="N1221" s="17">
        <v>0.1014305642727</v>
      </c>
      <c r="O1221" s="17">
        <v>8.4148584049593897E-2</v>
      </c>
      <c r="P1221" s="17">
        <v>4.7858483540629798E-2</v>
      </c>
      <c r="Q1221" s="17">
        <v>0.112760634216027</v>
      </c>
      <c r="R1221" s="17"/>
      <c r="S1221" s="17">
        <v>6.9239107777421802E-2</v>
      </c>
      <c r="T1221" s="17">
        <v>8.2408876413293794E-2</v>
      </c>
      <c r="U1221" s="17">
        <v>9.3783068986358895E-2</v>
      </c>
      <c r="V1221" s="17">
        <v>8.3766483940622194E-2</v>
      </c>
      <c r="W1221" s="17">
        <v>0.104981049390357</v>
      </c>
      <c r="X1221" s="17">
        <v>7.0079452444474305E-2</v>
      </c>
      <c r="Y1221" s="17">
        <v>0.10471705466308499</v>
      </c>
      <c r="Z1221" s="17">
        <v>0.18440491038083601</v>
      </c>
      <c r="AA1221" s="17">
        <v>8.0101462127292106E-2</v>
      </c>
      <c r="AB1221" s="17"/>
      <c r="AC1221" s="17">
        <v>0.11046356502617501</v>
      </c>
      <c r="AD1221" s="17">
        <v>7.1340448258265896E-2</v>
      </c>
      <c r="AE1221" s="17">
        <v>0.117916229509541</v>
      </c>
      <c r="AF1221" s="17">
        <v>5.5131867775020299E-2</v>
      </c>
      <c r="AG1221" s="17">
        <v>8.1429748315493405E-2</v>
      </c>
      <c r="AH1221" s="17">
        <v>0.134636665544554</v>
      </c>
      <c r="AI1221" s="17"/>
      <c r="AJ1221" s="17">
        <v>6.3157800829983499E-2</v>
      </c>
      <c r="AK1221" s="17">
        <v>9.5393507938226998E-2</v>
      </c>
      <c r="AL1221" s="17">
        <v>0.121417899564673</v>
      </c>
      <c r="AM1221" s="17">
        <v>7.8708615694665807E-2</v>
      </c>
      <c r="AN1221" s="17">
        <v>0.12467138993641499</v>
      </c>
      <c r="AO1221" s="17">
        <v>3.3142670696733899E-2</v>
      </c>
      <c r="AP1221" s="17"/>
      <c r="AQ1221" s="17">
        <v>8.8661706134542606E-2</v>
      </c>
      <c r="AR1221" s="17">
        <v>9.0551743565308596E-2</v>
      </c>
      <c r="AS1221" s="17"/>
      <c r="AT1221" s="17">
        <v>8.2085414304936696E-2</v>
      </c>
      <c r="AU1221" s="17">
        <v>0.102797767070236</v>
      </c>
      <c r="AV1221" s="17"/>
      <c r="AW1221" s="17">
        <v>0.105753762070516</v>
      </c>
      <c r="AX1221" s="17" t="s">
        <v>87</v>
      </c>
      <c r="AY1221" s="17">
        <v>6.3157800829983499E-2</v>
      </c>
      <c r="AZ1221" s="17"/>
      <c r="BA1221" s="17">
        <v>9.1374524987513694E-2</v>
      </c>
      <c r="BB1221" s="17">
        <v>8.5697195242046401E-2</v>
      </c>
      <c r="BC1221" s="17"/>
      <c r="BD1221" s="17">
        <v>8.5026550487158195E-2</v>
      </c>
      <c r="BE1221" s="17">
        <v>8.9579034683176101E-2</v>
      </c>
      <c r="BF1221" s="17"/>
      <c r="BG1221" s="17">
        <v>0.12447365823675199</v>
      </c>
      <c r="BH1221" s="17">
        <v>9.6710596299291504E-2</v>
      </c>
      <c r="BI1221" s="17">
        <v>7.2970166490219299E-2</v>
      </c>
      <c r="BJ1221" s="17">
        <v>7.5614227436189202E-2</v>
      </c>
    </row>
    <row r="1222" spans="2:62">
      <c r="B1222" t="s">
        <v>101</v>
      </c>
      <c r="C1222" s="17">
        <v>9.6192235363113998E-2</v>
      </c>
      <c r="D1222" s="17">
        <v>8.4819247477778498E-2</v>
      </c>
      <c r="E1222" s="17">
        <v>0.105562496678815</v>
      </c>
      <c r="F1222" s="17"/>
      <c r="G1222" s="17">
        <v>6.8446278812199404E-2</v>
      </c>
      <c r="H1222" s="17">
        <v>4.5235721434839497E-2</v>
      </c>
      <c r="I1222" s="17">
        <v>5.50793406351818E-2</v>
      </c>
      <c r="J1222" s="17">
        <v>0.111564006291442</v>
      </c>
      <c r="K1222" s="17">
        <v>0.15674300399642099</v>
      </c>
      <c r="L1222" s="17">
        <v>0.13669792290903901</v>
      </c>
      <c r="M1222" s="17"/>
      <c r="N1222" s="17">
        <v>7.7584293742445798E-2</v>
      </c>
      <c r="O1222" s="17">
        <v>9.1662892335920093E-2</v>
      </c>
      <c r="P1222" s="17">
        <v>8.7324957891505697E-2</v>
      </c>
      <c r="Q1222" s="17">
        <v>0.131767780002992</v>
      </c>
      <c r="R1222" s="17"/>
      <c r="S1222" s="17">
        <v>0.15065143976547901</v>
      </c>
      <c r="T1222" s="17">
        <v>8.4774156411337898E-2</v>
      </c>
      <c r="U1222" s="17">
        <v>0.136566213878726</v>
      </c>
      <c r="V1222" s="17">
        <v>0.109931911427294</v>
      </c>
      <c r="W1222" s="17">
        <v>5.22450105549956E-2</v>
      </c>
      <c r="X1222" s="17">
        <v>5.0662611877472903E-2</v>
      </c>
      <c r="Y1222" s="17">
        <v>4.1435018624565098E-2</v>
      </c>
      <c r="Z1222" s="17">
        <v>0.12538021026069901</v>
      </c>
      <c r="AA1222" s="17">
        <v>8.73738120437004E-2</v>
      </c>
      <c r="AB1222" s="17"/>
      <c r="AC1222" s="17">
        <v>6.5822810711970298E-2</v>
      </c>
      <c r="AD1222" s="17">
        <v>0.13677736538983501</v>
      </c>
      <c r="AE1222" s="17">
        <v>6.7643194189223196E-2</v>
      </c>
      <c r="AF1222" s="17">
        <v>9.7331698026083394E-2</v>
      </c>
      <c r="AG1222" s="17">
        <v>9.6173501878693293E-2</v>
      </c>
      <c r="AH1222" s="17">
        <v>7.26492401390018E-2</v>
      </c>
      <c r="AI1222" s="17"/>
      <c r="AJ1222" s="17">
        <v>0.139773782528063</v>
      </c>
      <c r="AK1222" s="17">
        <v>6.11602041628386E-2</v>
      </c>
      <c r="AL1222" s="17">
        <v>8.5735904599992793E-2</v>
      </c>
      <c r="AM1222" s="17">
        <v>9.1802738362121397E-2</v>
      </c>
      <c r="AN1222" s="17">
        <v>6.5338219826027902E-2</v>
      </c>
      <c r="AO1222" s="17">
        <v>6.2371003963665003E-2</v>
      </c>
      <c r="AP1222" s="17"/>
      <c r="AQ1222" s="17">
        <v>6.6089619593817497E-2</v>
      </c>
      <c r="AR1222" s="17">
        <v>0.105151190996357</v>
      </c>
      <c r="AS1222" s="17"/>
      <c r="AT1222" s="17">
        <v>9.5299265552059795E-2</v>
      </c>
      <c r="AU1222" s="17">
        <v>9.6086146840884096E-2</v>
      </c>
      <c r="AV1222" s="17"/>
      <c r="AW1222" s="17">
        <v>5.9674083369557797E-2</v>
      </c>
      <c r="AX1222" s="17" t="s">
        <v>87</v>
      </c>
      <c r="AY1222" s="17">
        <v>0.139773782528063</v>
      </c>
      <c r="AZ1222" s="17"/>
      <c r="BA1222" s="17">
        <v>8.60033412230269E-2</v>
      </c>
      <c r="BB1222" s="17">
        <v>0.102300869872526</v>
      </c>
      <c r="BC1222" s="17"/>
      <c r="BD1222" s="17">
        <v>8.6929473157374995E-2</v>
      </c>
      <c r="BE1222" s="17">
        <v>9.6327769934131002E-2</v>
      </c>
      <c r="BF1222" s="17"/>
      <c r="BG1222" s="17">
        <v>3.4319193289333298E-2</v>
      </c>
      <c r="BH1222" s="17">
        <v>0.117390776032317</v>
      </c>
      <c r="BI1222" s="17">
        <v>8.9827088414384901E-2</v>
      </c>
      <c r="BJ1222" s="17">
        <v>8.8156553355162703E-2</v>
      </c>
    </row>
    <row r="1223" spans="2:62">
      <c r="B1223" t="s">
        <v>259</v>
      </c>
      <c r="C1223" s="17">
        <v>0.32253731671449498</v>
      </c>
      <c r="D1223" s="17">
        <v>0.35938910378336397</v>
      </c>
      <c r="E1223" s="17">
        <v>0.28557227678868602</v>
      </c>
      <c r="F1223" s="17"/>
      <c r="G1223" s="17">
        <v>0.35643875704829198</v>
      </c>
      <c r="H1223" s="17">
        <v>0.378391142336304</v>
      </c>
      <c r="I1223" s="17">
        <v>0.39749980914099098</v>
      </c>
      <c r="J1223" s="17">
        <v>0.30977479273645198</v>
      </c>
      <c r="K1223" s="17">
        <v>0.25215767298077102</v>
      </c>
      <c r="L1223" s="17">
        <v>0.24008161308488801</v>
      </c>
      <c r="M1223" s="17"/>
      <c r="N1223" s="17">
        <v>0.31758232827038801</v>
      </c>
      <c r="O1223" s="17">
        <v>0.30957165594336999</v>
      </c>
      <c r="P1223" s="17">
        <v>0.38867989430653199</v>
      </c>
      <c r="Q1223" s="17">
        <v>0.28118075878071702</v>
      </c>
      <c r="R1223" s="17"/>
      <c r="S1223" s="17">
        <v>0.32107126248844903</v>
      </c>
      <c r="T1223" s="17">
        <v>0.33137595547584803</v>
      </c>
      <c r="U1223" s="17">
        <v>0.232094524300267</v>
      </c>
      <c r="V1223" s="17">
        <v>0.26886858835323202</v>
      </c>
      <c r="W1223" s="17">
        <v>0.32419317751552101</v>
      </c>
      <c r="X1223" s="17">
        <v>0.47016960615037401</v>
      </c>
      <c r="Y1223" s="17">
        <v>0.25092632014206301</v>
      </c>
      <c r="Z1223" s="17">
        <v>0.35351040958338198</v>
      </c>
      <c r="AA1223" s="17">
        <v>0.35644235999273699</v>
      </c>
      <c r="AB1223" s="17"/>
      <c r="AC1223" s="17">
        <v>0.41798716025294502</v>
      </c>
      <c r="AD1223" s="17">
        <v>0.28067884915956798</v>
      </c>
      <c r="AE1223" s="17">
        <v>0.27930444622684197</v>
      </c>
      <c r="AF1223" s="17">
        <v>0.32417116772859</v>
      </c>
      <c r="AG1223" s="17">
        <v>0.29169521945224502</v>
      </c>
      <c r="AH1223" s="17">
        <v>0.28185054763130302</v>
      </c>
      <c r="AI1223" s="17"/>
      <c r="AJ1223" s="17">
        <v>0.27837491773289502</v>
      </c>
      <c r="AK1223" s="17">
        <v>0.34737135700719302</v>
      </c>
      <c r="AL1223" s="17">
        <v>0.29906124365168302</v>
      </c>
      <c r="AM1223" s="17">
        <v>0.40090468988502798</v>
      </c>
      <c r="AN1223" s="17">
        <v>0.33249022416954199</v>
      </c>
      <c r="AO1223" s="17">
        <v>0.38472256681047501</v>
      </c>
      <c r="AP1223" s="17"/>
      <c r="AQ1223" s="17">
        <v>0.39009081645393201</v>
      </c>
      <c r="AR1223" s="17">
        <v>0.29839582516533503</v>
      </c>
      <c r="AS1223" s="17"/>
      <c r="AT1223" s="17">
        <v>0.32006019420756698</v>
      </c>
      <c r="AU1223" s="17">
        <v>0.33872130240321102</v>
      </c>
      <c r="AV1223" s="17"/>
      <c r="AW1223" s="17">
        <v>0.35891241183190498</v>
      </c>
      <c r="AX1223" s="17" t="s">
        <v>87</v>
      </c>
      <c r="AY1223" s="17">
        <v>0.27837491773289502</v>
      </c>
      <c r="AZ1223" s="17"/>
      <c r="BA1223" s="17">
        <v>0.356336177033999</v>
      </c>
      <c r="BB1223" s="17">
        <v>0.30227359803336601</v>
      </c>
      <c r="BC1223" s="17"/>
      <c r="BD1223" s="17">
        <v>0.39934795781410198</v>
      </c>
      <c r="BE1223" s="17">
        <v>0.302118936944128</v>
      </c>
      <c r="BF1223" s="17"/>
      <c r="BG1223" s="17">
        <v>0.423040152825851</v>
      </c>
      <c r="BH1223" s="17">
        <v>0.25699121829056598</v>
      </c>
      <c r="BI1223" s="17">
        <v>0.34429973937892799</v>
      </c>
      <c r="BJ1223" s="17">
        <v>0.35698465224938097</v>
      </c>
    </row>
    <row r="1224" spans="2:62">
      <c r="B1224" t="s">
        <v>260</v>
      </c>
      <c r="C1224" s="17">
        <v>0.29036270703695399</v>
      </c>
      <c r="D1224" s="17">
        <v>0.25919197552167</v>
      </c>
      <c r="E1224" s="17">
        <v>0.32164607851205701</v>
      </c>
      <c r="F1224" s="17"/>
      <c r="G1224" s="17">
        <v>0.33886051552150498</v>
      </c>
      <c r="H1224" s="17">
        <v>0.33074964540843499</v>
      </c>
      <c r="I1224" s="17">
        <v>0.29025625439486202</v>
      </c>
      <c r="J1224" s="17">
        <v>0.23833100271837801</v>
      </c>
      <c r="K1224" s="17">
        <v>0.30707076283977802</v>
      </c>
      <c r="L1224" s="17">
        <v>0.25645271324387803</v>
      </c>
      <c r="M1224" s="17"/>
      <c r="N1224" s="17">
        <v>0.30572257133311498</v>
      </c>
      <c r="O1224" s="17">
        <v>0.32771591103068298</v>
      </c>
      <c r="P1224" s="17">
        <v>0.21986492588336001</v>
      </c>
      <c r="Q1224" s="17">
        <v>0.29642477054870298</v>
      </c>
      <c r="R1224" s="17"/>
      <c r="S1224" s="17">
        <v>0.27067840345838901</v>
      </c>
      <c r="T1224" s="17">
        <v>0.28930598472101399</v>
      </c>
      <c r="U1224" s="17">
        <v>0.33079608997481602</v>
      </c>
      <c r="V1224" s="17">
        <v>0.26161849212938698</v>
      </c>
      <c r="W1224" s="17">
        <v>0.30110338323724001</v>
      </c>
      <c r="X1224" s="17">
        <v>0.26504088139213999</v>
      </c>
      <c r="Y1224" s="17">
        <v>0.33362789191477998</v>
      </c>
      <c r="Z1224" s="17">
        <v>0.34521343101560098</v>
      </c>
      <c r="AA1224" s="17">
        <v>0.27521858846700997</v>
      </c>
      <c r="AB1224" s="17"/>
      <c r="AC1224" s="17">
        <v>0.28146863898130298</v>
      </c>
      <c r="AD1224" s="17">
        <v>0.27354802979523202</v>
      </c>
      <c r="AE1224" s="17">
        <v>0.34523879614854103</v>
      </c>
      <c r="AF1224" s="17">
        <v>0.26071345239877702</v>
      </c>
      <c r="AG1224" s="17">
        <v>0.30409079570724601</v>
      </c>
      <c r="AH1224" s="17">
        <v>0.37711046024398198</v>
      </c>
      <c r="AI1224" s="17"/>
      <c r="AJ1224" s="17">
        <v>0.257580315922532</v>
      </c>
      <c r="AK1224" s="17">
        <v>0.31410547299724101</v>
      </c>
      <c r="AL1224" s="17">
        <v>0.29079576535854901</v>
      </c>
      <c r="AM1224" s="17">
        <v>0.27038617880885402</v>
      </c>
      <c r="AN1224" s="17">
        <v>0.34563871367902599</v>
      </c>
      <c r="AO1224" s="17">
        <v>0.20499868598398199</v>
      </c>
      <c r="AP1224" s="17"/>
      <c r="AQ1224" s="17">
        <v>0.29759965126869498</v>
      </c>
      <c r="AR1224" s="17">
        <v>0.27802620286775898</v>
      </c>
      <c r="AS1224" s="17"/>
      <c r="AT1224" s="17">
        <v>0.289626723032884</v>
      </c>
      <c r="AU1224" s="17">
        <v>0.28933413961306498</v>
      </c>
      <c r="AV1224" s="17"/>
      <c r="AW1224" s="17">
        <v>0.321240510647126</v>
      </c>
      <c r="AX1224" s="17" t="s">
        <v>87</v>
      </c>
      <c r="AY1224" s="17">
        <v>0.257580315922532</v>
      </c>
      <c r="AZ1224" s="17"/>
      <c r="BA1224" s="17">
        <v>0.27474092699397801</v>
      </c>
      <c r="BB1224" s="17">
        <v>0.29972856591790098</v>
      </c>
      <c r="BC1224" s="17"/>
      <c r="BD1224" s="17">
        <v>0.24056965905156999</v>
      </c>
      <c r="BE1224" s="17">
        <v>0.30335694587609802</v>
      </c>
      <c r="BF1224" s="17"/>
      <c r="BG1224" s="17">
        <v>0.29221190925038298</v>
      </c>
      <c r="BH1224" s="17">
        <v>0.330670720104078</v>
      </c>
      <c r="BI1224" s="17">
        <v>0.30178639525970902</v>
      </c>
      <c r="BJ1224" s="17">
        <v>0.26138570178842002</v>
      </c>
    </row>
    <row r="1225" spans="2:62">
      <c r="B1225" t="s">
        <v>261</v>
      </c>
      <c r="C1225" s="17">
        <v>3.2174609677540898E-2</v>
      </c>
      <c r="D1225" s="17">
        <v>0.100197128261695</v>
      </c>
      <c r="E1225" s="17">
        <v>-3.6073801723370699E-2</v>
      </c>
      <c r="F1225" s="17"/>
      <c r="G1225" s="17">
        <v>1.7578241526787601E-2</v>
      </c>
      <c r="H1225" s="17">
        <v>4.7641496927868503E-2</v>
      </c>
      <c r="I1225" s="17">
        <v>0.107243554746129</v>
      </c>
      <c r="J1225" s="17">
        <v>7.1443790018073702E-2</v>
      </c>
      <c r="K1225" s="17">
        <v>-5.4913089859007697E-2</v>
      </c>
      <c r="L1225" s="17">
        <v>-1.63711001589898E-2</v>
      </c>
      <c r="M1225" s="17"/>
      <c r="N1225" s="17">
        <v>1.18597569372734E-2</v>
      </c>
      <c r="O1225" s="17">
        <v>-1.8144255087312901E-2</v>
      </c>
      <c r="P1225" s="17">
        <v>0.16881496842317201</v>
      </c>
      <c r="Q1225" s="17">
        <v>-1.52440117679855E-2</v>
      </c>
      <c r="R1225" s="17"/>
      <c r="S1225" s="17">
        <v>5.0392859030060098E-2</v>
      </c>
      <c r="T1225" s="17">
        <v>4.20699707548342E-2</v>
      </c>
      <c r="U1225" s="17">
        <v>-9.8701565674549102E-2</v>
      </c>
      <c r="V1225" s="17">
        <v>7.2500962238453096E-3</v>
      </c>
      <c r="W1225" s="17">
        <v>2.30897942782806E-2</v>
      </c>
      <c r="X1225" s="17">
        <v>0.20512872475823299</v>
      </c>
      <c r="Y1225" s="17">
        <v>-8.2701571772717405E-2</v>
      </c>
      <c r="Z1225" s="17">
        <v>8.2969785677811693E-3</v>
      </c>
      <c r="AA1225" s="17">
        <v>8.1223771525726601E-2</v>
      </c>
      <c r="AB1225" s="17"/>
      <c r="AC1225" s="17">
        <v>0.13651852127164099</v>
      </c>
      <c r="AD1225" s="17">
        <v>7.13081936433524E-3</v>
      </c>
      <c r="AE1225" s="17">
        <v>-6.5934349921698707E-2</v>
      </c>
      <c r="AF1225" s="17">
        <v>6.3457715329813105E-2</v>
      </c>
      <c r="AG1225" s="17">
        <v>-1.2395576255000901E-2</v>
      </c>
      <c r="AH1225" s="17">
        <v>-9.5259912612679104E-2</v>
      </c>
      <c r="AI1225" s="17"/>
      <c r="AJ1225" s="17">
        <v>2.0794601810362801E-2</v>
      </c>
      <c r="AK1225" s="17">
        <v>3.3265884009952403E-2</v>
      </c>
      <c r="AL1225" s="17">
        <v>8.2654782931346205E-3</v>
      </c>
      <c r="AM1225" s="17">
        <v>0.13051851107617499</v>
      </c>
      <c r="AN1225" s="17">
        <v>-1.3148489509483699E-2</v>
      </c>
      <c r="AO1225" s="17">
        <v>0.17972388082649299</v>
      </c>
      <c r="AP1225" s="17"/>
      <c r="AQ1225" s="17">
        <v>9.2491165185236798E-2</v>
      </c>
      <c r="AR1225" s="17">
        <v>2.0369622297575898E-2</v>
      </c>
      <c r="AS1225" s="17"/>
      <c r="AT1225" s="17">
        <v>3.04334711746834E-2</v>
      </c>
      <c r="AU1225" s="17">
        <v>4.9387162790145503E-2</v>
      </c>
      <c r="AV1225" s="17"/>
      <c r="AW1225" s="17">
        <v>3.7671901184779699E-2</v>
      </c>
      <c r="AX1225" s="17" t="s">
        <v>87</v>
      </c>
      <c r="AY1225" s="17">
        <v>2.0794601810362801E-2</v>
      </c>
      <c r="AZ1225" s="17"/>
      <c r="BA1225" s="17">
        <v>8.15952500400213E-2</v>
      </c>
      <c r="BB1225" s="17">
        <v>2.54503211546447E-3</v>
      </c>
      <c r="BC1225" s="17"/>
      <c r="BD1225" s="17">
        <v>0.15877829876253199</v>
      </c>
      <c r="BE1225" s="17">
        <v>-1.2380089319699E-3</v>
      </c>
      <c r="BF1225" s="17"/>
      <c r="BG1225" s="17">
        <v>0.13082824357546699</v>
      </c>
      <c r="BH1225" s="17">
        <v>-7.3679501813512696E-2</v>
      </c>
      <c r="BI1225" s="17">
        <v>4.2513344119219303E-2</v>
      </c>
      <c r="BJ1225" s="17">
        <v>9.5598950460960799E-2</v>
      </c>
    </row>
    <row r="1226" spans="2:62">
      <c r="C1226" s="17"/>
      <c r="D1226" s="17"/>
      <c r="E1226" s="17"/>
      <c r="F1226" s="17"/>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c r="AC1226" s="17"/>
      <c r="AD1226" s="17"/>
      <c r="AE1226" s="17"/>
      <c r="AF1226" s="17"/>
      <c r="AG1226" s="17"/>
      <c r="AH1226" s="17"/>
      <c r="AI1226" s="17"/>
      <c r="AJ1226" s="17"/>
      <c r="AK1226" s="17"/>
      <c r="AL1226" s="17"/>
      <c r="AM1226" s="17"/>
      <c r="AN1226" s="17"/>
      <c r="AO1226" s="17"/>
      <c r="AP1226" s="17"/>
      <c r="AQ1226" s="17"/>
      <c r="AR1226" s="17"/>
      <c r="AS1226" s="17"/>
      <c r="AT1226" s="17"/>
      <c r="AU1226" s="17"/>
      <c r="AV1226" s="17"/>
      <c r="AW1226" s="17"/>
      <c r="AX1226" s="17"/>
      <c r="AY1226" s="17"/>
      <c r="AZ1226" s="17"/>
      <c r="BA1226" s="17"/>
      <c r="BB1226" s="17"/>
      <c r="BC1226" s="17"/>
      <c r="BD1226" s="17"/>
      <c r="BE1226" s="17"/>
      <c r="BF1226" s="17"/>
      <c r="BG1226" s="17"/>
      <c r="BH1226" s="17"/>
      <c r="BI1226" s="17"/>
      <c r="BJ1226" s="17"/>
    </row>
    <row r="1227" spans="2:62">
      <c r="B1227" s="6" t="s">
        <v>494</v>
      </c>
      <c r="C1227" s="17"/>
      <c r="D1227" s="17"/>
      <c r="E1227" s="17"/>
      <c r="F1227" s="17"/>
      <c r="G1227" s="17"/>
      <c r="H1227" s="17"/>
      <c r="I1227" s="17"/>
      <c r="J1227" s="17"/>
      <c r="K1227" s="17"/>
      <c r="L1227" s="17"/>
      <c r="M1227" s="17"/>
      <c r="N1227" s="17"/>
      <c r="O1227" s="17"/>
      <c r="P1227" s="17"/>
      <c r="Q1227" s="17"/>
      <c r="R1227" s="17"/>
      <c r="S1227" s="17"/>
      <c r="T1227" s="17"/>
      <c r="U1227" s="17"/>
      <c r="V1227" s="17"/>
      <c r="W1227" s="17"/>
      <c r="X1227" s="17"/>
      <c r="Y1227" s="17"/>
      <c r="Z1227" s="17"/>
      <c r="AA1227" s="17"/>
      <c r="AB1227" s="17"/>
      <c r="AC1227" s="17"/>
      <c r="AD1227" s="17"/>
      <c r="AE1227" s="17"/>
      <c r="AF1227" s="17"/>
      <c r="AG1227" s="17"/>
      <c r="AH1227" s="17"/>
      <c r="AI1227" s="17"/>
      <c r="AJ1227" s="17"/>
      <c r="AK1227" s="17"/>
      <c r="AL1227" s="17"/>
      <c r="AM1227" s="17"/>
      <c r="AN1227" s="17"/>
      <c r="AO1227" s="17"/>
      <c r="AP1227" s="17"/>
      <c r="AQ1227" s="17"/>
      <c r="AR1227" s="17"/>
      <c r="AS1227" s="17"/>
      <c r="AT1227" s="17"/>
      <c r="AU1227" s="17"/>
      <c r="AV1227" s="17"/>
      <c r="AW1227" s="17"/>
      <c r="AX1227" s="17"/>
      <c r="AY1227" s="17"/>
      <c r="AZ1227" s="17"/>
      <c r="BA1227" s="17"/>
      <c r="BB1227" s="17"/>
      <c r="BC1227" s="17"/>
      <c r="BD1227" s="17"/>
      <c r="BE1227" s="17"/>
      <c r="BF1227" s="17"/>
      <c r="BG1227" s="17"/>
      <c r="BH1227" s="17"/>
      <c r="BI1227" s="17"/>
      <c r="BJ1227" s="17"/>
    </row>
    <row r="1228" spans="2:62">
      <c r="B1228" s="24" t="s">
        <v>21</v>
      </c>
      <c r="C1228" s="17"/>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c r="AC1228" s="17"/>
      <c r="AD1228" s="17"/>
      <c r="AE1228" s="17"/>
      <c r="AF1228" s="17"/>
      <c r="AG1228" s="17"/>
      <c r="AH1228" s="17"/>
      <c r="AI1228" s="17"/>
      <c r="AJ1228" s="17"/>
      <c r="AK1228" s="17"/>
      <c r="AL1228" s="17"/>
      <c r="AM1228" s="17"/>
      <c r="AN1228" s="17"/>
      <c r="AO1228" s="17"/>
      <c r="AP1228" s="17"/>
      <c r="AQ1228" s="17"/>
      <c r="AR1228" s="17"/>
      <c r="AS1228" s="17"/>
      <c r="AT1228" s="17"/>
      <c r="AU1228" s="17"/>
      <c r="AV1228" s="17"/>
      <c r="AW1228" s="17"/>
      <c r="AX1228" s="17"/>
      <c r="AY1228" s="17"/>
      <c r="AZ1228" s="17"/>
      <c r="BA1228" s="17"/>
      <c r="BB1228" s="17"/>
      <c r="BC1228" s="17"/>
      <c r="BD1228" s="17"/>
      <c r="BE1228" s="17"/>
      <c r="BF1228" s="17"/>
      <c r="BG1228" s="17"/>
      <c r="BH1228" s="17"/>
      <c r="BI1228" s="17"/>
      <c r="BJ1228" s="17"/>
    </row>
    <row r="1229" spans="2:62">
      <c r="B1229" t="s">
        <v>252</v>
      </c>
      <c r="C1229" s="17">
        <v>0.17547276575607401</v>
      </c>
      <c r="D1229" s="17">
        <v>0.185333029529238</v>
      </c>
      <c r="E1229" s="17">
        <v>0.165113212621259</v>
      </c>
      <c r="F1229" s="17"/>
      <c r="G1229" s="17">
        <v>0.25856743834847301</v>
      </c>
      <c r="H1229" s="17">
        <v>0.229918643446645</v>
      </c>
      <c r="I1229" s="17">
        <v>0.204738932952335</v>
      </c>
      <c r="J1229" s="17">
        <v>0.16822427707957999</v>
      </c>
      <c r="K1229" s="17">
        <v>0.110245530462903</v>
      </c>
      <c r="L1229" s="17">
        <v>9.50102618828189E-2</v>
      </c>
      <c r="M1229" s="17"/>
      <c r="N1229" s="17">
        <v>0.15618927995592199</v>
      </c>
      <c r="O1229" s="17">
        <v>0.170453652339522</v>
      </c>
      <c r="P1229" s="17">
        <v>0.17137475628125301</v>
      </c>
      <c r="Q1229" s="17">
        <v>0.20795786339469199</v>
      </c>
      <c r="R1229" s="17"/>
      <c r="S1229" s="17">
        <v>0.19636514257433901</v>
      </c>
      <c r="T1229" s="17">
        <v>0.190720692373051</v>
      </c>
      <c r="U1229" s="17">
        <v>0.14225701672901001</v>
      </c>
      <c r="V1229" s="17">
        <v>0.161023754562859</v>
      </c>
      <c r="W1229" s="17">
        <v>0.17621112659680499</v>
      </c>
      <c r="X1229" s="17">
        <v>0.23869362159513199</v>
      </c>
      <c r="Y1229" s="17">
        <v>0.107977263333076</v>
      </c>
      <c r="Z1229" s="17">
        <v>0.147559681039964</v>
      </c>
      <c r="AA1229" s="17">
        <v>0.17259743149552101</v>
      </c>
      <c r="AB1229" s="17"/>
      <c r="AC1229" s="17">
        <v>0.21980972991480799</v>
      </c>
      <c r="AD1229" s="17">
        <v>0.19343965668514401</v>
      </c>
      <c r="AE1229" s="17">
        <v>0.202348493427771</v>
      </c>
      <c r="AF1229" s="17">
        <v>9.6793347696110907E-2</v>
      </c>
      <c r="AG1229" s="17">
        <v>0.164037686465835</v>
      </c>
      <c r="AH1229" s="17">
        <v>7.5926331906678607E-2</v>
      </c>
      <c r="AI1229" s="17"/>
      <c r="AJ1229" s="17">
        <v>0.11612574474105999</v>
      </c>
      <c r="AK1229" s="17">
        <v>0.163338868150019</v>
      </c>
      <c r="AL1229" s="17">
        <v>0.28937057951286199</v>
      </c>
      <c r="AM1229" s="17">
        <v>0.310438194212311</v>
      </c>
      <c r="AN1229" s="17">
        <v>0.170225404215224</v>
      </c>
      <c r="AO1229" s="17">
        <v>0.332177617552324</v>
      </c>
      <c r="AP1229" s="17"/>
      <c r="AQ1229" s="17">
        <v>0.198001965314449</v>
      </c>
      <c r="AR1229" s="17">
        <v>0.17723300765804501</v>
      </c>
      <c r="AS1229" s="17"/>
      <c r="AT1229" s="17">
        <v>0.168343699407275</v>
      </c>
      <c r="AU1229" s="17">
        <v>0.20733860545989599</v>
      </c>
      <c r="AV1229" s="17"/>
      <c r="AW1229" s="17">
        <v>0.22260725931504799</v>
      </c>
      <c r="AX1229" s="17" t="s">
        <v>87</v>
      </c>
      <c r="AY1229" s="17">
        <v>0.11612574474105999</v>
      </c>
      <c r="AZ1229" s="17"/>
      <c r="BA1229" s="17">
        <v>0.20723778272547</v>
      </c>
      <c r="BB1229" s="17">
        <v>0.15642841450622899</v>
      </c>
      <c r="BC1229" s="17"/>
      <c r="BD1229" s="17">
        <v>0.22827749878501699</v>
      </c>
      <c r="BE1229" s="17">
        <v>0.16383455207266201</v>
      </c>
      <c r="BF1229" s="17"/>
      <c r="BG1229" s="17">
        <v>0.25275602298308902</v>
      </c>
      <c r="BH1229" s="17">
        <v>0.22857463642511999</v>
      </c>
      <c r="BI1229" s="17">
        <v>0.17221116853777199</v>
      </c>
      <c r="BJ1229" s="17">
        <v>0.11372725187957899</v>
      </c>
    </row>
    <row r="1230" spans="2:62">
      <c r="B1230" t="s">
        <v>339</v>
      </c>
      <c r="C1230" s="17">
        <v>0.37564271125196602</v>
      </c>
      <c r="D1230" s="17">
        <v>0.403552235171802</v>
      </c>
      <c r="E1230" s="17">
        <v>0.347524883430887</v>
      </c>
      <c r="F1230" s="17"/>
      <c r="G1230" s="17">
        <v>0.37709677537255298</v>
      </c>
      <c r="H1230" s="17">
        <v>0.42133661472953399</v>
      </c>
      <c r="I1230" s="17">
        <v>0.378664146918124</v>
      </c>
      <c r="J1230" s="17">
        <v>0.38252765175701697</v>
      </c>
      <c r="K1230" s="17">
        <v>0.34565586350938798</v>
      </c>
      <c r="L1230" s="17">
        <v>0.34606034238125599</v>
      </c>
      <c r="M1230" s="17"/>
      <c r="N1230" s="17">
        <v>0.407219764410722</v>
      </c>
      <c r="O1230" s="17">
        <v>0.38792716200333099</v>
      </c>
      <c r="P1230" s="17">
        <v>0.32277250316033401</v>
      </c>
      <c r="Q1230" s="17">
        <v>0.37344450533471402</v>
      </c>
      <c r="R1230" s="17"/>
      <c r="S1230" s="17">
        <v>0.39217764048849801</v>
      </c>
      <c r="T1230" s="17">
        <v>0.34268579596204901</v>
      </c>
      <c r="U1230" s="17">
        <v>0.48292383375846898</v>
      </c>
      <c r="V1230" s="17">
        <v>0.390949799379124</v>
      </c>
      <c r="W1230" s="17">
        <v>0.35577272551421901</v>
      </c>
      <c r="X1230" s="17">
        <v>0.33888558144502101</v>
      </c>
      <c r="Y1230" s="17">
        <v>0.42296338353758001</v>
      </c>
      <c r="Z1230" s="17">
        <v>0.30773146302440202</v>
      </c>
      <c r="AA1230" s="17">
        <v>0.32454689837876199</v>
      </c>
      <c r="AB1230" s="17"/>
      <c r="AC1230" s="17">
        <v>0.37250194420410299</v>
      </c>
      <c r="AD1230" s="17">
        <v>0.35949344028135599</v>
      </c>
      <c r="AE1230" s="17">
        <v>0.41634766876100798</v>
      </c>
      <c r="AF1230" s="17">
        <v>0.39014826888395798</v>
      </c>
      <c r="AG1230" s="17">
        <v>0.351413097093421</v>
      </c>
      <c r="AH1230" s="17">
        <v>0.36474027776636803</v>
      </c>
      <c r="AI1230" s="17"/>
      <c r="AJ1230" s="17">
        <v>0.35195075388172797</v>
      </c>
      <c r="AK1230" s="17">
        <v>0.39855771055733902</v>
      </c>
      <c r="AL1230" s="17">
        <v>0.38734474323693602</v>
      </c>
      <c r="AM1230" s="17">
        <v>0.30283143305995702</v>
      </c>
      <c r="AN1230" s="17">
        <v>0.41301682424354103</v>
      </c>
      <c r="AO1230" s="17">
        <v>0.37636888687740599</v>
      </c>
      <c r="AP1230" s="17"/>
      <c r="AQ1230" s="17">
        <v>0.38408362107948901</v>
      </c>
      <c r="AR1230" s="17">
        <v>0.37249919518635699</v>
      </c>
      <c r="AS1230" s="17"/>
      <c r="AT1230" s="17">
        <v>0.37034823596548</v>
      </c>
      <c r="AU1230" s="17">
        <v>0.39974657295157301</v>
      </c>
      <c r="AV1230" s="17"/>
      <c r="AW1230" s="17">
        <v>0.39131870478745201</v>
      </c>
      <c r="AX1230" s="17" t="s">
        <v>87</v>
      </c>
      <c r="AY1230" s="17">
        <v>0.35195075388172797</v>
      </c>
      <c r="AZ1230" s="17"/>
      <c r="BA1230" s="17">
        <v>0.36169884238469702</v>
      </c>
      <c r="BB1230" s="17">
        <v>0.38400259775056</v>
      </c>
      <c r="BC1230" s="17"/>
      <c r="BD1230" s="17">
        <v>0.37384813599088901</v>
      </c>
      <c r="BE1230" s="17">
        <v>0.37787838576952398</v>
      </c>
      <c r="BF1230" s="17"/>
      <c r="BG1230" s="17">
        <v>0.38202425173090598</v>
      </c>
      <c r="BH1230" s="17">
        <v>0.36961881657469903</v>
      </c>
      <c r="BI1230" s="17">
        <v>0.40696998554056302</v>
      </c>
      <c r="BJ1230" s="17">
        <v>0.33550669323898602</v>
      </c>
    </row>
    <row r="1231" spans="2:62">
      <c r="B1231" t="s">
        <v>255</v>
      </c>
      <c r="C1231" s="17">
        <v>0.22950429799788799</v>
      </c>
      <c r="D1231" s="17">
        <v>0.21391640519306901</v>
      </c>
      <c r="E1231" s="17">
        <v>0.24564459332671901</v>
      </c>
      <c r="F1231" s="17"/>
      <c r="G1231" s="17">
        <v>0.18066790006887001</v>
      </c>
      <c r="H1231" s="17">
        <v>0.17320264642674801</v>
      </c>
      <c r="I1231" s="17">
        <v>0.18210566433663</v>
      </c>
      <c r="J1231" s="17">
        <v>0.28223043773270901</v>
      </c>
      <c r="K1231" s="17">
        <v>0.26391876206537201</v>
      </c>
      <c r="L1231" s="17">
        <v>0.29079351489806998</v>
      </c>
      <c r="M1231" s="17"/>
      <c r="N1231" s="17">
        <v>0.2051499023203</v>
      </c>
      <c r="O1231" s="17">
        <v>0.220511214349045</v>
      </c>
      <c r="P1231" s="17">
        <v>0.29092195045324498</v>
      </c>
      <c r="Q1231" s="17">
        <v>0.21145113028373799</v>
      </c>
      <c r="R1231" s="17"/>
      <c r="S1231" s="17">
        <v>0.180072325385427</v>
      </c>
      <c r="T1231" s="17">
        <v>0.24438796250964101</v>
      </c>
      <c r="U1231" s="17">
        <v>0.22288451654573899</v>
      </c>
      <c r="V1231" s="17">
        <v>0.26115424032071899</v>
      </c>
      <c r="W1231" s="17">
        <v>0.23051420819108201</v>
      </c>
      <c r="X1231" s="17">
        <v>0.22263830656956499</v>
      </c>
      <c r="Y1231" s="17">
        <v>0.245340458275701</v>
      </c>
      <c r="Z1231" s="17">
        <v>0.17274413642800401</v>
      </c>
      <c r="AA1231" s="17">
        <v>0.26369663799641602</v>
      </c>
      <c r="AB1231" s="17"/>
      <c r="AC1231" s="17">
        <v>0.19692610971768201</v>
      </c>
      <c r="AD1231" s="17">
        <v>0.215808022831082</v>
      </c>
      <c r="AE1231" s="17">
        <v>0.198980123576458</v>
      </c>
      <c r="AF1231" s="17">
        <v>0.27275481385662997</v>
      </c>
      <c r="AG1231" s="17">
        <v>0.28032721019605999</v>
      </c>
      <c r="AH1231" s="17">
        <v>0.30633826008239701</v>
      </c>
      <c r="AI1231" s="17"/>
      <c r="AJ1231" s="17">
        <v>0.27560497721251098</v>
      </c>
      <c r="AK1231" s="17">
        <v>0.247494032593362</v>
      </c>
      <c r="AL1231" s="17">
        <v>0.13808445163021699</v>
      </c>
      <c r="AM1231" s="17">
        <v>0.182703503226671</v>
      </c>
      <c r="AN1231" s="17">
        <v>0.190891894460545</v>
      </c>
      <c r="AO1231" s="17">
        <v>0.21176422206552001</v>
      </c>
      <c r="AP1231" s="17"/>
      <c r="AQ1231" s="17">
        <v>0.21373915616467101</v>
      </c>
      <c r="AR1231" s="17">
        <v>0.23133281145854601</v>
      </c>
      <c r="AS1231" s="17"/>
      <c r="AT1231" s="17">
        <v>0.24058829065281501</v>
      </c>
      <c r="AU1231" s="17">
        <v>0.18525365304529201</v>
      </c>
      <c r="AV1231" s="17"/>
      <c r="AW1231" s="17">
        <v>0.20688151684221501</v>
      </c>
      <c r="AX1231" s="17" t="s">
        <v>87</v>
      </c>
      <c r="AY1231" s="17">
        <v>0.27560497721251098</v>
      </c>
      <c r="AZ1231" s="17"/>
      <c r="BA1231" s="17">
        <v>0.26145847614165502</v>
      </c>
      <c r="BB1231" s="17">
        <v>0.21034653733758901</v>
      </c>
      <c r="BC1231" s="17"/>
      <c r="BD1231" s="17">
        <v>0.234381382207138</v>
      </c>
      <c r="BE1231" s="17">
        <v>0.22805587860208801</v>
      </c>
      <c r="BF1231" s="17"/>
      <c r="BG1231" s="17">
        <v>0.15606130765556001</v>
      </c>
      <c r="BH1231" s="17">
        <v>0.20052888883259901</v>
      </c>
      <c r="BI1231" s="17">
        <v>0.21117286989935299</v>
      </c>
      <c r="BJ1231" s="17">
        <v>0.30634680962759803</v>
      </c>
    </row>
    <row r="1232" spans="2:62">
      <c r="B1232" t="s">
        <v>340</v>
      </c>
      <c r="C1232" s="17">
        <v>0.112249286894613</v>
      </c>
      <c r="D1232" s="17">
        <v>0.106774993586098</v>
      </c>
      <c r="E1232" s="17">
        <v>0.118103826997688</v>
      </c>
      <c r="F1232" s="17"/>
      <c r="G1232" s="17">
        <v>0.106139458818045</v>
      </c>
      <c r="H1232" s="17">
        <v>7.4188599618899301E-2</v>
      </c>
      <c r="I1232" s="17">
        <v>0.116150967675361</v>
      </c>
      <c r="J1232" s="17">
        <v>8.7421976611128702E-2</v>
      </c>
      <c r="K1232" s="17">
        <v>0.14539942644471801</v>
      </c>
      <c r="L1232" s="17">
        <v>0.14187112347440001</v>
      </c>
      <c r="M1232" s="17"/>
      <c r="N1232" s="17">
        <v>0.113766130936419</v>
      </c>
      <c r="O1232" s="17">
        <v>0.10726919427588499</v>
      </c>
      <c r="P1232" s="17">
        <v>0.13041932081160101</v>
      </c>
      <c r="Q1232" s="17">
        <v>9.8996771951281301E-2</v>
      </c>
      <c r="R1232" s="17"/>
      <c r="S1232" s="17">
        <v>0.122194144208447</v>
      </c>
      <c r="T1232" s="17">
        <v>0.14977381934101899</v>
      </c>
      <c r="U1232" s="17">
        <v>4.99711971676884E-2</v>
      </c>
      <c r="V1232" s="17">
        <v>9.0908624799899501E-2</v>
      </c>
      <c r="W1232" s="17">
        <v>6.9557941694685599E-2</v>
      </c>
      <c r="X1232" s="17">
        <v>9.0809038423921601E-2</v>
      </c>
      <c r="Y1232" s="17">
        <v>0.101306088151306</v>
      </c>
      <c r="Z1232" s="17">
        <v>0.27198067742804</v>
      </c>
      <c r="AA1232" s="17">
        <v>0.117997075495741</v>
      </c>
      <c r="AB1232" s="17"/>
      <c r="AC1232" s="17">
        <v>9.6426280229075401E-2</v>
      </c>
      <c r="AD1232" s="17">
        <v>0.123671965514025</v>
      </c>
      <c r="AE1232" s="17">
        <v>7.9910661054652499E-2</v>
      </c>
      <c r="AF1232" s="17">
        <v>0.15611137959640001</v>
      </c>
      <c r="AG1232" s="17">
        <v>0.108626066058349</v>
      </c>
      <c r="AH1232" s="17">
        <v>4.3672763580619799E-2</v>
      </c>
      <c r="AI1232" s="17"/>
      <c r="AJ1232" s="17">
        <v>0.13819425918196901</v>
      </c>
      <c r="AK1232" s="17">
        <v>0.112912312929631</v>
      </c>
      <c r="AL1232" s="17">
        <v>9.3690636127859495E-2</v>
      </c>
      <c r="AM1232" s="17">
        <v>0.107259821833666</v>
      </c>
      <c r="AN1232" s="17">
        <v>8.9513348384278102E-2</v>
      </c>
      <c r="AO1232" s="17">
        <v>3.3142670696733899E-2</v>
      </c>
      <c r="AP1232" s="17"/>
      <c r="AQ1232" s="17">
        <v>8.4688989991223498E-2</v>
      </c>
      <c r="AR1232" s="17">
        <v>0.12667909873676</v>
      </c>
      <c r="AS1232" s="17"/>
      <c r="AT1232" s="17">
        <v>0.116911456632947</v>
      </c>
      <c r="AU1232" s="17">
        <v>8.5183243968100397E-2</v>
      </c>
      <c r="AV1232" s="17"/>
      <c r="AW1232" s="17">
        <v>8.7480075314053093E-2</v>
      </c>
      <c r="AX1232" s="17" t="s">
        <v>87</v>
      </c>
      <c r="AY1232" s="17">
        <v>0.13819425918196901</v>
      </c>
      <c r="AZ1232" s="17"/>
      <c r="BA1232" s="17">
        <v>8.3667137360101604E-2</v>
      </c>
      <c r="BB1232" s="17">
        <v>0.12938538651437001</v>
      </c>
      <c r="BC1232" s="17"/>
      <c r="BD1232" s="17">
        <v>6.5249671075342103E-2</v>
      </c>
      <c r="BE1232" s="17">
        <v>0.12577657119783101</v>
      </c>
      <c r="BF1232" s="17"/>
      <c r="BG1232" s="17">
        <v>8.5550143632563302E-2</v>
      </c>
      <c r="BH1232" s="17">
        <v>9.7117911151859498E-2</v>
      </c>
      <c r="BI1232" s="17">
        <v>9.5722003088578006E-2</v>
      </c>
      <c r="BJ1232" s="17">
        <v>0.15026830198129201</v>
      </c>
    </row>
    <row r="1233" spans="2:62">
      <c r="B1233" t="s">
        <v>258</v>
      </c>
      <c r="C1233" s="17">
        <v>7.9768461574480504E-2</v>
      </c>
      <c r="D1233" s="17">
        <v>6.6409537330252094E-2</v>
      </c>
      <c r="E1233" s="17">
        <v>9.2912774390171496E-2</v>
      </c>
      <c r="F1233" s="17"/>
      <c r="G1233" s="17">
        <v>6.12649867415547E-2</v>
      </c>
      <c r="H1233" s="17">
        <v>0.101353495778174</v>
      </c>
      <c r="I1233" s="17">
        <v>8.9573879298466899E-2</v>
      </c>
      <c r="J1233" s="17">
        <v>5.6423199814195302E-2</v>
      </c>
      <c r="K1233" s="17">
        <v>8.4560192914111598E-2</v>
      </c>
      <c r="L1233" s="17">
        <v>8.2211881668244405E-2</v>
      </c>
      <c r="M1233" s="17"/>
      <c r="N1233" s="17">
        <v>9.54526469076242E-2</v>
      </c>
      <c r="O1233" s="17">
        <v>8.2063377861905207E-2</v>
      </c>
      <c r="P1233" s="17">
        <v>4.6566176511330298E-2</v>
      </c>
      <c r="Q1233" s="17">
        <v>8.9333311794114106E-2</v>
      </c>
      <c r="R1233" s="17"/>
      <c r="S1233" s="17">
        <v>7.3899389860670503E-2</v>
      </c>
      <c r="T1233" s="17">
        <v>4.3366481555392702E-2</v>
      </c>
      <c r="U1233" s="17">
        <v>8.2212898881253799E-2</v>
      </c>
      <c r="V1233" s="17">
        <v>8.8356019784243206E-2</v>
      </c>
      <c r="W1233" s="17">
        <v>0.14171896095009401</v>
      </c>
      <c r="X1233" s="17">
        <v>7.8539545708710801E-2</v>
      </c>
      <c r="Y1233" s="17">
        <v>9.2225967932478406E-2</v>
      </c>
      <c r="Z1233" s="17">
        <v>7.6861279960395101E-2</v>
      </c>
      <c r="AA1233" s="17">
        <v>8.5069799061789297E-2</v>
      </c>
      <c r="AB1233" s="17"/>
      <c r="AC1233" s="17">
        <v>9.9098220691368505E-2</v>
      </c>
      <c r="AD1233" s="17">
        <v>6.00709281899834E-2</v>
      </c>
      <c r="AE1233" s="17">
        <v>9.6048137341753395E-2</v>
      </c>
      <c r="AF1233" s="17">
        <v>6.3303661471747597E-2</v>
      </c>
      <c r="AG1233" s="17">
        <v>6.5813171164269005E-2</v>
      </c>
      <c r="AH1233" s="17">
        <v>0.16165962193015901</v>
      </c>
      <c r="AI1233" s="17"/>
      <c r="AJ1233" s="17">
        <v>7.9437097155510297E-2</v>
      </c>
      <c r="AK1233" s="17">
        <v>6.5437758870896506E-2</v>
      </c>
      <c r="AL1233" s="17">
        <v>6.6566824834094596E-2</v>
      </c>
      <c r="AM1233" s="17">
        <v>6.4930034288695496E-2</v>
      </c>
      <c r="AN1233" s="17">
        <v>0.114370810322785</v>
      </c>
      <c r="AO1233" s="17">
        <v>4.6546602808016299E-2</v>
      </c>
      <c r="AP1233" s="17"/>
      <c r="AQ1233" s="17">
        <v>9.7417071815811607E-2</v>
      </c>
      <c r="AR1233" s="17">
        <v>6.5613738896747695E-2</v>
      </c>
      <c r="AS1233" s="17"/>
      <c r="AT1233" s="17">
        <v>7.73106916786932E-2</v>
      </c>
      <c r="AU1233" s="17">
        <v>9.1130970926133106E-2</v>
      </c>
      <c r="AV1233" s="17"/>
      <c r="AW1233" s="17">
        <v>7.1601800247071107E-2</v>
      </c>
      <c r="AX1233" s="17" t="s">
        <v>87</v>
      </c>
      <c r="AY1233" s="17">
        <v>7.9437097155510297E-2</v>
      </c>
      <c r="AZ1233" s="17"/>
      <c r="BA1233" s="17">
        <v>7.00192688807246E-2</v>
      </c>
      <c r="BB1233" s="17">
        <v>8.5613478129680204E-2</v>
      </c>
      <c r="BC1233" s="17"/>
      <c r="BD1233" s="17">
        <v>7.9975366947129006E-2</v>
      </c>
      <c r="BE1233" s="17">
        <v>7.77024481908552E-2</v>
      </c>
      <c r="BF1233" s="17"/>
      <c r="BG1233" s="17">
        <v>0.11960184307098801</v>
      </c>
      <c r="BH1233" s="17">
        <v>6.0183333775731103E-2</v>
      </c>
      <c r="BI1233" s="17">
        <v>8.8593195417734902E-2</v>
      </c>
      <c r="BJ1233" s="17">
        <v>6.6071234297726406E-2</v>
      </c>
    </row>
    <row r="1234" spans="2:62">
      <c r="B1234" t="s">
        <v>101</v>
      </c>
      <c r="C1234" s="17">
        <v>2.7362476524978099E-2</v>
      </c>
      <c r="D1234" s="17">
        <v>2.40137991895411E-2</v>
      </c>
      <c r="E1234" s="17">
        <v>3.0700709233274701E-2</v>
      </c>
      <c r="F1234" s="17"/>
      <c r="G1234" s="17">
        <v>1.6263440650504501E-2</v>
      </c>
      <c r="H1234" s="17">
        <v>0</v>
      </c>
      <c r="I1234" s="17">
        <v>2.8766408819083E-2</v>
      </c>
      <c r="J1234" s="17">
        <v>2.3172457005369199E-2</v>
      </c>
      <c r="K1234" s="17">
        <v>5.0220224603508098E-2</v>
      </c>
      <c r="L1234" s="17">
        <v>4.4052875695210797E-2</v>
      </c>
      <c r="M1234" s="17"/>
      <c r="N1234" s="17">
        <v>2.2222275469014001E-2</v>
      </c>
      <c r="O1234" s="17">
        <v>3.1775399170311698E-2</v>
      </c>
      <c r="P1234" s="17">
        <v>3.7945292782235601E-2</v>
      </c>
      <c r="Q1234" s="17">
        <v>1.8816417241460499E-2</v>
      </c>
      <c r="R1234" s="17"/>
      <c r="S1234" s="17">
        <v>3.5291357482618399E-2</v>
      </c>
      <c r="T1234" s="17">
        <v>2.9065248258847098E-2</v>
      </c>
      <c r="U1234" s="17">
        <v>1.9750536917839699E-2</v>
      </c>
      <c r="V1234" s="17">
        <v>7.6075611531553596E-3</v>
      </c>
      <c r="W1234" s="17">
        <v>2.6225037053114301E-2</v>
      </c>
      <c r="X1234" s="17">
        <v>3.0433906257649201E-2</v>
      </c>
      <c r="Y1234" s="17">
        <v>3.0186838769858702E-2</v>
      </c>
      <c r="Z1234" s="17">
        <v>2.3122762119193899E-2</v>
      </c>
      <c r="AA1234" s="17">
        <v>3.6092157571771998E-2</v>
      </c>
      <c r="AB1234" s="17"/>
      <c r="AC1234" s="17">
        <v>1.52377152429626E-2</v>
      </c>
      <c r="AD1234" s="17">
        <v>4.7515986498409497E-2</v>
      </c>
      <c r="AE1234" s="17">
        <v>6.3649158383573198E-3</v>
      </c>
      <c r="AF1234" s="17">
        <v>2.0888528495153699E-2</v>
      </c>
      <c r="AG1234" s="17">
        <v>2.9782769022065E-2</v>
      </c>
      <c r="AH1234" s="17">
        <v>4.7662744733778302E-2</v>
      </c>
      <c r="AI1234" s="17"/>
      <c r="AJ1234" s="17">
        <v>3.8687167827220897E-2</v>
      </c>
      <c r="AK1234" s="17">
        <v>1.22593168987522E-2</v>
      </c>
      <c r="AL1234" s="17">
        <v>2.4942764658031E-2</v>
      </c>
      <c r="AM1234" s="17">
        <v>3.1837013378699902E-2</v>
      </c>
      <c r="AN1234" s="17">
        <v>2.1981718373627501E-2</v>
      </c>
      <c r="AO1234" s="17">
        <v>0</v>
      </c>
      <c r="AP1234" s="17"/>
      <c r="AQ1234" s="17">
        <v>2.2069195634355498E-2</v>
      </c>
      <c r="AR1234" s="17">
        <v>2.6642148063544899E-2</v>
      </c>
      <c r="AS1234" s="17"/>
      <c r="AT1234" s="17">
        <v>2.6497625662789698E-2</v>
      </c>
      <c r="AU1234" s="17">
        <v>3.1346953649005499E-2</v>
      </c>
      <c r="AV1234" s="17"/>
      <c r="AW1234" s="17">
        <v>2.0110643494161199E-2</v>
      </c>
      <c r="AX1234" s="17" t="s">
        <v>87</v>
      </c>
      <c r="AY1234" s="17">
        <v>3.8687167827220897E-2</v>
      </c>
      <c r="AZ1234" s="17"/>
      <c r="BA1234" s="17">
        <v>1.5918492507352201E-2</v>
      </c>
      <c r="BB1234" s="17">
        <v>3.4223585761572202E-2</v>
      </c>
      <c r="BC1234" s="17"/>
      <c r="BD1234" s="17">
        <v>1.8267944994484302E-2</v>
      </c>
      <c r="BE1234" s="17">
        <v>2.6752164167040501E-2</v>
      </c>
      <c r="BF1234" s="17"/>
      <c r="BG1234" s="17">
        <v>4.0064309268937996E-3</v>
      </c>
      <c r="BH1234" s="17">
        <v>4.3976413239991803E-2</v>
      </c>
      <c r="BI1234" s="17">
        <v>2.53307775160002E-2</v>
      </c>
      <c r="BJ1234" s="17">
        <v>2.8079708974818599E-2</v>
      </c>
    </row>
    <row r="1235" spans="2:62">
      <c r="B1235" t="s">
        <v>259</v>
      </c>
      <c r="C1235" s="17">
        <v>0.55111547700803998</v>
      </c>
      <c r="D1235" s="17">
        <v>0.58888526470103897</v>
      </c>
      <c r="E1235" s="17">
        <v>0.51263809605214705</v>
      </c>
      <c r="F1235" s="17"/>
      <c r="G1235" s="17">
        <v>0.63566421372102599</v>
      </c>
      <c r="H1235" s="17">
        <v>0.65125525817617902</v>
      </c>
      <c r="I1235" s="17">
        <v>0.58340307987046003</v>
      </c>
      <c r="J1235" s="17">
        <v>0.55075192883659796</v>
      </c>
      <c r="K1235" s="17">
        <v>0.45590139397229101</v>
      </c>
      <c r="L1235" s="17">
        <v>0.44107060426407502</v>
      </c>
      <c r="M1235" s="17"/>
      <c r="N1235" s="17">
        <v>0.56340904436664296</v>
      </c>
      <c r="O1235" s="17">
        <v>0.55838081434285303</v>
      </c>
      <c r="P1235" s="17">
        <v>0.49414725944158699</v>
      </c>
      <c r="Q1235" s="17">
        <v>0.58140236872940598</v>
      </c>
      <c r="R1235" s="17"/>
      <c r="S1235" s="17">
        <v>0.58854278306283703</v>
      </c>
      <c r="T1235" s="17">
        <v>0.53340648833509996</v>
      </c>
      <c r="U1235" s="17">
        <v>0.62518085048747896</v>
      </c>
      <c r="V1235" s="17">
        <v>0.551973553941983</v>
      </c>
      <c r="W1235" s="17">
        <v>0.53198385211102395</v>
      </c>
      <c r="X1235" s="17">
        <v>0.57757920304015298</v>
      </c>
      <c r="Y1235" s="17">
        <v>0.53094064687065601</v>
      </c>
      <c r="Z1235" s="17">
        <v>0.45529114406436599</v>
      </c>
      <c r="AA1235" s="17">
        <v>0.49714432987428198</v>
      </c>
      <c r="AB1235" s="17"/>
      <c r="AC1235" s="17">
        <v>0.59231167411891195</v>
      </c>
      <c r="AD1235" s="17">
        <v>0.55293309696649995</v>
      </c>
      <c r="AE1235" s="17">
        <v>0.61869616218877899</v>
      </c>
      <c r="AF1235" s="17">
        <v>0.48694161658006901</v>
      </c>
      <c r="AG1235" s="17">
        <v>0.515450783559256</v>
      </c>
      <c r="AH1235" s="17">
        <v>0.44066660967304699</v>
      </c>
      <c r="AI1235" s="17"/>
      <c r="AJ1235" s="17">
        <v>0.468076498622788</v>
      </c>
      <c r="AK1235" s="17">
        <v>0.56189657870735799</v>
      </c>
      <c r="AL1235" s="17">
        <v>0.67671532274979795</v>
      </c>
      <c r="AM1235" s="17">
        <v>0.61326962727226797</v>
      </c>
      <c r="AN1235" s="17">
        <v>0.58324222845876506</v>
      </c>
      <c r="AO1235" s="17">
        <v>0.70854650442973</v>
      </c>
      <c r="AP1235" s="17"/>
      <c r="AQ1235" s="17">
        <v>0.58208558639393804</v>
      </c>
      <c r="AR1235" s="17">
        <v>0.54973220284440205</v>
      </c>
      <c r="AS1235" s="17"/>
      <c r="AT1235" s="17">
        <v>0.53869193537275495</v>
      </c>
      <c r="AU1235" s="17">
        <v>0.60708517841146903</v>
      </c>
      <c r="AV1235" s="17"/>
      <c r="AW1235" s="17">
        <v>0.6139259641025</v>
      </c>
      <c r="AX1235" s="17" t="s">
        <v>87</v>
      </c>
      <c r="AY1235" s="17">
        <v>0.468076498622788</v>
      </c>
      <c r="AZ1235" s="17"/>
      <c r="BA1235" s="17">
        <v>0.56893662511016696</v>
      </c>
      <c r="BB1235" s="17">
        <v>0.54043101225678902</v>
      </c>
      <c r="BC1235" s="17"/>
      <c r="BD1235" s="17">
        <v>0.60212563477590597</v>
      </c>
      <c r="BE1235" s="17">
        <v>0.54171293784218499</v>
      </c>
      <c r="BF1235" s="17"/>
      <c r="BG1235" s="17">
        <v>0.63478027471399501</v>
      </c>
      <c r="BH1235" s="17">
        <v>0.59819345299981896</v>
      </c>
      <c r="BI1235" s="17">
        <v>0.57918115407833404</v>
      </c>
      <c r="BJ1235" s="17">
        <v>0.44923394511856501</v>
      </c>
    </row>
    <row r="1236" spans="2:62">
      <c r="B1236" t="s">
        <v>260</v>
      </c>
      <c r="C1236" s="17">
        <v>0.192017748469093</v>
      </c>
      <c r="D1236" s="17">
        <v>0.17318453091635</v>
      </c>
      <c r="E1236" s="17">
        <v>0.21101660138785999</v>
      </c>
      <c r="F1236" s="17"/>
      <c r="G1236" s="17">
        <v>0.16740444555959999</v>
      </c>
      <c r="H1236" s="17">
        <v>0.17554209539707299</v>
      </c>
      <c r="I1236" s="17">
        <v>0.20572484697382801</v>
      </c>
      <c r="J1236" s="17">
        <v>0.14384517642532399</v>
      </c>
      <c r="K1236" s="17">
        <v>0.229959619358829</v>
      </c>
      <c r="L1236" s="17">
        <v>0.22408300514264401</v>
      </c>
      <c r="M1236" s="17"/>
      <c r="N1236" s="17">
        <v>0.209218777844043</v>
      </c>
      <c r="O1236" s="17">
        <v>0.18933257213779001</v>
      </c>
      <c r="P1236" s="17">
        <v>0.17698549732293201</v>
      </c>
      <c r="Q1236" s="17">
        <v>0.188330083745395</v>
      </c>
      <c r="R1236" s="17"/>
      <c r="S1236" s="17">
        <v>0.196093534069117</v>
      </c>
      <c r="T1236" s="17">
        <v>0.19314030089641099</v>
      </c>
      <c r="U1236" s="17">
        <v>0.13218409604894199</v>
      </c>
      <c r="V1236" s="17">
        <v>0.17926464458414301</v>
      </c>
      <c r="W1236" s="17">
        <v>0.211276902644779</v>
      </c>
      <c r="X1236" s="17">
        <v>0.16934858413263201</v>
      </c>
      <c r="Y1236" s="17">
        <v>0.19353205608378399</v>
      </c>
      <c r="Z1236" s="17">
        <v>0.34884195738843599</v>
      </c>
      <c r="AA1236" s="17">
        <v>0.20306687455753</v>
      </c>
      <c r="AB1236" s="17"/>
      <c r="AC1236" s="17">
        <v>0.19552450092044399</v>
      </c>
      <c r="AD1236" s="17">
        <v>0.18374289370400901</v>
      </c>
      <c r="AE1236" s="17">
        <v>0.17595879839640599</v>
      </c>
      <c r="AF1236" s="17">
        <v>0.21941504106814699</v>
      </c>
      <c r="AG1236" s="17">
        <v>0.174439237222618</v>
      </c>
      <c r="AH1236" s="17">
        <v>0.20533238551077801</v>
      </c>
      <c r="AI1236" s="17"/>
      <c r="AJ1236" s="17">
        <v>0.21763135633747999</v>
      </c>
      <c r="AK1236" s="17">
        <v>0.178350071800528</v>
      </c>
      <c r="AL1236" s="17">
        <v>0.16025746096195401</v>
      </c>
      <c r="AM1236" s="17">
        <v>0.17218985612236101</v>
      </c>
      <c r="AN1236" s="17">
        <v>0.203884158707063</v>
      </c>
      <c r="AO1236" s="17">
        <v>7.9689273504750205E-2</v>
      </c>
      <c r="AP1236" s="17"/>
      <c r="AQ1236" s="17">
        <v>0.18210606180703501</v>
      </c>
      <c r="AR1236" s="17">
        <v>0.19229283763350799</v>
      </c>
      <c r="AS1236" s="17"/>
      <c r="AT1236" s="17">
        <v>0.19422214831164</v>
      </c>
      <c r="AU1236" s="17">
        <v>0.17631421489423299</v>
      </c>
      <c r="AV1236" s="17"/>
      <c r="AW1236" s="17">
        <v>0.15908187556112399</v>
      </c>
      <c r="AX1236" s="17" t="s">
        <v>87</v>
      </c>
      <c r="AY1236" s="17">
        <v>0.21763135633747999</v>
      </c>
      <c r="AZ1236" s="17"/>
      <c r="BA1236" s="17">
        <v>0.153686406240826</v>
      </c>
      <c r="BB1236" s="17">
        <v>0.21499886464405099</v>
      </c>
      <c r="BC1236" s="17"/>
      <c r="BD1236" s="17">
        <v>0.145225038022471</v>
      </c>
      <c r="BE1236" s="17">
        <v>0.20347901938868701</v>
      </c>
      <c r="BF1236" s="17"/>
      <c r="BG1236" s="17">
        <v>0.205151986703551</v>
      </c>
      <c r="BH1236" s="17">
        <v>0.15730124492759101</v>
      </c>
      <c r="BI1236" s="17">
        <v>0.184315198506313</v>
      </c>
      <c r="BJ1236" s="17">
        <v>0.216339536279019</v>
      </c>
    </row>
    <row r="1237" spans="2:62">
      <c r="B1237" t="s">
        <v>261</v>
      </c>
      <c r="C1237" s="17">
        <v>0.359097728538947</v>
      </c>
      <c r="D1237" s="17">
        <v>0.41570073378468902</v>
      </c>
      <c r="E1237" s="17">
        <v>0.301621494664287</v>
      </c>
      <c r="F1237" s="17"/>
      <c r="G1237" s="17">
        <v>0.468259768161426</v>
      </c>
      <c r="H1237" s="17">
        <v>0.47571316277910602</v>
      </c>
      <c r="I1237" s="17">
        <v>0.37767823289663199</v>
      </c>
      <c r="J1237" s="17">
        <v>0.406906752411273</v>
      </c>
      <c r="K1237" s="17">
        <v>0.22594177461346199</v>
      </c>
      <c r="L1237" s="17">
        <v>0.21698759912143001</v>
      </c>
      <c r="M1237" s="17"/>
      <c r="N1237" s="17">
        <v>0.35419026652259999</v>
      </c>
      <c r="O1237" s="17">
        <v>0.36904824220506299</v>
      </c>
      <c r="P1237" s="17">
        <v>0.31716176211865599</v>
      </c>
      <c r="Q1237" s="17">
        <v>0.39307228498400998</v>
      </c>
      <c r="R1237" s="17"/>
      <c r="S1237" s="17">
        <v>0.39244924899372002</v>
      </c>
      <c r="T1237" s="17">
        <v>0.34026618743868903</v>
      </c>
      <c r="U1237" s="17">
        <v>0.49299675443853702</v>
      </c>
      <c r="V1237" s="17">
        <v>0.37270890935784001</v>
      </c>
      <c r="W1237" s="17">
        <v>0.32070694946624501</v>
      </c>
      <c r="X1237" s="17">
        <v>0.40823061890752099</v>
      </c>
      <c r="Y1237" s="17">
        <v>0.33740859078687202</v>
      </c>
      <c r="Z1237" s="17">
        <v>0.10644918667593101</v>
      </c>
      <c r="AA1237" s="17">
        <v>0.294077455316753</v>
      </c>
      <c r="AB1237" s="17"/>
      <c r="AC1237" s="17">
        <v>0.39678717319846801</v>
      </c>
      <c r="AD1237" s="17">
        <v>0.36919020326249102</v>
      </c>
      <c r="AE1237" s="17">
        <v>0.442737363792373</v>
      </c>
      <c r="AF1237" s="17">
        <v>0.26752657551192099</v>
      </c>
      <c r="AG1237" s="17">
        <v>0.34101154633663799</v>
      </c>
      <c r="AH1237" s="17">
        <v>0.23533422416226801</v>
      </c>
      <c r="AI1237" s="17"/>
      <c r="AJ1237" s="17">
        <v>0.25044514228530901</v>
      </c>
      <c r="AK1237" s="17">
        <v>0.38354650690683001</v>
      </c>
      <c r="AL1237" s="17">
        <v>0.51645786178784403</v>
      </c>
      <c r="AM1237" s="17">
        <v>0.44107977114990699</v>
      </c>
      <c r="AN1237" s="17">
        <v>0.379358069751702</v>
      </c>
      <c r="AO1237" s="17">
        <v>0.62885723092498003</v>
      </c>
      <c r="AP1237" s="17"/>
      <c r="AQ1237" s="17">
        <v>0.399979524586903</v>
      </c>
      <c r="AR1237" s="17">
        <v>0.35743936521089398</v>
      </c>
      <c r="AS1237" s="17"/>
      <c r="AT1237" s="17">
        <v>0.34446978706111497</v>
      </c>
      <c r="AU1237" s="17">
        <v>0.43077096351723598</v>
      </c>
      <c r="AV1237" s="17"/>
      <c r="AW1237" s="17">
        <v>0.45484408854137598</v>
      </c>
      <c r="AX1237" s="17" t="s">
        <v>87</v>
      </c>
      <c r="AY1237" s="17">
        <v>0.25044514228530901</v>
      </c>
      <c r="AZ1237" s="17"/>
      <c r="BA1237" s="17">
        <v>0.41525021886934099</v>
      </c>
      <c r="BB1237" s="17">
        <v>0.32543214761273798</v>
      </c>
      <c r="BC1237" s="17"/>
      <c r="BD1237" s="17">
        <v>0.45690059675343497</v>
      </c>
      <c r="BE1237" s="17">
        <v>0.33823391845349898</v>
      </c>
      <c r="BF1237" s="17"/>
      <c r="BG1237" s="17">
        <v>0.429628288010444</v>
      </c>
      <c r="BH1237" s="17">
        <v>0.44089220807222801</v>
      </c>
      <c r="BI1237" s="17">
        <v>0.39486595557202098</v>
      </c>
      <c r="BJ1237" s="17">
        <v>0.23289440883954601</v>
      </c>
    </row>
    <row r="1238" spans="2:62">
      <c r="C1238" s="17"/>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c r="AC1238" s="17"/>
      <c r="AD1238" s="17"/>
      <c r="AE1238" s="17"/>
      <c r="AF1238" s="17"/>
      <c r="AG1238" s="17"/>
      <c r="AH1238" s="17"/>
      <c r="AI1238" s="17"/>
      <c r="AJ1238" s="17"/>
      <c r="AK1238" s="17"/>
      <c r="AL1238" s="17"/>
      <c r="AM1238" s="17"/>
      <c r="AN1238" s="17"/>
      <c r="AO1238" s="17"/>
      <c r="AP1238" s="17"/>
      <c r="AQ1238" s="17"/>
      <c r="AR1238" s="17"/>
      <c r="AS1238" s="17"/>
      <c r="AT1238" s="17"/>
      <c r="AU1238" s="17"/>
      <c r="AV1238" s="17"/>
      <c r="AW1238" s="17"/>
      <c r="AX1238" s="17"/>
      <c r="AY1238" s="17"/>
      <c r="AZ1238" s="17"/>
      <c r="BA1238" s="17"/>
      <c r="BB1238" s="17"/>
      <c r="BC1238" s="17"/>
      <c r="BD1238" s="17"/>
      <c r="BE1238" s="17"/>
      <c r="BF1238" s="17"/>
      <c r="BG1238" s="17"/>
      <c r="BH1238" s="17"/>
      <c r="BI1238" s="17"/>
      <c r="BJ1238" s="17"/>
    </row>
    <row r="1239" spans="2:62">
      <c r="B1239" s="6" t="s">
        <v>495</v>
      </c>
      <c r="C1239" s="17"/>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c r="AC1239" s="17"/>
      <c r="AD1239" s="17"/>
      <c r="AE1239" s="17"/>
      <c r="AF1239" s="17"/>
      <c r="AG1239" s="17"/>
      <c r="AH1239" s="17"/>
      <c r="AI1239" s="17"/>
      <c r="AJ1239" s="17"/>
      <c r="AK1239" s="17"/>
      <c r="AL1239" s="17"/>
      <c r="AM1239" s="17"/>
      <c r="AN1239" s="17"/>
      <c r="AO1239" s="17"/>
      <c r="AP1239" s="17"/>
      <c r="AQ1239" s="17"/>
      <c r="AR1239" s="17"/>
      <c r="AS1239" s="17"/>
      <c r="AT1239" s="17"/>
      <c r="AU1239" s="17"/>
      <c r="AV1239" s="17"/>
      <c r="AW1239" s="17"/>
      <c r="AX1239" s="17"/>
      <c r="AY1239" s="17"/>
      <c r="AZ1239" s="17"/>
      <c r="BA1239" s="17"/>
      <c r="BB1239" s="17"/>
      <c r="BC1239" s="17"/>
      <c r="BD1239" s="17"/>
      <c r="BE1239" s="17"/>
      <c r="BF1239" s="17"/>
      <c r="BG1239" s="17"/>
      <c r="BH1239" s="17"/>
      <c r="BI1239" s="17"/>
      <c r="BJ1239" s="17"/>
    </row>
    <row r="1240" spans="2:62">
      <c r="B1240" s="24" t="s">
        <v>21</v>
      </c>
      <c r="C1240" s="17"/>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c r="AC1240" s="17"/>
      <c r="AD1240" s="17"/>
      <c r="AE1240" s="17"/>
      <c r="AF1240" s="17"/>
      <c r="AG1240" s="17"/>
      <c r="AH1240" s="17"/>
      <c r="AI1240" s="17"/>
      <c r="AJ1240" s="17"/>
      <c r="AK1240" s="17"/>
      <c r="AL1240" s="17"/>
      <c r="AM1240" s="17"/>
      <c r="AN1240" s="17"/>
      <c r="AO1240" s="17"/>
      <c r="AP1240" s="17"/>
      <c r="AQ1240" s="17"/>
      <c r="AR1240" s="17"/>
      <c r="AS1240" s="17"/>
      <c r="AT1240" s="17"/>
      <c r="AU1240" s="17"/>
      <c r="AV1240" s="17"/>
      <c r="AW1240" s="17"/>
      <c r="AX1240" s="17"/>
      <c r="AY1240" s="17"/>
      <c r="AZ1240" s="17"/>
      <c r="BA1240" s="17"/>
      <c r="BB1240" s="17"/>
      <c r="BC1240" s="17"/>
      <c r="BD1240" s="17"/>
      <c r="BE1240" s="17"/>
      <c r="BF1240" s="17"/>
      <c r="BG1240" s="17"/>
      <c r="BH1240" s="17"/>
      <c r="BI1240" s="17"/>
      <c r="BJ1240" s="17"/>
    </row>
    <row r="1241" spans="2:62">
      <c r="B1241" t="s">
        <v>252</v>
      </c>
      <c r="C1241" s="17">
        <v>4.6687261675642397E-2</v>
      </c>
      <c r="D1241" s="17">
        <v>4.9038605955325699E-2</v>
      </c>
      <c r="E1241" s="17">
        <v>4.4731052823494599E-2</v>
      </c>
      <c r="F1241" s="17"/>
      <c r="G1241" s="17">
        <v>5.2677102180022098E-2</v>
      </c>
      <c r="H1241" s="17">
        <v>7.1744610694119498E-2</v>
      </c>
      <c r="I1241" s="17">
        <v>5.9982379695602099E-2</v>
      </c>
      <c r="J1241" s="17">
        <v>1.8629699085602101E-2</v>
      </c>
      <c r="K1241" s="17">
        <v>3.8025576836729497E-2</v>
      </c>
      <c r="L1241" s="17">
        <v>3.8420045658999299E-2</v>
      </c>
      <c r="M1241" s="17"/>
      <c r="N1241" s="17">
        <v>5.9613476092180602E-2</v>
      </c>
      <c r="O1241" s="17">
        <v>3.4146686555693702E-2</v>
      </c>
      <c r="P1241" s="17">
        <v>3.4612433282465903E-2</v>
      </c>
      <c r="Q1241" s="17">
        <v>5.62318169233764E-2</v>
      </c>
      <c r="R1241" s="17"/>
      <c r="S1241" s="17">
        <v>4.51587525372781E-2</v>
      </c>
      <c r="T1241" s="17">
        <v>2.1691826860455999E-2</v>
      </c>
      <c r="U1241" s="17">
        <v>1.01739136941411E-2</v>
      </c>
      <c r="V1241" s="17">
        <v>3.2804416299593797E-2</v>
      </c>
      <c r="W1241" s="17">
        <v>9.2839645465006296E-2</v>
      </c>
      <c r="X1241" s="17">
        <v>6.0831889150026797E-2</v>
      </c>
      <c r="Y1241" s="17">
        <v>5.1741132968550402E-2</v>
      </c>
      <c r="Z1241" s="17">
        <v>0.13255159606668601</v>
      </c>
      <c r="AA1241" s="17">
        <v>5.7014807111362503E-2</v>
      </c>
      <c r="AB1241" s="17"/>
      <c r="AC1241" s="17">
        <v>7.50225886036687E-2</v>
      </c>
      <c r="AD1241" s="17">
        <v>3.9251621648112897E-2</v>
      </c>
      <c r="AE1241" s="17">
        <v>5.0721642314808899E-2</v>
      </c>
      <c r="AF1241" s="17">
        <v>4.44372034234191E-2</v>
      </c>
      <c r="AG1241" s="17">
        <v>9.3377952761472295E-3</v>
      </c>
      <c r="AH1241" s="17">
        <v>2.11170701734592E-2</v>
      </c>
      <c r="AI1241" s="17"/>
      <c r="AJ1241" s="17">
        <v>5.2902063585797403E-2</v>
      </c>
      <c r="AK1241" s="17">
        <v>4.0324408366655497E-2</v>
      </c>
      <c r="AL1241" s="17">
        <v>4.1432176724498899E-2</v>
      </c>
      <c r="AM1241" s="17">
        <v>7.3801394957625097E-2</v>
      </c>
      <c r="AN1241" s="17">
        <v>3.82492398416363E-2</v>
      </c>
      <c r="AO1241" s="17">
        <v>0</v>
      </c>
      <c r="AP1241" s="17"/>
      <c r="AQ1241" s="17">
        <v>6.4313836993756604E-2</v>
      </c>
      <c r="AR1241" s="17">
        <v>3.7606732516070503E-2</v>
      </c>
      <c r="AS1241" s="17"/>
      <c r="AT1241" s="17">
        <v>4.7800399472237999E-2</v>
      </c>
      <c r="AU1241" s="17">
        <v>4.3159516775828001E-2</v>
      </c>
      <c r="AV1241" s="17"/>
      <c r="AW1241" s="17">
        <v>3.6213355311874799E-2</v>
      </c>
      <c r="AX1241" s="17" t="s">
        <v>87</v>
      </c>
      <c r="AY1241" s="17">
        <v>5.2902063585797403E-2</v>
      </c>
      <c r="AZ1241" s="17"/>
      <c r="BA1241" s="17">
        <v>4.8804229723705302E-2</v>
      </c>
      <c r="BB1241" s="17">
        <v>4.5418057786003198E-2</v>
      </c>
      <c r="BC1241" s="17"/>
      <c r="BD1241" s="17">
        <v>8.5280731149216402E-2</v>
      </c>
      <c r="BE1241" s="17">
        <v>3.6821324661276099E-2</v>
      </c>
      <c r="BF1241" s="17"/>
      <c r="BG1241" s="17">
        <v>4.1087885341689903E-2</v>
      </c>
      <c r="BH1241" s="17">
        <v>6.1093188260325802E-2</v>
      </c>
      <c r="BI1241" s="17">
        <v>8.1821340436430898E-2</v>
      </c>
      <c r="BJ1241" s="17">
        <v>4.6602595307437301E-2</v>
      </c>
    </row>
    <row r="1242" spans="2:62">
      <c r="B1242" t="s">
        <v>339</v>
      </c>
      <c r="C1242" s="17">
        <v>0.14976060420520901</v>
      </c>
      <c r="D1242" s="17">
        <v>0.15234199201595999</v>
      </c>
      <c r="E1242" s="17">
        <v>0.14819268249557799</v>
      </c>
      <c r="F1242" s="17"/>
      <c r="G1242" s="17">
        <v>0.210075067361884</v>
      </c>
      <c r="H1242" s="17">
        <v>0.203262177144346</v>
      </c>
      <c r="I1242" s="17">
        <v>0.16859941356224101</v>
      </c>
      <c r="J1242" s="17">
        <v>9.1454370337279794E-2</v>
      </c>
      <c r="K1242" s="17">
        <v>9.8257384669622305E-2</v>
      </c>
      <c r="L1242" s="17">
        <v>0.12938309373358201</v>
      </c>
      <c r="M1242" s="17"/>
      <c r="N1242" s="17">
        <v>0.15129568804524501</v>
      </c>
      <c r="O1242" s="17">
        <v>0.15287448141388199</v>
      </c>
      <c r="P1242" s="17">
        <v>0.18119448803232799</v>
      </c>
      <c r="Q1242" s="17">
        <v>0.11522069744202799</v>
      </c>
      <c r="R1242" s="17"/>
      <c r="S1242" s="17">
        <v>0.14882622720574001</v>
      </c>
      <c r="T1242" s="17">
        <v>0.18922492705570201</v>
      </c>
      <c r="U1242" s="17">
        <v>0.10072738669178199</v>
      </c>
      <c r="V1242" s="17">
        <v>0.12706936773040201</v>
      </c>
      <c r="W1242" s="17">
        <v>0.155991581672179</v>
      </c>
      <c r="X1242" s="17">
        <v>7.9660489513797506E-2</v>
      </c>
      <c r="Y1242" s="17">
        <v>0.21821761947071899</v>
      </c>
      <c r="Z1242" s="17">
        <v>0.146906770776775</v>
      </c>
      <c r="AA1242" s="17">
        <v>0.162476974124351</v>
      </c>
      <c r="AB1242" s="17"/>
      <c r="AC1242" s="17">
        <v>0.18084470403672001</v>
      </c>
      <c r="AD1242" s="17">
        <v>0.130555346238938</v>
      </c>
      <c r="AE1242" s="17">
        <v>0.146855485482635</v>
      </c>
      <c r="AF1242" s="17">
        <v>0.18915815919242099</v>
      </c>
      <c r="AG1242" s="17">
        <v>0.10485057763163801</v>
      </c>
      <c r="AH1242" s="17">
        <v>4.7377030314251702E-2</v>
      </c>
      <c r="AI1242" s="17"/>
      <c r="AJ1242" s="17">
        <v>0.14703377813883101</v>
      </c>
      <c r="AK1242" s="17">
        <v>0.16778289605250901</v>
      </c>
      <c r="AL1242" s="17">
        <v>0.118900934114368</v>
      </c>
      <c r="AM1242" s="17">
        <v>0.115001405710202</v>
      </c>
      <c r="AN1242" s="17">
        <v>0.165562139806786</v>
      </c>
      <c r="AO1242" s="17">
        <v>0.15920721197547399</v>
      </c>
      <c r="AP1242" s="17"/>
      <c r="AQ1242" s="17">
        <v>0.16509301116497299</v>
      </c>
      <c r="AR1242" s="17">
        <v>0.135842945942203</v>
      </c>
      <c r="AS1242" s="17"/>
      <c r="AT1242" s="17">
        <v>0.16267897731751499</v>
      </c>
      <c r="AU1242" s="17">
        <v>9.6042797247063202E-2</v>
      </c>
      <c r="AV1242" s="17"/>
      <c r="AW1242" s="17">
        <v>0.14028973106989101</v>
      </c>
      <c r="AX1242" s="17" t="s">
        <v>87</v>
      </c>
      <c r="AY1242" s="17">
        <v>0.14703377813883101</v>
      </c>
      <c r="AZ1242" s="17"/>
      <c r="BA1242" s="17">
        <v>0.15510102685128799</v>
      </c>
      <c r="BB1242" s="17">
        <v>0.14655881511778099</v>
      </c>
      <c r="BC1242" s="17"/>
      <c r="BD1242" s="17">
        <v>0.15897406208186701</v>
      </c>
      <c r="BE1242" s="17">
        <v>0.145468659542557</v>
      </c>
      <c r="BF1242" s="17"/>
      <c r="BG1242" s="17">
        <v>0.187698583778037</v>
      </c>
      <c r="BH1242" s="17">
        <v>9.8001915502652595E-2</v>
      </c>
      <c r="BI1242" s="17">
        <v>0.15750103236726101</v>
      </c>
      <c r="BJ1242" s="17">
        <v>0.15669280361350399</v>
      </c>
    </row>
    <row r="1243" spans="2:62">
      <c r="B1243" t="s">
        <v>255</v>
      </c>
      <c r="C1243" s="17">
        <v>0.25441300218837098</v>
      </c>
      <c r="D1243" s="17">
        <v>0.24857048458671599</v>
      </c>
      <c r="E1243" s="17">
        <v>0.261453497526276</v>
      </c>
      <c r="F1243" s="17"/>
      <c r="G1243" s="17">
        <v>0.26777128549031298</v>
      </c>
      <c r="H1243" s="17">
        <v>0.20473605394649999</v>
      </c>
      <c r="I1243" s="17">
        <v>0.21201709512630401</v>
      </c>
      <c r="J1243" s="17">
        <v>0.292854248372587</v>
      </c>
      <c r="K1243" s="17">
        <v>0.28582732539099098</v>
      </c>
      <c r="L1243" s="17">
        <v>0.27584752876246199</v>
      </c>
      <c r="M1243" s="17"/>
      <c r="N1243" s="17">
        <v>0.24073598327832099</v>
      </c>
      <c r="O1243" s="17">
        <v>0.23383037122758399</v>
      </c>
      <c r="P1243" s="17">
        <v>0.24824141854974399</v>
      </c>
      <c r="Q1243" s="17">
        <v>0.299244368577192</v>
      </c>
      <c r="R1243" s="17"/>
      <c r="S1243" s="17">
        <v>0.205417185723378</v>
      </c>
      <c r="T1243" s="17">
        <v>0.29126104341488701</v>
      </c>
      <c r="U1243" s="17">
        <v>0.18721323618160199</v>
      </c>
      <c r="V1243" s="17">
        <v>0.31551364662796</v>
      </c>
      <c r="W1243" s="17">
        <v>0.30259017826700302</v>
      </c>
      <c r="X1243" s="17">
        <v>0.243641780422232</v>
      </c>
      <c r="Y1243" s="17">
        <v>0.185472922844929</v>
      </c>
      <c r="Z1243" s="17">
        <v>0.30464530423228398</v>
      </c>
      <c r="AA1243" s="17">
        <v>0.284433837349364</v>
      </c>
      <c r="AB1243" s="17"/>
      <c r="AC1243" s="17">
        <v>0.211162307900783</v>
      </c>
      <c r="AD1243" s="17">
        <v>0.22658823027889499</v>
      </c>
      <c r="AE1243" s="17">
        <v>0.36610030635609497</v>
      </c>
      <c r="AF1243" s="17">
        <v>0.23513002047833101</v>
      </c>
      <c r="AG1243" s="17">
        <v>0.33592435268489701</v>
      </c>
      <c r="AH1243" s="17">
        <v>0.21685343943308899</v>
      </c>
      <c r="AI1243" s="17"/>
      <c r="AJ1243" s="17">
        <v>0.25836046095053999</v>
      </c>
      <c r="AK1243" s="17">
        <v>0.24446927349991199</v>
      </c>
      <c r="AL1243" s="17">
        <v>0.217054341666161</v>
      </c>
      <c r="AM1243" s="17">
        <v>0.24669633786776601</v>
      </c>
      <c r="AN1243" s="17">
        <v>0.26876863125839301</v>
      </c>
      <c r="AO1243" s="17">
        <v>0.25316973673491799</v>
      </c>
      <c r="AP1243" s="17"/>
      <c r="AQ1243" s="17">
        <v>0.248286621973278</v>
      </c>
      <c r="AR1243" s="17">
        <v>0.25596481980857</v>
      </c>
      <c r="AS1243" s="17"/>
      <c r="AT1243" s="17">
        <v>0.25339463047393601</v>
      </c>
      <c r="AU1243" s="17">
        <v>0.26344695728233802</v>
      </c>
      <c r="AV1243" s="17"/>
      <c r="AW1243" s="17">
        <v>0.246185785470488</v>
      </c>
      <c r="AX1243" s="17" t="s">
        <v>87</v>
      </c>
      <c r="AY1243" s="17">
        <v>0.25836046095053999</v>
      </c>
      <c r="AZ1243" s="17"/>
      <c r="BA1243" s="17">
        <v>0.23431052627596899</v>
      </c>
      <c r="BB1243" s="17">
        <v>0.26646521083778502</v>
      </c>
      <c r="BC1243" s="17"/>
      <c r="BD1243" s="17">
        <v>0.25506892841423201</v>
      </c>
      <c r="BE1243" s="17">
        <v>0.25687591269609</v>
      </c>
      <c r="BF1243" s="17"/>
      <c r="BG1243" s="17">
        <v>0.22674109833682299</v>
      </c>
      <c r="BH1243" s="17">
        <v>0.28140507274243698</v>
      </c>
      <c r="BI1243" s="17">
        <v>0.26669080843584603</v>
      </c>
      <c r="BJ1243" s="17">
        <v>0.24758839127801999</v>
      </c>
    </row>
    <row r="1244" spans="2:62">
      <c r="B1244" t="s">
        <v>340</v>
      </c>
      <c r="C1244" s="17">
        <v>0.31315738875541199</v>
      </c>
      <c r="D1244" s="17">
        <v>0.294358105584687</v>
      </c>
      <c r="E1244" s="17">
        <v>0.32893869971043599</v>
      </c>
      <c r="F1244" s="17"/>
      <c r="G1244" s="17">
        <v>0.30574667370804598</v>
      </c>
      <c r="H1244" s="17">
        <v>0.27182313531506602</v>
      </c>
      <c r="I1244" s="17">
        <v>0.33324841237333502</v>
      </c>
      <c r="J1244" s="17">
        <v>0.34635362686795002</v>
      </c>
      <c r="K1244" s="17">
        <v>0.33885623018636302</v>
      </c>
      <c r="L1244" s="17">
        <v>0.286172208411201</v>
      </c>
      <c r="M1244" s="17"/>
      <c r="N1244" s="17">
        <v>0.31900152231638101</v>
      </c>
      <c r="O1244" s="17">
        <v>0.33942350158508</v>
      </c>
      <c r="P1244" s="17">
        <v>0.30459158686176702</v>
      </c>
      <c r="Q1244" s="17">
        <v>0.28518709810377901</v>
      </c>
      <c r="R1244" s="17"/>
      <c r="S1244" s="17">
        <v>0.30099309247585299</v>
      </c>
      <c r="T1244" s="17">
        <v>0.30282608219033003</v>
      </c>
      <c r="U1244" s="17">
        <v>0.36269417583163399</v>
      </c>
      <c r="V1244" s="17">
        <v>0.29586478108027597</v>
      </c>
      <c r="W1244" s="17">
        <v>0.29053324441930101</v>
      </c>
      <c r="X1244" s="17">
        <v>0.33650248157858798</v>
      </c>
      <c r="Y1244" s="17">
        <v>0.38819795267324603</v>
      </c>
      <c r="Z1244" s="17">
        <v>0.22533912117858501</v>
      </c>
      <c r="AA1244" s="17">
        <v>0.28498376702281503</v>
      </c>
      <c r="AB1244" s="17"/>
      <c r="AC1244" s="17">
        <v>0.30045859811646303</v>
      </c>
      <c r="AD1244" s="17">
        <v>0.30672036440238098</v>
      </c>
      <c r="AE1244" s="17">
        <v>0.23532302561432</v>
      </c>
      <c r="AF1244" s="17">
        <v>0.374352893502373</v>
      </c>
      <c r="AG1244" s="17">
        <v>0.355543507476277</v>
      </c>
      <c r="AH1244" s="17">
        <v>0.32227157118702798</v>
      </c>
      <c r="AI1244" s="17"/>
      <c r="AJ1244" s="17">
        <v>0.30983899816297</v>
      </c>
      <c r="AK1244" s="17">
        <v>0.33063627893591202</v>
      </c>
      <c r="AL1244" s="17">
        <v>0.29996244656056498</v>
      </c>
      <c r="AM1244" s="17">
        <v>0.324412154497704</v>
      </c>
      <c r="AN1244" s="17">
        <v>0.30177066194576901</v>
      </c>
      <c r="AO1244" s="17">
        <v>0.309531630373024</v>
      </c>
      <c r="AP1244" s="17"/>
      <c r="AQ1244" s="17">
        <v>0.30183256721074803</v>
      </c>
      <c r="AR1244" s="17">
        <v>0.32910906002757201</v>
      </c>
      <c r="AS1244" s="17"/>
      <c r="AT1244" s="17">
        <v>0.30818590061519002</v>
      </c>
      <c r="AU1244" s="17">
        <v>0.33475179527264698</v>
      </c>
      <c r="AV1244" s="17"/>
      <c r="AW1244" s="17">
        <v>0.33120341733591402</v>
      </c>
      <c r="AX1244" s="17" t="s">
        <v>87</v>
      </c>
      <c r="AY1244" s="17">
        <v>0.30983899816297</v>
      </c>
      <c r="AZ1244" s="17"/>
      <c r="BA1244" s="17">
        <v>0.33762178783209101</v>
      </c>
      <c r="BB1244" s="17">
        <v>0.29849003914934902</v>
      </c>
      <c r="BC1244" s="17"/>
      <c r="BD1244" s="17">
        <v>0.26158391073600301</v>
      </c>
      <c r="BE1244" s="17">
        <v>0.32760684025116699</v>
      </c>
      <c r="BF1244" s="17"/>
      <c r="BG1244" s="17">
        <v>0.31355955716545603</v>
      </c>
      <c r="BH1244" s="17">
        <v>0.29134422065419102</v>
      </c>
      <c r="BI1244" s="17">
        <v>0.23058300045150601</v>
      </c>
      <c r="BJ1244" s="17">
        <v>0.33163756270734401</v>
      </c>
    </row>
    <row r="1245" spans="2:62">
      <c r="B1245" t="s">
        <v>258</v>
      </c>
      <c r="C1245" s="17">
        <v>0.198313131638857</v>
      </c>
      <c r="D1245" s="17">
        <v>0.22683548877476001</v>
      </c>
      <c r="E1245" s="17">
        <v>0.17043177040929</v>
      </c>
      <c r="F1245" s="17"/>
      <c r="G1245" s="17">
        <v>0.142672209456847</v>
      </c>
      <c r="H1245" s="17">
        <v>0.237150347913196</v>
      </c>
      <c r="I1245" s="17">
        <v>0.184847861028028</v>
      </c>
      <c r="J1245" s="17">
        <v>0.214244067363181</v>
      </c>
      <c r="K1245" s="17">
        <v>0.15561602710613101</v>
      </c>
      <c r="L1245" s="17">
        <v>0.23243505648877499</v>
      </c>
      <c r="M1245" s="17"/>
      <c r="N1245" s="17">
        <v>0.199830136213002</v>
      </c>
      <c r="O1245" s="17">
        <v>0.19645053012463301</v>
      </c>
      <c r="P1245" s="17">
        <v>0.19766586609193901</v>
      </c>
      <c r="Q1245" s="17">
        <v>0.19914703122734301</v>
      </c>
      <c r="R1245" s="17"/>
      <c r="S1245" s="17">
        <v>0.244619819853826</v>
      </c>
      <c r="T1245" s="17">
        <v>0.16858868684987</v>
      </c>
      <c r="U1245" s="17">
        <v>0.27875073870238998</v>
      </c>
      <c r="V1245" s="17">
        <v>0.205547153309345</v>
      </c>
      <c r="W1245" s="17">
        <v>0.13295973733316199</v>
      </c>
      <c r="X1245" s="17">
        <v>0.24031444643952701</v>
      </c>
      <c r="Y1245" s="17">
        <v>0.11362238557823399</v>
      </c>
      <c r="Z1245" s="17">
        <v>0.167434445626476</v>
      </c>
      <c r="AA1245" s="17">
        <v>0.17965547199380499</v>
      </c>
      <c r="AB1245" s="17"/>
      <c r="AC1245" s="17">
        <v>0.20517493092535799</v>
      </c>
      <c r="AD1245" s="17">
        <v>0.247832836562555</v>
      </c>
      <c r="AE1245" s="17">
        <v>0.16581546629386401</v>
      </c>
      <c r="AF1245" s="17">
        <v>0.13154868170807299</v>
      </c>
      <c r="AG1245" s="17">
        <v>0.162806450692037</v>
      </c>
      <c r="AH1245" s="17">
        <v>0.29777319438629501</v>
      </c>
      <c r="AI1245" s="17"/>
      <c r="AJ1245" s="17">
        <v>0.19019960753238699</v>
      </c>
      <c r="AK1245" s="17">
        <v>0.19020119946327099</v>
      </c>
      <c r="AL1245" s="17">
        <v>0.24379576375728901</v>
      </c>
      <c r="AM1245" s="17">
        <v>0.19608054296932501</v>
      </c>
      <c r="AN1245" s="17">
        <v>0.19134683992870799</v>
      </c>
      <c r="AO1245" s="17">
        <v>0.27809142091658301</v>
      </c>
      <c r="AP1245" s="17"/>
      <c r="AQ1245" s="17">
        <v>0.18220242327342401</v>
      </c>
      <c r="AR1245" s="17">
        <v>0.207573604392362</v>
      </c>
      <c r="AS1245" s="17"/>
      <c r="AT1245" s="17">
        <v>0.19514631710970501</v>
      </c>
      <c r="AU1245" s="17">
        <v>0.21029708414119599</v>
      </c>
      <c r="AV1245" s="17"/>
      <c r="AW1245" s="17">
        <v>0.20730725830764901</v>
      </c>
      <c r="AX1245" s="17" t="s">
        <v>87</v>
      </c>
      <c r="AY1245" s="17">
        <v>0.19019960753238699</v>
      </c>
      <c r="AZ1245" s="17"/>
      <c r="BA1245" s="17">
        <v>0.194229103130762</v>
      </c>
      <c r="BB1245" s="17">
        <v>0.20076166404472701</v>
      </c>
      <c r="BC1245" s="17"/>
      <c r="BD1245" s="17">
        <v>0.209378245841531</v>
      </c>
      <c r="BE1245" s="17">
        <v>0.198177074290176</v>
      </c>
      <c r="BF1245" s="17"/>
      <c r="BG1245" s="17">
        <v>0.20717332822346901</v>
      </c>
      <c r="BH1245" s="17">
        <v>0.20907610936083901</v>
      </c>
      <c r="BI1245" s="17">
        <v>0.227033223683588</v>
      </c>
      <c r="BJ1245" s="17">
        <v>0.190312523571668</v>
      </c>
    </row>
    <row r="1246" spans="2:62">
      <c r="B1246" t="s">
        <v>101</v>
      </c>
      <c r="C1246" s="17">
        <v>3.7668611536508301E-2</v>
      </c>
      <c r="D1246" s="17">
        <v>2.8855323082550399E-2</v>
      </c>
      <c r="E1246" s="17">
        <v>4.6252297034925997E-2</v>
      </c>
      <c r="F1246" s="17"/>
      <c r="G1246" s="17">
        <v>2.10576618028879E-2</v>
      </c>
      <c r="H1246" s="17">
        <v>1.1283674986772499E-2</v>
      </c>
      <c r="I1246" s="17">
        <v>4.1304838214490797E-2</v>
      </c>
      <c r="J1246" s="17">
        <v>3.6463987973400801E-2</v>
      </c>
      <c r="K1246" s="17">
        <v>8.3417455810163105E-2</v>
      </c>
      <c r="L1246" s="17">
        <v>3.7742066944979502E-2</v>
      </c>
      <c r="M1246" s="17"/>
      <c r="N1246" s="17">
        <v>2.9523194054870999E-2</v>
      </c>
      <c r="O1246" s="17">
        <v>4.3274429093127703E-2</v>
      </c>
      <c r="P1246" s="17">
        <v>3.3694207181756801E-2</v>
      </c>
      <c r="Q1246" s="17">
        <v>4.4968987726282002E-2</v>
      </c>
      <c r="R1246" s="17"/>
      <c r="S1246" s="17">
        <v>5.4984922203925597E-2</v>
      </c>
      <c r="T1246" s="17">
        <v>2.6407433628755202E-2</v>
      </c>
      <c r="U1246" s="17">
        <v>6.04405488984502E-2</v>
      </c>
      <c r="V1246" s="17">
        <v>2.3200634952422802E-2</v>
      </c>
      <c r="W1246" s="17">
        <v>2.5085612843348599E-2</v>
      </c>
      <c r="X1246" s="17">
        <v>3.9048912895828902E-2</v>
      </c>
      <c r="Y1246" s="17">
        <v>4.2747986464322103E-2</v>
      </c>
      <c r="Z1246" s="17">
        <v>2.3122762119193899E-2</v>
      </c>
      <c r="AA1246" s="17">
        <v>3.1435142398302203E-2</v>
      </c>
      <c r="AB1246" s="17"/>
      <c r="AC1246" s="17">
        <v>2.73368704170069E-2</v>
      </c>
      <c r="AD1246" s="17">
        <v>4.9051600869118299E-2</v>
      </c>
      <c r="AE1246" s="17">
        <v>3.5184073938277501E-2</v>
      </c>
      <c r="AF1246" s="17">
        <v>2.53730416953829E-2</v>
      </c>
      <c r="AG1246" s="17">
        <v>3.1537316239004597E-2</v>
      </c>
      <c r="AH1246" s="17">
        <v>9.4607694505877304E-2</v>
      </c>
      <c r="AI1246" s="17"/>
      <c r="AJ1246" s="17">
        <v>4.16650916294753E-2</v>
      </c>
      <c r="AK1246" s="17">
        <v>2.6585943681741699E-2</v>
      </c>
      <c r="AL1246" s="17">
        <v>7.8854337177119205E-2</v>
      </c>
      <c r="AM1246" s="17">
        <v>4.4008163997378898E-2</v>
      </c>
      <c r="AN1246" s="17">
        <v>3.4302487218707503E-2</v>
      </c>
      <c r="AO1246" s="17">
        <v>0</v>
      </c>
      <c r="AP1246" s="17"/>
      <c r="AQ1246" s="17">
        <v>3.8271539383820899E-2</v>
      </c>
      <c r="AR1246" s="17">
        <v>3.39028373132223E-2</v>
      </c>
      <c r="AS1246" s="17"/>
      <c r="AT1246" s="17">
        <v>3.2793775011415803E-2</v>
      </c>
      <c r="AU1246" s="17">
        <v>5.2301849280927501E-2</v>
      </c>
      <c r="AV1246" s="17"/>
      <c r="AW1246" s="17">
        <v>3.8800452504182799E-2</v>
      </c>
      <c r="AX1246" s="17" t="s">
        <v>87</v>
      </c>
      <c r="AY1246" s="17">
        <v>4.16650916294753E-2</v>
      </c>
      <c r="AZ1246" s="17"/>
      <c r="BA1246" s="17">
        <v>2.9933326186184599E-2</v>
      </c>
      <c r="BB1246" s="17">
        <v>4.23062130643551E-2</v>
      </c>
      <c r="BC1246" s="17"/>
      <c r="BD1246" s="17">
        <v>2.971412177715E-2</v>
      </c>
      <c r="BE1246" s="17">
        <v>3.5050188558733403E-2</v>
      </c>
      <c r="BF1246" s="17"/>
      <c r="BG1246" s="17">
        <v>2.3739547154524698E-2</v>
      </c>
      <c r="BH1246" s="17">
        <v>5.9079493479554303E-2</v>
      </c>
      <c r="BI1246" s="17">
        <v>3.6370594625368097E-2</v>
      </c>
      <c r="BJ1246" s="17">
        <v>2.7166123522026901E-2</v>
      </c>
    </row>
    <row r="1247" spans="2:62">
      <c r="B1247" t="s">
        <v>259</v>
      </c>
      <c r="C1247" s="17">
        <v>0.196447865880851</v>
      </c>
      <c r="D1247" s="17">
        <v>0.20138059797128599</v>
      </c>
      <c r="E1247" s="17">
        <v>0.192923735319072</v>
      </c>
      <c r="F1247" s="17"/>
      <c r="G1247" s="17">
        <v>0.262752169541906</v>
      </c>
      <c r="H1247" s="17">
        <v>0.27500678783846499</v>
      </c>
      <c r="I1247" s="17">
        <v>0.228581793257843</v>
      </c>
      <c r="J1247" s="17">
        <v>0.110084069422882</v>
      </c>
      <c r="K1247" s="17">
        <v>0.136282961506352</v>
      </c>
      <c r="L1247" s="17">
        <v>0.16780313939258201</v>
      </c>
      <c r="M1247" s="17"/>
      <c r="N1247" s="17">
        <v>0.210909164137425</v>
      </c>
      <c r="O1247" s="17">
        <v>0.18702116796957499</v>
      </c>
      <c r="P1247" s="17">
        <v>0.21580692131479401</v>
      </c>
      <c r="Q1247" s="17">
        <v>0.17145251436540401</v>
      </c>
      <c r="R1247" s="17"/>
      <c r="S1247" s="17">
        <v>0.19398497974301801</v>
      </c>
      <c r="T1247" s="17">
        <v>0.210916753916158</v>
      </c>
      <c r="U1247" s="17">
        <v>0.110901300385923</v>
      </c>
      <c r="V1247" s="17">
        <v>0.159873784029996</v>
      </c>
      <c r="W1247" s="17">
        <v>0.248831227137186</v>
      </c>
      <c r="X1247" s="17">
        <v>0.140492378663824</v>
      </c>
      <c r="Y1247" s="17">
        <v>0.26995875243926898</v>
      </c>
      <c r="Z1247" s="17">
        <v>0.27945836684346098</v>
      </c>
      <c r="AA1247" s="17">
        <v>0.219491781235714</v>
      </c>
      <c r="AB1247" s="17"/>
      <c r="AC1247" s="17">
        <v>0.25586729264038899</v>
      </c>
      <c r="AD1247" s="17">
        <v>0.16980696788705099</v>
      </c>
      <c r="AE1247" s="17">
        <v>0.19757712779744399</v>
      </c>
      <c r="AF1247" s="17">
        <v>0.23359536261583999</v>
      </c>
      <c r="AG1247" s="17">
        <v>0.114188372907785</v>
      </c>
      <c r="AH1247" s="17">
        <v>6.8494100487710999E-2</v>
      </c>
      <c r="AI1247" s="17"/>
      <c r="AJ1247" s="17">
        <v>0.199935841724628</v>
      </c>
      <c r="AK1247" s="17">
        <v>0.208107304419164</v>
      </c>
      <c r="AL1247" s="17">
        <v>0.16033311083886601</v>
      </c>
      <c r="AM1247" s="17">
        <v>0.18880280066782701</v>
      </c>
      <c r="AN1247" s="17">
        <v>0.203811379648422</v>
      </c>
      <c r="AO1247" s="17">
        <v>0.15920721197547399</v>
      </c>
      <c r="AP1247" s="17"/>
      <c r="AQ1247" s="17">
        <v>0.22940684815873</v>
      </c>
      <c r="AR1247" s="17">
        <v>0.173449678458273</v>
      </c>
      <c r="AS1247" s="17"/>
      <c r="AT1247" s="17">
        <v>0.21047937678975301</v>
      </c>
      <c r="AU1247" s="17">
        <v>0.13920231402289099</v>
      </c>
      <c r="AV1247" s="17"/>
      <c r="AW1247" s="17">
        <v>0.17650308638176601</v>
      </c>
      <c r="AX1247" s="17" t="s">
        <v>87</v>
      </c>
      <c r="AY1247" s="17">
        <v>0.199935841724628</v>
      </c>
      <c r="AZ1247" s="17"/>
      <c r="BA1247" s="17">
        <v>0.203905256574994</v>
      </c>
      <c r="BB1247" s="17">
        <v>0.19197687290378401</v>
      </c>
      <c r="BC1247" s="17"/>
      <c r="BD1247" s="17">
        <v>0.24425479323108401</v>
      </c>
      <c r="BE1247" s="17">
        <v>0.18228998420383299</v>
      </c>
      <c r="BF1247" s="17"/>
      <c r="BG1247" s="17">
        <v>0.228786469119727</v>
      </c>
      <c r="BH1247" s="17">
        <v>0.159095103762978</v>
      </c>
      <c r="BI1247" s="17">
        <v>0.23932237280369201</v>
      </c>
      <c r="BJ1247" s="17">
        <v>0.20329539892094201</v>
      </c>
    </row>
    <row r="1248" spans="2:62">
      <c r="B1248" t="s">
        <v>260</v>
      </c>
      <c r="C1248" s="17">
        <v>0.51147052039426999</v>
      </c>
      <c r="D1248" s="17">
        <v>0.52119359435944701</v>
      </c>
      <c r="E1248" s="17">
        <v>0.49937047011972502</v>
      </c>
      <c r="F1248" s="17"/>
      <c r="G1248" s="17">
        <v>0.44841888316489298</v>
      </c>
      <c r="H1248" s="17">
        <v>0.50897348322826197</v>
      </c>
      <c r="I1248" s="17">
        <v>0.518096273401362</v>
      </c>
      <c r="J1248" s="17">
        <v>0.56059769423113104</v>
      </c>
      <c r="K1248" s="17">
        <v>0.494472257292494</v>
      </c>
      <c r="L1248" s="17">
        <v>0.51860726489997599</v>
      </c>
      <c r="M1248" s="17"/>
      <c r="N1248" s="17">
        <v>0.51883165852938196</v>
      </c>
      <c r="O1248" s="17">
        <v>0.53587403170971304</v>
      </c>
      <c r="P1248" s="17">
        <v>0.50225745295370505</v>
      </c>
      <c r="Q1248" s="17">
        <v>0.48433412933112202</v>
      </c>
      <c r="R1248" s="17"/>
      <c r="S1248" s="17">
        <v>0.54561291232967901</v>
      </c>
      <c r="T1248" s="17">
        <v>0.47141476904020002</v>
      </c>
      <c r="U1248" s="17">
        <v>0.64144491453402497</v>
      </c>
      <c r="V1248" s="17">
        <v>0.50141193438962095</v>
      </c>
      <c r="W1248" s="17">
        <v>0.42349298175246303</v>
      </c>
      <c r="X1248" s="17">
        <v>0.57681692801811502</v>
      </c>
      <c r="Y1248" s="17">
        <v>0.50182033825147998</v>
      </c>
      <c r="Z1248" s="17">
        <v>0.39277356680506098</v>
      </c>
      <c r="AA1248" s="17">
        <v>0.46463923901662002</v>
      </c>
      <c r="AB1248" s="17"/>
      <c r="AC1248" s="17">
        <v>0.50563352904182102</v>
      </c>
      <c r="AD1248" s="17">
        <v>0.55455320096493499</v>
      </c>
      <c r="AE1248" s="17">
        <v>0.40113849190818401</v>
      </c>
      <c r="AF1248" s="17">
        <v>0.50590157521044599</v>
      </c>
      <c r="AG1248" s="17">
        <v>0.51834995816831397</v>
      </c>
      <c r="AH1248" s="17">
        <v>0.620044765573323</v>
      </c>
      <c r="AI1248" s="17"/>
      <c r="AJ1248" s="17">
        <v>0.50003860569535696</v>
      </c>
      <c r="AK1248" s="17">
        <v>0.52083747839918204</v>
      </c>
      <c r="AL1248" s="17">
        <v>0.54375821031785299</v>
      </c>
      <c r="AM1248" s="17">
        <v>0.52049269746702898</v>
      </c>
      <c r="AN1248" s="17">
        <v>0.493117501874477</v>
      </c>
      <c r="AO1248" s="17">
        <v>0.58762305128960701</v>
      </c>
      <c r="AP1248" s="17"/>
      <c r="AQ1248" s="17">
        <v>0.48403499048417198</v>
      </c>
      <c r="AR1248" s="17">
        <v>0.53668266441993395</v>
      </c>
      <c r="AS1248" s="17"/>
      <c r="AT1248" s="17">
        <v>0.503332217724895</v>
      </c>
      <c r="AU1248" s="17">
        <v>0.54504887941384295</v>
      </c>
      <c r="AV1248" s="17"/>
      <c r="AW1248" s="17">
        <v>0.53851067564356303</v>
      </c>
      <c r="AX1248" s="17" t="s">
        <v>87</v>
      </c>
      <c r="AY1248" s="17">
        <v>0.50003860569535696</v>
      </c>
      <c r="AZ1248" s="17"/>
      <c r="BA1248" s="17">
        <v>0.53185089096285298</v>
      </c>
      <c r="BB1248" s="17">
        <v>0.49925170319407502</v>
      </c>
      <c r="BC1248" s="17"/>
      <c r="BD1248" s="17">
        <v>0.47096215657753399</v>
      </c>
      <c r="BE1248" s="17">
        <v>0.52578391454134299</v>
      </c>
      <c r="BF1248" s="17"/>
      <c r="BG1248" s="17">
        <v>0.52073288538892504</v>
      </c>
      <c r="BH1248" s="17">
        <v>0.50042033001502995</v>
      </c>
      <c r="BI1248" s="17">
        <v>0.45761622413509401</v>
      </c>
      <c r="BJ1248" s="17">
        <v>0.52195008627901196</v>
      </c>
    </row>
    <row r="1249" spans="2:62">
      <c r="B1249" t="s">
        <v>261</v>
      </c>
      <c r="C1249" s="17">
        <v>-0.31502265451341899</v>
      </c>
      <c r="D1249" s="17">
        <v>-0.31981299638816202</v>
      </c>
      <c r="E1249" s="17">
        <v>-0.30644673480065299</v>
      </c>
      <c r="F1249" s="17"/>
      <c r="G1249" s="17">
        <v>-0.18566671362298601</v>
      </c>
      <c r="H1249" s="17">
        <v>-0.233966695389797</v>
      </c>
      <c r="I1249" s="17">
        <v>-0.28951448014351899</v>
      </c>
      <c r="J1249" s="17">
        <v>-0.45051362480824902</v>
      </c>
      <c r="K1249" s="17">
        <v>-0.358189295786142</v>
      </c>
      <c r="L1249" s="17">
        <v>-0.35080412550739498</v>
      </c>
      <c r="M1249" s="17"/>
      <c r="N1249" s="17">
        <v>-0.30792249439195701</v>
      </c>
      <c r="O1249" s="17">
        <v>-0.34885286374013702</v>
      </c>
      <c r="P1249" s="17">
        <v>-0.28645053163891099</v>
      </c>
      <c r="Q1249" s="17">
        <v>-0.31288161496571798</v>
      </c>
      <c r="R1249" s="17"/>
      <c r="S1249" s="17">
        <v>-0.35162793258666097</v>
      </c>
      <c r="T1249" s="17">
        <v>-0.26049801512404203</v>
      </c>
      <c r="U1249" s="17">
        <v>-0.53054361414810103</v>
      </c>
      <c r="V1249" s="17">
        <v>-0.34153815035962498</v>
      </c>
      <c r="W1249" s="17">
        <v>-0.174661754615277</v>
      </c>
      <c r="X1249" s="17">
        <v>-0.43632454935428999</v>
      </c>
      <c r="Y1249" s="17">
        <v>-0.231861585812211</v>
      </c>
      <c r="Z1249" s="17">
        <v>-0.1133151999616</v>
      </c>
      <c r="AA1249" s="17">
        <v>-0.24514745778090599</v>
      </c>
      <c r="AB1249" s="17"/>
      <c r="AC1249" s="17">
        <v>-0.249766236401433</v>
      </c>
      <c r="AD1249" s="17">
        <v>-0.38474623307788403</v>
      </c>
      <c r="AE1249" s="17">
        <v>-0.203561364110739</v>
      </c>
      <c r="AF1249" s="17">
        <v>-0.27230621259460602</v>
      </c>
      <c r="AG1249" s="17">
        <v>-0.40416158526052898</v>
      </c>
      <c r="AH1249" s="17">
        <v>-0.55155066508561201</v>
      </c>
      <c r="AI1249" s="17"/>
      <c r="AJ1249" s="17">
        <v>-0.30010276397072899</v>
      </c>
      <c r="AK1249" s="17">
        <v>-0.31273017398001801</v>
      </c>
      <c r="AL1249" s="17">
        <v>-0.38342509947898701</v>
      </c>
      <c r="AM1249" s="17">
        <v>-0.33168989679920202</v>
      </c>
      <c r="AN1249" s="17">
        <v>-0.28930612222605501</v>
      </c>
      <c r="AO1249" s="17">
        <v>-0.42841583931413302</v>
      </c>
      <c r="AP1249" s="17"/>
      <c r="AQ1249" s="17">
        <v>-0.25462814232544201</v>
      </c>
      <c r="AR1249" s="17">
        <v>-0.36323298596166098</v>
      </c>
      <c r="AS1249" s="17"/>
      <c r="AT1249" s="17">
        <v>-0.29285284093514202</v>
      </c>
      <c r="AU1249" s="17">
        <v>-0.40584656539095199</v>
      </c>
      <c r="AV1249" s="17"/>
      <c r="AW1249" s="17">
        <v>-0.36200758926179699</v>
      </c>
      <c r="AX1249" s="17" t="s">
        <v>87</v>
      </c>
      <c r="AY1249" s="17">
        <v>-0.30010276397072899</v>
      </c>
      <c r="AZ1249" s="17"/>
      <c r="BA1249" s="17">
        <v>-0.32794563438785901</v>
      </c>
      <c r="BB1249" s="17">
        <v>-0.30727483029029101</v>
      </c>
      <c r="BC1249" s="17"/>
      <c r="BD1249" s="17">
        <v>-0.22670736334645</v>
      </c>
      <c r="BE1249" s="17">
        <v>-0.34349393033751002</v>
      </c>
      <c r="BF1249" s="17"/>
      <c r="BG1249" s="17">
        <v>-0.29194641626919798</v>
      </c>
      <c r="BH1249" s="17">
        <v>-0.34132522625205203</v>
      </c>
      <c r="BI1249" s="17">
        <v>-0.218293851331402</v>
      </c>
      <c r="BJ1249" s="17">
        <v>-0.31865468735807001</v>
      </c>
    </row>
    <row r="1250" spans="2:62">
      <c r="C1250" s="17"/>
      <c r="D1250" s="17"/>
      <c r="E1250" s="17"/>
      <c r="F1250" s="17"/>
      <c r="G1250" s="17"/>
      <c r="H1250" s="17"/>
      <c r="I1250" s="17"/>
      <c r="J1250" s="17"/>
      <c r="K1250" s="17"/>
      <c r="L1250" s="17"/>
      <c r="M1250" s="17"/>
      <c r="N1250" s="17"/>
      <c r="O1250" s="17"/>
      <c r="P1250" s="17"/>
      <c r="Q1250" s="17"/>
      <c r="R1250" s="17"/>
      <c r="S1250" s="17"/>
      <c r="T1250" s="17"/>
      <c r="U1250" s="17"/>
      <c r="V1250" s="17"/>
      <c r="W1250" s="17"/>
      <c r="X1250" s="17"/>
      <c r="Y1250" s="17"/>
      <c r="Z1250" s="17"/>
      <c r="AA1250" s="17"/>
      <c r="AB1250" s="17"/>
      <c r="AC1250" s="17"/>
      <c r="AD1250" s="17"/>
      <c r="AE1250" s="17"/>
      <c r="AF1250" s="17"/>
      <c r="AG1250" s="17"/>
      <c r="AH1250" s="17"/>
      <c r="AI1250" s="17"/>
      <c r="AJ1250" s="17"/>
      <c r="AK1250" s="17"/>
      <c r="AL1250" s="17"/>
      <c r="AM1250" s="17"/>
      <c r="AN1250" s="17"/>
      <c r="AO1250" s="17"/>
      <c r="AP1250" s="17"/>
      <c r="AQ1250" s="17"/>
      <c r="AR1250" s="17"/>
      <c r="AS1250" s="17"/>
      <c r="AT1250" s="17"/>
      <c r="AU1250" s="17"/>
      <c r="AV1250" s="17"/>
      <c r="AW1250" s="17"/>
      <c r="AX1250" s="17"/>
      <c r="AY1250" s="17"/>
      <c r="AZ1250" s="17"/>
      <c r="BA1250" s="17"/>
      <c r="BB1250" s="17"/>
      <c r="BC1250" s="17"/>
      <c r="BD1250" s="17"/>
      <c r="BE1250" s="17"/>
      <c r="BF1250" s="17"/>
      <c r="BG1250" s="17"/>
      <c r="BH1250" s="17"/>
      <c r="BI1250" s="17"/>
      <c r="BJ1250" s="17"/>
    </row>
    <row r="1251" spans="2:62">
      <c r="B1251" s="6" t="s">
        <v>496</v>
      </c>
      <c r="C1251" s="17"/>
      <c r="D1251" s="17"/>
      <c r="E1251" s="17"/>
      <c r="F1251" s="17"/>
      <c r="G1251" s="17"/>
      <c r="H1251" s="17"/>
      <c r="I1251" s="17"/>
      <c r="J1251" s="17"/>
      <c r="K1251" s="17"/>
      <c r="L1251" s="17"/>
      <c r="M1251" s="17"/>
      <c r="N1251" s="17"/>
      <c r="O1251" s="17"/>
      <c r="P1251" s="17"/>
      <c r="Q1251" s="17"/>
      <c r="R1251" s="17"/>
      <c r="S1251" s="17"/>
      <c r="T1251" s="17"/>
      <c r="U1251" s="17"/>
      <c r="V1251" s="17"/>
      <c r="W1251" s="17"/>
      <c r="X1251" s="17"/>
      <c r="Y1251" s="17"/>
      <c r="Z1251" s="17"/>
      <c r="AA1251" s="17"/>
      <c r="AB1251" s="17"/>
      <c r="AC1251" s="17"/>
      <c r="AD1251" s="17"/>
      <c r="AE1251" s="17"/>
      <c r="AF1251" s="17"/>
      <c r="AG1251" s="17"/>
      <c r="AH1251" s="17"/>
      <c r="AI1251" s="17"/>
      <c r="AJ1251" s="17"/>
      <c r="AK1251" s="17"/>
      <c r="AL1251" s="17"/>
      <c r="AM1251" s="17"/>
      <c r="AN1251" s="17"/>
      <c r="AO1251" s="17"/>
      <c r="AP1251" s="17"/>
      <c r="AQ1251" s="17"/>
      <c r="AR1251" s="17"/>
      <c r="AS1251" s="17"/>
      <c r="AT1251" s="17"/>
      <c r="AU1251" s="17"/>
      <c r="AV1251" s="17"/>
      <c r="AW1251" s="17"/>
      <c r="AX1251" s="17"/>
      <c r="AY1251" s="17"/>
      <c r="AZ1251" s="17"/>
      <c r="BA1251" s="17"/>
      <c r="BB1251" s="17"/>
      <c r="BC1251" s="17"/>
      <c r="BD1251" s="17"/>
      <c r="BE1251" s="17"/>
      <c r="BF1251" s="17"/>
      <c r="BG1251" s="17"/>
      <c r="BH1251" s="17"/>
      <c r="BI1251" s="17"/>
      <c r="BJ1251" s="17"/>
    </row>
    <row r="1252" spans="2:62">
      <c r="B1252" s="24" t="s">
        <v>21</v>
      </c>
      <c r="C1252" s="17"/>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c r="AC1252" s="17"/>
      <c r="AD1252" s="17"/>
      <c r="AE1252" s="17"/>
      <c r="AF1252" s="17"/>
      <c r="AG1252" s="17"/>
      <c r="AH1252" s="17"/>
      <c r="AI1252" s="17"/>
      <c r="AJ1252" s="17"/>
      <c r="AK1252" s="17"/>
      <c r="AL1252" s="17"/>
      <c r="AM1252" s="17"/>
      <c r="AN1252" s="17"/>
      <c r="AO1252" s="17"/>
      <c r="AP1252" s="17"/>
      <c r="AQ1252" s="17"/>
      <c r="AR1252" s="17"/>
      <c r="AS1252" s="17"/>
      <c r="AT1252" s="17"/>
      <c r="AU1252" s="17"/>
      <c r="AV1252" s="17"/>
      <c r="AW1252" s="17"/>
      <c r="AX1252" s="17"/>
      <c r="AY1252" s="17"/>
      <c r="AZ1252" s="17"/>
      <c r="BA1252" s="17"/>
      <c r="BB1252" s="17"/>
      <c r="BC1252" s="17"/>
      <c r="BD1252" s="17"/>
      <c r="BE1252" s="17"/>
      <c r="BF1252" s="17"/>
      <c r="BG1252" s="17"/>
      <c r="BH1252" s="17"/>
      <c r="BI1252" s="17"/>
      <c r="BJ1252" s="17"/>
    </row>
    <row r="1253" spans="2:62">
      <c r="B1253" t="s">
        <v>252</v>
      </c>
      <c r="C1253" s="17">
        <v>0.24394770246276001</v>
      </c>
      <c r="D1253" s="17">
        <v>0.264989238878925</v>
      </c>
      <c r="E1253" s="17">
        <v>0.221395897083079</v>
      </c>
      <c r="F1253" s="17"/>
      <c r="G1253" s="17">
        <v>0.28990560803286602</v>
      </c>
      <c r="H1253" s="17">
        <v>0.29704492939619997</v>
      </c>
      <c r="I1253" s="17">
        <v>0.22128945416210399</v>
      </c>
      <c r="J1253" s="17">
        <v>0.245321910531135</v>
      </c>
      <c r="K1253" s="17">
        <v>0.20631408310577101</v>
      </c>
      <c r="L1253" s="17">
        <v>0.20708339809918</v>
      </c>
      <c r="M1253" s="17"/>
      <c r="N1253" s="17">
        <v>0.21865202518892099</v>
      </c>
      <c r="O1253" s="17">
        <v>0.22294572123699199</v>
      </c>
      <c r="P1253" s="17">
        <v>0.241746257145591</v>
      </c>
      <c r="Q1253" s="17">
        <v>0.29948721697720398</v>
      </c>
      <c r="R1253" s="17"/>
      <c r="S1253" s="17">
        <v>0.27732122717517799</v>
      </c>
      <c r="T1253" s="17">
        <v>0.203381120667781</v>
      </c>
      <c r="U1253" s="17">
        <v>0.27150724745743998</v>
      </c>
      <c r="V1253" s="17">
        <v>0.29524076078914302</v>
      </c>
      <c r="W1253" s="17">
        <v>0.217224115208204</v>
      </c>
      <c r="X1253" s="17">
        <v>0.249717815200766</v>
      </c>
      <c r="Y1253" s="17">
        <v>0.15783682547920699</v>
      </c>
      <c r="Z1253" s="17">
        <v>0.28042410001866902</v>
      </c>
      <c r="AA1253" s="17">
        <v>0.249416092738593</v>
      </c>
      <c r="AB1253" s="17"/>
      <c r="AC1253" s="17">
        <v>0.27301014545317698</v>
      </c>
      <c r="AD1253" s="17">
        <v>0.23772273055990201</v>
      </c>
      <c r="AE1253" s="17">
        <v>0.247268530424368</v>
      </c>
      <c r="AF1253" s="17">
        <v>0.22225548852112301</v>
      </c>
      <c r="AG1253" s="17">
        <v>0.24182436621940701</v>
      </c>
      <c r="AH1253" s="17">
        <v>0.21036832097819699</v>
      </c>
      <c r="AI1253" s="17"/>
      <c r="AJ1253" s="17">
        <v>0.20257926673431401</v>
      </c>
      <c r="AK1253" s="17">
        <v>0.25107796816350197</v>
      </c>
      <c r="AL1253" s="17">
        <v>0.24206745974538699</v>
      </c>
      <c r="AM1253" s="17">
        <v>0.329876190280117</v>
      </c>
      <c r="AN1253" s="17">
        <v>0.242466637126456</v>
      </c>
      <c r="AO1253" s="17">
        <v>0.38305696701052899</v>
      </c>
      <c r="AP1253" s="17"/>
      <c r="AQ1253" s="17">
        <v>0.25252300990926801</v>
      </c>
      <c r="AR1253" s="17">
        <v>0.25124648124630899</v>
      </c>
      <c r="AS1253" s="17"/>
      <c r="AT1253" s="17">
        <v>0.25138943084569398</v>
      </c>
      <c r="AU1253" s="17">
        <v>0.219031180254046</v>
      </c>
      <c r="AV1253" s="17"/>
      <c r="AW1253" s="17">
        <v>0.28643488261195799</v>
      </c>
      <c r="AX1253" s="17" t="s">
        <v>87</v>
      </c>
      <c r="AY1253" s="17">
        <v>0.20257926673431401</v>
      </c>
      <c r="AZ1253" s="17"/>
      <c r="BA1253" s="17">
        <v>0.257033607678127</v>
      </c>
      <c r="BB1253" s="17">
        <v>0.23610219822192399</v>
      </c>
      <c r="BC1253" s="17"/>
      <c r="BD1253" s="17">
        <v>0.26411160376951898</v>
      </c>
      <c r="BE1253" s="17">
        <v>0.241888120401165</v>
      </c>
      <c r="BF1253" s="17"/>
      <c r="BG1253" s="17">
        <v>0.26861624354068703</v>
      </c>
      <c r="BH1253" s="17">
        <v>0.29113780636582698</v>
      </c>
      <c r="BI1253" s="17">
        <v>0.23750413493488901</v>
      </c>
      <c r="BJ1253" s="17">
        <v>0.222346736721934</v>
      </c>
    </row>
    <row r="1254" spans="2:62">
      <c r="B1254" t="s">
        <v>339</v>
      </c>
      <c r="C1254" s="17">
        <v>0.48771361459977303</v>
      </c>
      <c r="D1254" s="17">
        <v>0.47999530538518298</v>
      </c>
      <c r="E1254" s="17">
        <v>0.496045304582584</v>
      </c>
      <c r="F1254" s="17"/>
      <c r="G1254" s="17">
        <v>0.41656368784657999</v>
      </c>
      <c r="H1254" s="17">
        <v>0.39846366597072103</v>
      </c>
      <c r="I1254" s="17">
        <v>0.54280072796612</v>
      </c>
      <c r="J1254" s="17">
        <v>0.53041846951424099</v>
      </c>
      <c r="K1254" s="17">
        <v>0.53337331021411105</v>
      </c>
      <c r="L1254" s="17">
        <v>0.49980469069842698</v>
      </c>
      <c r="M1254" s="17"/>
      <c r="N1254" s="17">
        <v>0.547265240124168</v>
      </c>
      <c r="O1254" s="17">
        <v>0.487913233593118</v>
      </c>
      <c r="P1254" s="17">
        <v>0.47629909195293302</v>
      </c>
      <c r="Q1254" s="17">
        <v>0.42665772762853399</v>
      </c>
      <c r="R1254" s="17"/>
      <c r="S1254" s="17">
        <v>0.46656594843500099</v>
      </c>
      <c r="T1254" s="17">
        <v>0.50135070698573803</v>
      </c>
      <c r="U1254" s="17">
        <v>0.51616889494892704</v>
      </c>
      <c r="V1254" s="17">
        <v>0.49482641816770601</v>
      </c>
      <c r="W1254" s="17">
        <v>0.48304336392962699</v>
      </c>
      <c r="X1254" s="17">
        <v>0.43286950034717703</v>
      </c>
      <c r="Y1254" s="17">
        <v>0.61692421728857605</v>
      </c>
      <c r="Z1254" s="17">
        <v>0.308608982946324</v>
      </c>
      <c r="AA1254" s="17">
        <v>0.47728270225568298</v>
      </c>
      <c r="AB1254" s="17"/>
      <c r="AC1254" s="17">
        <v>0.44845174168289698</v>
      </c>
      <c r="AD1254" s="17">
        <v>0.48802099762971102</v>
      </c>
      <c r="AE1254" s="17">
        <v>0.47891453412752699</v>
      </c>
      <c r="AF1254" s="17">
        <v>0.52310631135291796</v>
      </c>
      <c r="AG1254" s="17">
        <v>0.50635742707284004</v>
      </c>
      <c r="AH1254" s="17">
        <v>0.54098888099113096</v>
      </c>
      <c r="AI1254" s="17"/>
      <c r="AJ1254" s="17">
        <v>0.522056932425353</v>
      </c>
      <c r="AK1254" s="17">
        <v>0.53654602439701504</v>
      </c>
      <c r="AL1254" s="17">
        <v>0.54541464920591698</v>
      </c>
      <c r="AM1254" s="17">
        <v>0.34190376182309401</v>
      </c>
      <c r="AN1254" s="17">
        <v>0.44714515043284198</v>
      </c>
      <c r="AO1254" s="17">
        <v>0.343277383711247</v>
      </c>
      <c r="AP1254" s="17"/>
      <c r="AQ1254" s="17">
        <v>0.45521241448030197</v>
      </c>
      <c r="AR1254" s="17">
        <v>0.50172717222696195</v>
      </c>
      <c r="AS1254" s="17"/>
      <c r="AT1254" s="17">
        <v>0.47873627758913201</v>
      </c>
      <c r="AU1254" s="17">
        <v>0.51351145205011495</v>
      </c>
      <c r="AV1254" s="17"/>
      <c r="AW1254" s="17">
        <v>0.465987753290318</v>
      </c>
      <c r="AX1254" s="17" t="s">
        <v>87</v>
      </c>
      <c r="AY1254" s="17">
        <v>0.522056932425353</v>
      </c>
      <c r="AZ1254" s="17"/>
      <c r="BA1254" s="17">
        <v>0.51907971354059401</v>
      </c>
      <c r="BB1254" s="17">
        <v>0.468908430074232</v>
      </c>
      <c r="BC1254" s="17"/>
      <c r="BD1254" s="17">
        <v>0.46007722176325799</v>
      </c>
      <c r="BE1254" s="17">
        <v>0.49938066477373999</v>
      </c>
      <c r="BF1254" s="17"/>
      <c r="BG1254" s="17">
        <v>0.43121220425293799</v>
      </c>
      <c r="BH1254" s="17">
        <v>0.42593001636067002</v>
      </c>
      <c r="BI1254" s="17">
        <v>0.54335986938550196</v>
      </c>
      <c r="BJ1254" s="17">
        <v>0.54244558943966203</v>
      </c>
    </row>
    <row r="1255" spans="2:62">
      <c r="B1255" t="s">
        <v>255</v>
      </c>
      <c r="C1255" s="17">
        <v>0.161278083467957</v>
      </c>
      <c r="D1255" s="17">
        <v>0.15045696651762999</v>
      </c>
      <c r="E1255" s="17">
        <v>0.172494189732602</v>
      </c>
      <c r="F1255" s="17"/>
      <c r="G1255" s="17">
        <v>0.186067414867019</v>
      </c>
      <c r="H1255" s="17">
        <v>0.16491511335650699</v>
      </c>
      <c r="I1255" s="17">
        <v>0.12643460145639401</v>
      </c>
      <c r="J1255" s="17">
        <v>0.13754000460716601</v>
      </c>
      <c r="K1255" s="17">
        <v>0.16545705309405701</v>
      </c>
      <c r="L1255" s="17">
        <v>0.189433317053954</v>
      </c>
      <c r="M1255" s="17"/>
      <c r="N1255" s="17">
        <v>0.136605286698564</v>
      </c>
      <c r="O1255" s="17">
        <v>0.16986675630864601</v>
      </c>
      <c r="P1255" s="17">
        <v>0.189764192285757</v>
      </c>
      <c r="Q1255" s="17">
        <v>0.15490255270085301</v>
      </c>
      <c r="R1255" s="17"/>
      <c r="S1255" s="17">
        <v>0.132311224236726</v>
      </c>
      <c r="T1255" s="17">
        <v>0.21457687422268301</v>
      </c>
      <c r="U1255" s="17">
        <v>0.141063639863095</v>
      </c>
      <c r="V1255" s="17">
        <v>0.15420601752152799</v>
      </c>
      <c r="W1255" s="17">
        <v>0.129800833204085</v>
      </c>
      <c r="X1255" s="17">
        <v>0.179403111457758</v>
      </c>
      <c r="Y1255" s="17">
        <v>0.12456136042767101</v>
      </c>
      <c r="Z1255" s="17">
        <v>0.173862467899525</v>
      </c>
      <c r="AA1255" s="17">
        <v>0.17507275132363601</v>
      </c>
      <c r="AB1255" s="17"/>
      <c r="AC1255" s="17">
        <v>0.14276525400961099</v>
      </c>
      <c r="AD1255" s="17">
        <v>0.16808653748559799</v>
      </c>
      <c r="AE1255" s="17">
        <v>0.15461865356808399</v>
      </c>
      <c r="AF1255" s="17">
        <v>0.181744383512526</v>
      </c>
      <c r="AG1255" s="17">
        <v>0.14944343002184801</v>
      </c>
      <c r="AH1255" s="17">
        <v>0.17949485904200099</v>
      </c>
      <c r="AI1255" s="17"/>
      <c r="AJ1255" s="17">
        <v>0.17501269854370999</v>
      </c>
      <c r="AK1255" s="17">
        <v>0.157080160994299</v>
      </c>
      <c r="AL1255" s="17">
        <v>0.103166730763147</v>
      </c>
      <c r="AM1255" s="17">
        <v>0.21357813319443</v>
      </c>
      <c r="AN1255" s="17">
        <v>0.13141314913574301</v>
      </c>
      <c r="AO1255" s="17">
        <v>0.227119046470207</v>
      </c>
      <c r="AP1255" s="17"/>
      <c r="AQ1255" s="17">
        <v>0.158244187504718</v>
      </c>
      <c r="AR1255" s="17">
        <v>0.161841600312188</v>
      </c>
      <c r="AS1255" s="17"/>
      <c r="AT1255" s="17">
        <v>0.171825042690115</v>
      </c>
      <c r="AU1255" s="17">
        <v>0.122359740202283</v>
      </c>
      <c r="AV1255" s="17"/>
      <c r="AW1255" s="17">
        <v>0.14789047066350999</v>
      </c>
      <c r="AX1255" s="17" t="s">
        <v>87</v>
      </c>
      <c r="AY1255" s="17">
        <v>0.17501269854370999</v>
      </c>
      <c r="AZ1255" s="17"/>
      <c r="BA1255" s="17">
        <v>0.14212291591642001</v>
      </c>
      <c r="BB1255" s="17">
        <v>0.17276234426506601</v>
      </c>
      <c r="BC1255" s="17"/>
      <c r="BD1255" s="17">
        <v>0.154655902974554</v>
      </c>
      <c r="BE1255" s="17">
        <v>0.16097445079439501</v>
      </c>
      <c r="BF1255" s="17"/>
      <c r="BG1255" s="17">
        <v>0.14526626031744799</v>
      </c>
      <c r="BH1255" s="17">
        <v>0.18985000279383499</v>
      </c>
      <c r="BI1255" s="17">
        <v>0.14677810558481799</v>
      </c>
      <c r="BJ1255" s="17">
        <v>0.14617681247129499</v>
      </c>
    </row>
    <row r="1256" spans="2:62">
      <c r="B1256" t="s">
        <v>340</v>
      </c>
      <c r="C1256" s="17">
        <v>4.5927569458330403E-2</v>
      </c>
      <c r="D1256" s="17">
        <v>3.9033747867433799E-2</v>
      </c>
      <c r="E1256" s="17">
        <v>5.2738672409375902E-2</v>
      </c>
      <c r="F1256" s="17"/>
      <c r="G1256" s="17">
        <v>7.2738068418351107E-2</v>
      </c>
      <c r="H1256" s="17">
        <v>6.1396434665844699E-2</v>
      </c>
      <c r="I1256" s="17">
        <v>3.2196746927653203E-2</v>
      </c>
      <c r="J1256" s="17">
        <v>4.29983336382058E-2</v>
      </c>
      <c r="K1256" s="17">
        <v>3.21047201128681E-2</v>
      </c>
      <c r="L1256" s="17">
        <v>3.9152451405352298E-2</v>
      </c>
      <c r="M1256" s="17"/>
      <c r="N1256" s="17">
        <v>4.8911152496813597E-2</v>
      </c>
      <c r="O1256" s="17">
        <v>2.4917726359172401E-2</v>
      </c>
      <c r="P1256" s="17">
        <v>5.24668830791747E-2</v>
      </c>
      <c r="Q1256" s="17">
        <v>5.9401257598337302E-2</v>
      </c>
      <c r="R1256" s="17"/>
      <c r="S1256" s="17">
        <v>4.3267901393773602E-2</v>
      </c>
      <c r="T1256" s="17">
        <v>4.5947445837842597E-2</v>
      </c>
      <c r="U1256" s="17">
        <v>2.9231304058603899E-2</v>
      </c>
      <c r="V1256" s="17">
        <v>3.2097192344950898E-2</v>
      </c>
      <c r="W1256" s="17">
        <v>4.0864323151959502E-2</v>
      </c>
      <c r="X1256" s="17">
        <v>4.6984791026670199E-2</v>
      </c>
      <c r="Y1256" s="17">
        <v>6.0364571239681898E-2</v>
      </c>
      <c r="Z1256" s="17">
        <v>6.8735643465605803E-2</v>
      </c>
      <c r="AA1256" s="17">
        <v>6.0448469448601203E-2</v>
      </c>
      <c r="AB1256" s="17"/>
      <c r="AC1256" s="17">
        <v>5.4555812278800103E-2</v>
      </c>
      <c r="AD1256" s="17">
        <v>5.0216301559716299E-2</v>
      </c>
      <c r="AE1256" s="17">
        <v>4.5767659784643797E-2</v>
      </c>
      <c r="AF1256" s="17">
        <v>2.9455868878510798E-2</v>
      </c>
      <c r="AG1256" s="17">
        <v>5.2316563694512597E-2</v>
      </c>
      <c r="AH1256" s="17">
        <v>2.3688109430256201E-2</v>
      </c>
      <c r="AI1256" s="17"/>
      <c r="AJ1256" s="17">
        <v>3.8150622041059797E-2</v>
      </c>
      <c r="AK1256" s="17">
        <v>3.4133041365551502E-2</v>
      </c>
      <c r="AL1256" s="17">
        <v>3.8112528832193002E-2</v>
      </c>
      <c r="AM1256" s="17">
        <v>4.9273957259867697E-2</v>
      </c>
      <c r="AN1256" s="17">
        <v>7.3355754194252401E-2</v>
      </c>
      <c r="AO1256" s="17">
        <v>4.6546602808016299E-2</v>
      </c>
      <c r="AP1256" s="17"/>
      <c r="AQ1256" s="17">
        <v>4.7475207318067099E-2</v>
      </c>
      <c r="AR1256" s="17">
        <v>4.4892806345656497E-2</v>
      </c>
      <c r="AS1256" s="17"/>
      <c r="AT1256" s="17">
        <v>4.6284889893855499E-2</v>
      </c>
      <c r="AU1256" s="17">
        <v>4.5399810627765803E-2</v>
      </c>
      <c r="AV1256" s="17"/>
      <c r="AW1256" s="17">
        <v>5.00220864623208E-2</v>
      </c>
      <c r="AX1256" s="17" t="s">
        <v>87</v>
      </c>
      <c r="AY1256" s="17">
        <v>3.8150622041059797E-2</v>
      </c>
      <c r="AZ1256" s="17"/>
      <c r="BA1256" s="17">
        <v>4.0268316659291897E-2</v>
      </c>
      <c r="BB1256" s="17">
        <v>4.9320509503676599E-2</v>
      </c>
      <c r="BC1256" s="17"/>
      <c r="BD1256" s="17">
        <v>5.6373514860326303E-2</v>
      </c>
      <c r="BE1256" s="17">
        <v>4.3695206489674801E-2</v>
      </c>
      <c r="BF1256" s="17"/>
      <c r="BG1256" s="17">
        <v>6.9424373515831805E-2</v>
      </c>
      <c r="BH1256" s="17">
        <v>3.26943669154195E-2</v>
      </c>
      <c r="BI1256" s="17">
        <v>2.6726016707225499E-2</v>
      </c>
      <c r="BJ1256" s="17">
        <v>3.8260285557546299E-2</v>
      </c>
    </row>
    <row r="1257" spans="2:62">
      <c r="B1257" t="s">
        <v>258</v>
      </c>
      <c r="C1257" s="17">
        <v>3.1793374673923597E-2</v>
      </c>
      <c r="D1257" s="17">
        <v>3.80029444844718E-2</v>
      </c>
      <c r="E1257" s="17">
        <v>2.60888489183306E-2</v>
      </c>
      <c r="F1257" s="17"/>
      <c r="G1257" s="17">
        <v>1.5649340734117698E-2</v>
      </c>
      <c r="H1257" s="17">
        <v>7.2805730106659194E-2</v>
      </c>
      <c r="I1257" s="17">
        <v>3.04464483351744E-2</v>
      </c>
      <c r="J1257" s="17">
        <v>1.9324942303823402E-2</v>
      </c>
      <c r="K1257" s="17">
        <v>1.22993986970251E-2</v>
      </c>
      <c r="L1257" s="17">
        <v>3.4254890683183603E-2</v>
      </c>
      <c r="M1257" s="17"/>
      <c r="N1257" s="17">
        <v>3.82562572244824E-2</v>
      </c>
      <c r="O1257" s="17">
        <v>5.1793004383498098E-2</v>
      </c>
      <c r="P1257" s="17">
        <v>5.61954197453349E-3</v>
      </c>
      <c r="Q1257" s="17">
        <v>2.63778745631232E-2</v>
      </c>
      <c r="R1257" s="17"/>
      <c r="S1257" s="17">
        <v>3.7072194005199302E-2</v>
      </c>
      <c r="T1257" s="17">
        <v>1.0809237059934199E-2</v>
      </c>
      <c r="U1257" s="17">
        <v>1.2308674318323099E-2</v>
      </c>
      <c r="V1257" s="17">
        <v>1.60220500235169E-2</v>
      </c>
      <c r="W1257" s="17">
        <v>6.4344302791947403E-2</v>
      </c>
      <c r="X1257" s="17">
        <v>4.1593327695481297E-2</v>
      </c>
      <c r="Y1257" s="17">
        <v>4.0313025564863998E-2</v>
      </c>
      <c r="Z1257" s="17">
        <v>0.146872544058816</v>
      </c>
      <c r="AA1257" s="17">
        <v>1.4269227692332199E-2</v>
      </c>
      <c r="AB1257" s="17"/>
      <c r="AC1257" s="17">
        <v>5.6657120724519699E-2</v>
      </c>
      <c r="AD1257" s="17">
        <v>9.9026373119289607E-3</v>
      </c>
      <c r="AE1257" s="17">
        <v>5.3114862491992001E-2</v>
      </c>
      <c r="AF1257" s="17">
        <v>2.7366389033834902E-2</v>
      </c>
      <c r="AG1257" s="17">
        <v>9.5614328872432996E-3</v>
      </c>
      <c r="AH1257" s="17">
        <v>4.5459829558415099E-2</v>
      </c>
      <c r="AI1257" s="17"/>
      <c r="AJ1257" s="17">
        <v>2.3959467970196401E-2</v>
      </c>
      <c r="AK1257" s="17">
        <v>1.2538934642186301E-2</v>
      </c>
      <c r="AL1257" s="17">
        <v>1.27048003631975E-2</v>
      </c>
      <c r="AM1257" s="17">
        <v>4.3828178630933599E-2</v>
      </c>
      <c r="AN1257" s="17">
        <v>7.6126165532158993E-2</v>
      </c>
      <c r="AO1257" s="17">
        <v>0</v>
      </c>
      <c r="AP1257" s="17"/>
      <c r="AQ1257" s="17">
        <v>6.3777767017675804E-2</v>
      </c>
      <c r="AR1257" s="17">
        <v>1.7831078801025101E-2</v>
      </c>
      <c r="AS1257" s="17"/>
      <c r="AT1257" s="17">
        <v>2.4535401607613101E-2</v>
      </c>
      <c r="AU1257" s="17">
        <v>6.13655645872659E-2</v>
      </c>
      <c r="AV1257" s="17"/>
      <c r="AW1257" s="17">
        <v>2.5349654862061501E-2</v>
      </c>
      <c r="AX1257" s="17" t="s">
        <v>87</v>
      </c>
      <c r="AY1257" s="17">
        <v>2.3959467970196401E-2</v>
      </c>
      <c r="AZ1257" s="17"/>
      <c r="BA1257" s="17">
        <v>2.5328985948737701E-2</v>
      </c>
      <c r="BB1257" s="17">
        <v>3.5669024720532801E-2</v>
      </c>
      <c r="BC1257" s="17"/>
      <c r="BD1257" s="17">
        <v>3.81481444638085E-2</v>
      </c>
      <c r="BE1257" s="17">
        <v>2.7320958742147801E-2</v>
      </c>
      <c r="BF1257" s="17"/>
      <c r="BG1257" s="17">
        <v>7.53273186581115E-2</v>
      </c>
      <c r="BH1257" s="17">
        <v>2.14077470105415E-2</v>
      </c>
      <c r="BI1257" s="17">
        <v>2.4908166922553501E-2</v>
      </c>
      <c r="BJ1257" s="17">
        <v>2.2814937169341899E-2</v>
      </c>
    </row>
    <row r="1258" spans="2:62">
      <c r="B1258" t="s">
        <v>101</v>
      </c>
      <c r="C1258" s="17">
        <v>2.9339655337255799E-2</v>
      </c>
      <c r="D1258" s="17">
        <v>2.7521796866356901E-2</v>
      </c>
      <c r="E1258" s="17">
        <v>3.1237087274029001E-2</v>
      </c>
      <c r="F1258" s="17"/>
      <c r="G1258" s="17">
        <v>1.9075880101065899E-2</v>
      </c>
      <c r="H1258" s="17">
        <v>5.37412650406881E-3</v>
      </c>
      <c r="I1258" s="17">
        <v>4.6832021152554297E-2</v>
      </c>
      <c r="J1258" s="17">
        <v>2.4396339405429301E-2</v>
      </c>
      <c r="K1258" s="17">
        <v>5.0451434776168001E-2</v>
      </c>
      <c r="L1258" s="17">
        <v>3.0271252059903098E-2</v>
      </c>
      <c r="M1258" s="17"/>
      <c r="N1258" s="17">
        <v>1.0310038267050301E-2</v>
      </c>
      <c r="O1258" s="17">
        <v>4.2563558118573798E-2</v>
      </c>
      <c r="P1258" s="17">
        <v>3.4104033562010999E-2</v>
      </c>
      <c r="Q1258" s="17">
        <v>3.3173370531948403E-2</v>
      </c>
      <c r="R1258" s="17"/>
      <c r="S1258" s="17">
        <v>4.3461504754121902E-2</v>
      </c>
      <c r="T1258" s="17">
        <v>2.3934615226021201E-2</v>
      </c>
      <c r="U1258" s="17">
        <v>2.9720239353611198E-2</v>
      </c>
      <c r="V1258" s="17">
        <v>7.6075611531553596E-3</v>
      </c>
      <c r="W1258" s="17">
        <v>6.4723061714177396E-2</v>
      </c>
      <c r="X1258" s="17">
        <v>4.9431454272147901E-2</v>
      </c>
      <c r="Y1258" s="17">
        <v>0</v>
      </c>
      <c r="Z1258" s="17">
        <v>2.1496261611060101E-2</v>
      </c>
      <c r="AA1258" s="17">
        <v>2.3510756541154199E-2</v>
      </c>
      <c r="AB1258" s="17"/>
      <c r="AC1258" s="17">
        <v>2.4559925850995298E-2</v>
      </c>
      <c r="AD1258" s="17">
        <v>4.6050795453143299E-2</v>
      </c>
      <c r="AE1258" s="17">
        <v>2.0315759603386101E-2</v>
      </c>
      <c r="AF1258" s="17">
        <v>1.6071558701086699E-2</v>
      </c>
      <c r="AG1258" s="17">
        <v>4.0496780104149199E-2</v>
      </c>
      <c r="AH1258" s="17">
        <v>0</v>
      </c>
      <c r="AI1258" s="17"/>
      <c r="AJ1258" s="17">
        <v>3.8241012285366797E-2</v>
      </c>
      <c r="AK1258" s="17">
        <v>8.6238704374468796E-3</v>
      </c>
      <c r="AL1258" s="17">
        <v>5.8533831090158001E-2</v>
      </c>
      <c r="AM1258" s="17">
        <v>2.1539778811557601E-2</v>
      </c>
      <c r="AN1258" s="17">
        <v>2.94931435785479E-2</v>
      </c>
      <c r="AO1258" s="17">
        <v>0</v>
      </c>
      <c r="AP1258" s="17"/>
      <c r="AQ1258" s="17">
        <v>2.2767413769969599E-2</v>
      </c>
      <c r="AR1258" s="17">
        <v>2.24608610678593E-2</v>
      </c>
      <c r="AS1258" s="17"/>
      <c r="AT1258" s="17">
        <v>2.7228957373590199E-2</v>
      </c>
      <c r="AU1258" s="17">
        <v>3.8332252278523798E-2</v>
      </c>
      <c r="AV1258" s="17"/>
      <c r="AW1258" s="17">
        <v>2.4315152109831501E-2</v>
      </c>
      <c r="AX1258" s="17" t="s">
        <v>87</v>
      </c>
      <c r="AY1258" s="17">
        <v>3.8241012285366797E-2</v>
      </c>
      <c r="AZ1258" s="17"/>
      <c r="BA1258" s="17">
        <v>1.6166460256828399E-2</v>
      </c>
      <c r="BB1258" s="17">
        <v>3.7237493214569303E-2</v>
      </c>
      <c r="BC1258" s="17"/>
      <c r="BD1258" s="17">
        <v>2.66336121685346E-2</v>
      </c>
      <c r="BE1258" s="17">
        <v>2.6740598798878201E-2</v>
      </c>
      <c r="BF1258" s="17"/>
      <c r="BG1258" s="17">
        <v>1.01535997149831E-2</v>
      </c>
      <c r="BH1258" s="17">
        <v>3.89800605537075E-2</v>
      </c>
      <c r="BI1258" s="17">
        <v>2.0723706465011399E-2</v>
      </c>
      <c r="BJ1258" s="17">
        <v>2.7955638640220399E-2</v>
      </c>
    </row>
    <row r="1259" spans="2:62">
      <c r="B1259" t="s">
        <v>259</v>
      </c>
      <c r="C1259" s="17">
        <v>0.73166131706253301</v>
      </c>
      <c r="D1259" s="17">
        <v>0.74498454426410798</v>
      </c>
      <c r="E1259" s="17">
        <v>0.71744120166566305</v>
      </c>
      <c r="F1259" s="17"/>
      <c r="G1259" s="17">
        <v>0.70646929587944596</v>
      </c>
      <c r="H1259" s="17">
        <v>0.69550859536692</v>
      </c>
      <c r="I1259" s="17">
        <v>0.76409018212822499</v>
      </c>
      <c r="J1259" s="17">
        <v>0.77574038004537604</v>
      </c>
      <c r="K1259" s="17">
        <v>0.73968739331988198</v>
      </c>
      <c r="L1259" s="17">
        <v>0.70688808879760701</v>
      </c>
      <c r="M1259" s="17"/>
      <c r="N1259" s="17">
        <v>0.76591726531309001</v>
      </c>
      <c r="O1259" s="17">
        <v>0.71085895483010997</v>
      </c>
      <c r="P1259" s="17">
        <v>0.71804534909852402</v>
      </c>
      <c r="Q1259" s="17">
        <v>0.72614494460573797</v>
      </c>
      <c r="R1259" s="17"/>
      <c r="S1259" s="17">
        <v>0.74388717561017903</v>
      </c>
      <c r="T1259" s="17">
        <v>0.70473182765351905</v>
      </c>
      <c r="U1259" s="17">
        <v>0.78767614240636696</v>
      </c>
      <c r="V1259" s="17">
        <v>0.79006717895684897</v>
      </c>
      <c r="W1259" s="17">
        <v>0.70026747913783105</v>
      </c>
      <c r="X1259" s="17">
        <v>0.68258731554794305</v>
      </c>
      <c r="Y1259" s="17">
        <v>0.77476104276778301</v>
      </c>
      <c r="Z1259" s="17">
        <v>0.58903308296499302</v>
      </c>
      <c r="AA1259" s="17">
        <v>0.72669879499427603</v>
      </c>
      <c r="AB1259" s="17"/>
      <c r="AC1259" s="17">
        <v>0.72146188713607395</v>
      </c>
      <c r="AD1259" s="17">
        <v>0.72574372818961297</v>
      </c>
      <c r="AE1259" s="17">
        <v>0.72618306455189396</v>
      </c>
      <c r="AF1259" s="17">
        <v>0.74536179987404105</v>
      </c>
      <c r="AG1259" s="17">
        <v>0.74818179329224699</v>
      </c>
      <c r="AH1259" s="17">
        <v>0.75135720196932698</v>
      </c>
      <c r="AI1259" s="17"/>
      <c r="AJ1259" s="17">
        <v>0.72463619915966704</v>
      </c>
      <c r="AK1259" s="17">
        <v>0.78762399256051696</v>
      </c>
      <c r="AL1259" s="17">
        <v>0.78748210895130499</v>
      </c>
      <c r="AM1259" s="17">
        <v>0.67177995210321095</v>
      </c>
      <c r="AN1259" s="17">
        <v>0.68961178755929797</v>
      </c>
      <c r="AO1259" s="17">
        <v>0.72633435072177599</v>
      </c>
      <c r="AP1259" s="17"/>
      <c r="AQ1259" s="17">
        <v>0.70773542438957004</v>
      </c>
      <c r="AR1259" s="17">
        <v>0.75297365347327105</v>
      </c>
      <c r="AS1259" s="17"/>
      <c r="AT1259" s="17">
        <v>0.73012570843482605</v>
      </c>
      <c r="AU1259" s="17">
        <v>0.73254263230416095</v>
      </c>
      <c r="AV1259" s="17"/>
      <c r="AW1259" s="17">
        <v>0.75242263590227598</v>
      </c>
      <c r="AX1259" s="17" t="s">
        <v>87</v>
      </c>
      <c r="AY1259" s="17">
        <v>0.72463619915966704</v>
      </c>
      <c r="AZ1259" s="17"/>
      <c r="BA1259" s="17">
        <v>0.77611332121872201</v>
      </c>
      <c r="BB1259" s="17">
        <v>0.70501062829615602</v>
      </c>
      <c r="BC1259" s="17"/>
      <c r="BD1259" s="17">
        <v>0.72418882553277697</v>
      </c>
      <c r="BE1259" s="17">
        <v>0.74126878517490502</v>
      </c>
      <c r="BF1259" s="17"/>
      <c r="BG1259" s="17">
        <v>0.69982844779362496</v>
      </c>
      <c r="BH1259" s="17">
        <v>0.71706782272649705</v>
      </c>
      <c r="BI1259" s="17">
        <v>0.78086400432039105</v>
      </c>
      <c r="BJ1259" s="17">
        <v>0.76479232616159598</v>
      </c>
    </row>
    <row r="1260" spans="2:62">
      <c r="B1260" t="s">
        <v>260</v>
      </c>
      <c r="C1260" s="17">
        <v>7.7720944132254E-2</v>
      </c>
      <c r="D1260" s="17">
        <v>7.7036692351905606E-2</v>
      </c>
      <c r="E1260" s="17">
        <v>7.8827521327706596E-2</v>
      </c>
      <c r="F1260" s="17"/>
      <c r="G1260" s="17">
        <v>8.8387409152468899E-2</v>
      </c>
      <c r="H1260" s="17">
        <v>0.13420216477250399</v>
      </c>
      <c r="I1260" s="17">
        <v>6.2643195262827606E-2</v>
      </c>
      <c r="J1260" s="17">
        <v>6.2323275942029202E-2</v>
      </c>
      <c r="K1260" s="17">
        <v>4.4404118809893103E-2</v>
      </c>
      <c r="L1260" s="17">
        <v>7.3407342088535901E-2</v>
      </c>
      <c r="M1260" s="17"/>
      <c r="N1260" s="17">
        <v>8.7167409721295996E-2</v>
      </c>
      <c r="O1260" s="17">
        <v>7.6710730742670499E-2</v>
      </c>
      <c r="P1260" s="17">
        <v>5.8086425053708202E-2</v>
      </c>
      <c r="Q1260" s="17">
        <v>8.5779132161460506E-2</v>
      </c>
      <c r="R1260" s="17"/>
      <c r="S1260" s="17">
        <v>8.0340095398972897E-2</v>
      </c>
      <c r="T1260" s="17">
        <v>5.67566828977768E-2</v>
      </c>
      <c r="U1260" s="17">
        <v>4.1539978376927002E-2</v>
      </c>
      <c r="V1260" s="17">
        <v>4.8119242368467798E-2</v>
      </c>
      <c r="W1260" s="17">
        <v>0.10520862594390699</v>
      </c>
      <c r="X1260" s="17">
        <v>8.8578118722151503E-2</v>
      </c>
      <c r="Y1260" s="17">
        <v>0.10067759680454599</v>
      </c>
      <c r="Z1260" s="17">
        <v>0.21560818752442101</v>
      </c>
      <c r="AA1260" s="17">
        <v>7.4717697140933403E-2</v>
      </c>
      <c r="AB1260" s="17"/>
      <c r="AC1260" s="17">
        <v>0.11121293300332</v>
      </c>
      <c r="AD1260" s="17">
        <v>6.0118938871645197E-2</v>
      </c>
      <c r="AE1260" s="17">
        <v>9.8882522276635798E-2</v>
      </c>
      <c r="AF1260" s="17">
        <v>5.68222579123457E-2</v>
      </c>
      <c r="AG1260" s="17">
        <v>6.1877996581755898E-2</v>
      </c>
      <c r="AH1260" s="17">
        <v>6.9147938988671304E-2</v>
      </c>
      <c r="AI1260" s="17"/>
      <c r="AJ1260" s="17">
        <v>6.2110090011256301E-2</v>
      </c>
      <c r="AK1260" s="17">
        <v>4.66719760077378E-2</v>
      </c>
      <c r="AL1260" s="17">
        <v>5.0817329195390497E-2</v>
      </c>
      <c r="AM1260" s="17">
        <v>9.3102135890801296E-2</v>
      </c>
      <c r="AN1260" s="17">
        <v>0.14948191972641101</v>
      </c>
      <c r="AO1260" s="17">
        <v>4.6546602808016299E-2</v>
      </c>
      <c r="AP1260" s="17"/>
      <c r="AQ1260" s="17">
        <v>0.11125297433574299</v>
      </c>
      <c r="AR1260" s="17">
        <v>6.2723885146681604E-2</v>
      </c>
      <c r="AS1260" s="17"/>
      <c r="AT1260" s="17">
        <v>7.0820291501468596E-2</v>
      </c>
      <c r="AU1260" s="17">
        <v>0.106765375215032</v>
      </c>
      <c r="AV1260" s="17"/>
      <c r="AW1260" s="17">
        <v>7.5371741324382305E-2</v>
      </c>
      <c r="AX1260" s="17" t="s">
        <v>87</v>
      </c>
      <c r="AY1260" s="17">
        <v>6.2110090011256301E-2</v>
      </c>
      <c r="AZ1260" s="17"/>
      <c r="BA1260" s="17">
        <v>6.5597302608029706E-2</v>
      </c>
      <c r="BB1260" s="17">
        <v>8.4989534224209407E-2</v>
      </c>
      <c r="BC1260" s="17"/>
      <c r="BD1260" s="17">
        <v>9.4521659324134699E-2</v>
      </c>
      <c r="BE1260" s="17">
        <v>7.1016165231822595E-2</v>
      </c>
      <c r="BF1260" s="17"/>
      <c r="BG1260" s="17">
        <v>0.14475169217394299</v>
      </c>
      <c r="BH1260" s="17">
        <v>5.41021139259611E-2</v>
      </c>
      <c r="BI1260" s="17">
        <v>5.1634183629779E-2</v>
      </c>
      <c r="BJ1260" s="17">
        <v>6.1075222726888201E-2</v>
      </c>
    </row>
    <row r="1261" spans="2:62">
      <c r="B1261" t="s">
        <v>261</v>
      </c>
      <c r="C1261" s="17">
        <v>0.65394037293027896</v>
      </c>
      <c r="D1261" s="17">
        <v>0.66794785191220196</v>
      </c>
      <c r="E1261" s="17">
        <v>0.63861368033795596</v>
      </c>
      <c r="F1261" s="17"/>
      <c r="G1261" s="17">
        <v>0.61808188672697795</v>
      </c>
      <c r="H1261" s="17">
        <v>0.56130643059441598</v>
      </c>
      <c r="I1261" s="17">
        <v>0.70144698686539697</v>
      </c>
      <c r="J1261" s="17">
        <v>0.71341710410334702</v>
      </c>
      <c r="K1261" s="17">
        <v>0.69528327450998895</v>
      </c>
      <c r="L1261" s="17">
        <v>0.63348074670907095</v>
      </c>
      <c r="M1261" s="17"/>
      <c r="N1261" s="17">
        <v>0.67874985559179402</v>
      </c>
      <c r="O1261" s="17">
        <v>0.63414822408743898</v>
      </c>
      <c r="P1261" s="17">
        <v>0.65995892404481604</v>
      </c>
      <c r="Q1261" s="17">
        <v>0.64036581244427804</v>
      </c>
      <c r="R1261" s="17"/>
      <c r="S1261" s="17">
        <v>0.66354708021120601</v>
      </c>
      <c r="T1261" s="17">
        <v>0.64797514475574203</v>
      </c>
      <c r="U1261" s="17">
        <v>0.74613616402944005</v>
      </c>
      <c r="V1261" s="17">
        <v>0.74194793658838099</v>
      </c>
      <c r="W1261" s="17">
        <v>0.59505885319392404</v>
      </c>
      <c r="X1261" s="17">
        <v>0.59400919682579101</v>
      </c>
      <c r="Y1261" s="17">
        <v>0.67408344596323699</v>
      </c>
      <c r="Z1261" s="17">
        <v>0.373424895440572</v>
      </c>
      <c r="AA1261" s="17">
        <v>0.65198109785334302</v>
      </c>
      <c r="AB1261" s="17"/>
      <c r="AC1261" s="17">
        <v>0.61024895413275404</v>
      </c>
      <c r="AD1261" s="17">
        <v>0.66562478931796798</v>
      </c>
      <c r="AE1261" s="17">
        <v>0.627300542275259</v>
      </c>
      <c r="AF1261" s="17">
        <v>0.68853954196169598</v>
      </c>
      <c r="AG1261" s="17">
        <v>0.68630379671049202</v>
      </c>
      <c r="AH1261" s="17">
        <v>0.68220926298065598</v>
      </c>
      <c r="AI1261" s="17"/>
      <c r="AJ1261" s="17">
        <v>0.66252610914841104</v>
      </c>
      <c r="AK1261" s="17">
        <v>0.74095201655277898</v>
      </c>
      <c r="AL1261" s="17">
        <v>0.73666477975591405</v>
      </c>
      <c r="AM1261" s="17">
        <v>0.57867781621240999</v>
      </c>
      <c r="AN1261" s="17">
        <v>0.54012986783288597</v>
      </c>
      <c r="AO1261" s="17">
        <v>0.67978774791375995</v>
      </c>
      <c r="AP1261" s="17"/>
      <c r="AQ1261" s="17">
        <v>0.59648245005382705</v>
      </c>
      <c r="AR1261" s="17">
        <v>0.69024976832658902</v>
      </c>
      <c r="AS1261" s="17"/>
      <c r="AT1261" s="17">
        <v>0.65930541693335798</v>
      </c>
      <c r="AU1261" s="17">
        <v>0.62577725708912901</v>
      </c>
      <c r="AV1261" s="17"/>
      <c r="AW1261" s="17">
        <v>0.67705089457789402</v>
      </c>
      <c r="AX1261" s="17" t="s">
        <v>87</v>
      </c>
      <c r="AY1261" s="17">
        <v>0.66252610914841104</v>
      </c>
      <c r="AZ1261" s="17"/>
      <c r="BA1261" s="17">
        <v>0.71051601861069202</v>
      </c>
      <c r="BB1261" s="17">
        <v>0.62002109407194606</v>
      </c>
      <c r="BC1261" s="17"/>
      <c r="BD1261" s="17">
        <v>0.62966716620864205</v>
      </c>
      <c r="BE1261" s="17">
        <v>0.67025261994308205</v>
      </c>
      <c r="BF1261" s="17"/>
      <c r="BG1261" s="17">
        <v>0.55507675561968195</v>
      </c>
      <c r="BH1261" s="17">
        <v>0.66296570880053596</v>
      </c>
      <c r="BI1261" s="17">
        <v>0.72922982069061204</v>
      </c>
      <c r="BJ1261" s="17">
        <v>0.70371710343470795</v>
      </c>
    </row>
    <row r="1262" spans="2:62">
      <c r="C1262" s="17"/>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c r="AC1262" s="17"/>
      <c r="AD1262" s="17"/>
      <c r="AE1262" s="17"/>
      <c r="AF1262" s="17"/>
      <c r="AG1262" s="17"/>
      <c r="AH1262" s="17"/>
      <c r="AI1262" s="17"/>
      <c r="AJ1262" s="17"/>
      <c r="AK1262" s="17"/>
      <c r="AL1262" s="17"/>
      <c r="AM1262" s="17"/>
      <c r="AN1262" s="17"/>
      <c r="AO1262" s="17"/>
      <c r="AP1262" s="17"/>
      <c r="AQ1262" s="17"/>
      <c r="AR1262" s="17"/>
      <c r="AS1262" s="17"/>
      <c r="AT1262" s="17"/>
      <c r="AU1262" s="17"/>
      <c r="AV1262" s="17"/>
      <c r="AW1262" s="17"/>
      <c r="AX1262" s="17"/>
      <c r="AY1262" s="17"/>
      <c r="AZ1262" s="17"/>
      <c r="BA1262" s="17"/>
      <c r="BB1262" s="17"/>
      <c r="BC1262" s="17"/>
      <c r="BD1262" s="17"/>
      <c r="BE1262" s="17"/>
      <c r="BF1262" s="17"/>
      <c r="BG1262" s="17"/>
      <c r="BH1262" s="17"/>
      <c r="BI1262" s="17"/>
      <c r="BJ1262" s="17"/>
    </row>
    <row r="1263" spans="2:62">
      <c r="B1263" s="6" t="s">
        <v>492</v>
      </c>
      <c r="C1263" s="17"/>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c r="AC1263" s="17"/>
      <c r="AD1263" s="17"/>
      <c r="AE1263" s="17"/>
      <c r="AF1263" s="17"/>
      <c r="AG1263" s="17"/>
      <c r="AH1263" s="17"/>
      <c r="AI1263" s="17"/>
      <c r="AJ1263" s="17"/>
      <c r="AK1263" s="17"/>
      <c r="AL1263" s="17"/>
      <c r="AM1263" s="17"/>
      <c r="AN1263" s="17"/>
      <c r="AO1263" s="17"/>
      <c r="AP1263" s="17"/>
      <c r="AQ1263" s="17"/>
      <c r="AR1263" s="17"/>
      <c r="AS1263" s="17"/>
      <c r="AT1263" s="17"/>
      <c r="AU1263" s="17"/>
      <c r="AV1263" s="17"/>
      <c r="AW1263" s="17"/>
      <c r="AX1263" s="17"/>
      <c r="AY1263" s="17"/>
      <c r="AZ1263" s="17"/>
      <c r="BA1263" s="17"/>
      <c r="BB1263" s="17"/>
      <c r="BC1263" s="17"/>
      <c r="BD1263" s="17"/>
      <c r="BE1263" s="17"/>
      <c r="BF1263" s="17"/>
      <c r="BG1263" s="17"/>
      <c r="BH1263" s="17"/>
      <c r="BI1263" s="17"/>
      <c r="BJ1263" s="17"/>
    </row>
    <row r="1264" spans="2:62">
      <c r="B1264" s="24" t="s">
        <v>22</v>
      </c>
      <c r="C1264" s="17"/>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c r="AC1264" s="17"/>
      <c r="AD1264" s="17"/>
      <c r="AE1264" s="17"/>
      <c r="AF1264" s="17"/>
      <c r="AG1264" s="17"/>
      <c r="AH1264" s="17"/>
      <c r="AI1264" s="17"/>
      <c r="AJ1264" s="17"/>
      <c r="AK1264" s="17"/>
      <c r="AL1264" s="17"/>
      <c r="AM1264" s="17"/>
      <c r="AN1264" s="17"/>
      <c r="AO1264" s="17"/>
      <c r="AP1264" s="17"/>
      <c r="AQ1264" s="17"/>
      <c r="AR1264" s="17"/>
      <c r="AS1264" s="17"/>
      <c r="AT1264" s="17"/>
      <c r="AU1264" s="17"/>
      <c r="AV1264" s="17"/>
      <c r="AW1264" s="17"/>
      <c r="AX1264" s="17"/>
      <c r="AY1264" s="17"/>
      <c r="AZ1264" s="17"/>
      <c r="BA1264" s="17"/>
      <c r="BB1264" s="17"/>
      <c r="BC1264" s="17"/>
      <c r="BD1264" s="17"/>
      <c r="BE1264" s="17"/>
      <c r="BF1264" s="17"/>
      <c r="BG1264" s="17"/>
      <c r="BH1264" s="17"/>
      <c r="BI1264" s="17"/>
      <c r="BJ1264" s="17"/>
    </row>
    <row r="1265" spans="2:62">
      <c r="B1265" t="s">
        <v>252</v>
      </c>
      <c r="C1265" s="17">
        <v>0.16819023215484999</v>
      </c>
      <c r="D1265" s="17">
        <v>0.19342611116838801</v>
      </c>
      <c r="E1265" s="17">
        <v>0.14208499341898101</v>
      </c>
      <c r="F1265" s="17"/>
      <c r="G1265" s="17">
        <v>0.17973124232091001</v>
      </c>
      <c r="H1265" s="17">
        <v>0.18960505982471501</v>
      </c>
      <c r="I1265" s="17">
        <v>0.15879712567336901</v>
      </c>
      <c r="J1265" s="17">
        <v>0.15599376997507799</v>
      </c>
      <c r="K1265" s="17">
        <v>0.15521698215464</v>
      </c>
      <c r="L1265" s="17">
        <v>0.16823630226267999</v>
      </c>
      <c r="M1265" s="17"/>
      <c r="N1265" s="17">
        <v>0.15772419706409199</v>
      </c>
      <c r="O1265" s="17">
        <v>0.15460859989713399</v>
      </c>
      <c r="P1265" s="17">
        <v>0.19902395312856999</v>
      </c>
      <c r="Q1265" s="17">
        <v>0.16792712206923199</v>
      </c>
      <c r="R1265" s="17"/>
      <c r="S1265" s="17">
        <v>0.190351090825988</v>
      </c>
      <c r="T1265" s="17">
        <v>0.17769806377172501</v>
      </c>
      <c r="U1265" s="17">
        <v>0.183906808295384</v>
      </c>
      <c r="V1265" s="17">
        <v>0.18457361524643601</v>
      </c>
      <c r="W1265" s="17">
        <v>0.16858807433964501</v>
      </c>
      <c r="X1265" s="17">
        <v>0.114719367700472</v>
      </c>
      <c r="Y1265" s="17">
        <v>0.19569388348889499</v>
      </c>
      <c r="Z1265" s="17">
        <v>0.118906984033189</v>
      </c>
      <c r="AA1265" s="17">
        <v>0.15110658580765601</v>
      </c>
      <c r="AB1265" s="17"/>
      <c r="AC1265" s="17">
        <v>0.22238005728274399</v>
      </c>
      <c r="AD1265" s="17">
        <v>0.13969927783406599</v>
      </c>
      <c r="AE1265" s="17">
        <v>0.16526101393547199</v>
      </c>
      <c r="AF1265" s="17">
        <v>0.13423553077403899</v>
      </c>
      <c r="AG1265" s="17">
        <v>0.17183298175233</v>
      </c>
      <c r="AH1265" s="17">
        <v>0.17770116496507901</v>
      </c>
      <c r="AI1265" s="17"/>
      <c r="AJ1265" s="17">
        <v>0.15909601556132799</v>
      </c>
      <c r="AK1265" s="17">
        <v>0.14055960681809901</v>
      </c>
      <c r="AL1265" s="17">
        <v>0.220984501703758</v>
      </c>
      <c r="AM1265" s="17">
        <v>0.15197977608775201</v>
      </c>
      <c r="AN1265" s="17">
        <v>0.21305073714036901</v>
      </c>
      <c r="AO1265" s="17">
        <v>0.13730169303706699</v>
      </c>
      <c r="AP1265" s="17"/>
      <c r="AQ1265" s="17">
        <v>0.19077605558767499</v>
      </c>
      <c r="AR1265" s="17">
        <v>0.168151325025235</v>
      </c>
      <c r="AS1265" s="17"/>
      <c r="AT1265" s="17">
        <v>0.15276108857644299</v>
      </c>
      <c r="AU1265" s="17">
        <v>0.22567818400751799</v>
      </c>
      <c r="AV1265" s="17"/>
      <c r="AW1265" s="17">
        <v>0.183752884005418</v>
      </c>
      <c r="AX1265" s="17" t="s">
        <v>87</v>
      </c>
      <c r="AY1265" s="17">
        <v>0.15909601556132799</v>
      </c>
      <c r="AZ1265" s="17"/>
      <c r="BA1265" s="17">
        <v>0.17894241839087999</v>
      </c>
      <c r="BB1265" s="17">
        <v>0.16270169531857501</v>
      </c>
      <c r="BC1265" s="17"/>
      <c r="BD1265" s="17">
        <v>0.22586639626514701</v>
      </c>
      <c r="BE1265" s="17">
        <v>0.156498311302466</v>
      </c>
      <c r="BF1265" s="17"/>
      <c r="BG1265" s="17">
        <v>0.196617316051034</v>
      </c>
      <c r="BH1265" s="17">
        <v>0.22541303342980401</v>
      </c>
      <c r="BI1265" s="17">
        <v>0.181878812652218</v>
      </c>
      <c r="BJ1265" s="17">
        <v>0.16010061236781201</v>
      </c>
    </row>
    <row r="1266" spans="2:62">
      <c r="B1266" t="s">
        <v>339</v>
      </c>
      <c r="C1266" s="17">
        <v>0.36734323593934698</v>
      </c>
      <c r="D1266" s="17">
        <v>0.36991557858746099</v>
      </c>
      <c r="E1266" s="17">
        <v>0.36843204325232198</v>
      </c>
      <c r="F1266" s="17"/>
      <c r="G1266" s="17">
        <v>0.31810434493997802</v>
      </c>
      <c r="H1266" s="17">
        <v>0.38736056702937799</v>
      </c>
      <c r="I1266" s="17">
        <v>0.42318767953677899</v>
      </c>
      <c r="J1266" s="17">
        <v>0.32630212100255901</v>
      </c>
      <c r="K1266" s="17">
        <v>0.42908226793924797</v>
      </c>
      <c r="L1266" s="17">
        <v>0.34350753780135002</v>
      </c>
      <c r="M1266" s="17"/>
      <c r="N1266" s="17">
        <v>0.408161253671807</v>
      </c>
      <c r="O1266" s="17">
        <v>0.32566041874049201</v>
      </c>
      <c r="P1266" s="17">
        <v>0.385457867007512</v>
      </c>
      <c r="Q1266" s="17">
        <v>0.35782330601878598</v>
      </c>
      <c r="R1266" s="17"/>
      <c r="S1266" s="17">
        <v>0.36756779509084297</v>
      </c>
      <c r="T1266" s="17">
        <v>0.315232241851784</v>
      </c>
      <c r="U1266" s="17">
        <v>0.32968964911760801</v>
      </c>
      <c r="V1266" s="17">
        <v>0.40045657461159301</v>
      </c>
      <c r="W1266" s="17">
        <v>0.34568535722115901</v>
      </c>
      <c r="X1266" s="17">
        <v>0.37535339102335102</v>
      </c>
      <c r="Y1266" s="17">
        <v>0.41824990382876598</v>
      </c>
      <c r="Z1266" s="17">
        <v>0.33146335028252599</v>
      </c>
      <c r="AA1266" s="17">
        <v>0.409840707462928</v>
      </c>
      <c r="AB1266" s="17"/>
      <c r="AC1266" s="17">
        <v>0.36220001647549199</v>
      </c>
      <c r="AD1266" s="17">
        <v>0.376278279569076</v>
      </c>
      <c r="AE1266" s="17">
        <v>0.43754686468284298</v>
      </c>
      <c r="AF1266" s="17">
        <v>0.323220881807463</v>
      </c>
      <c r="AG1266" s="17">
        <v>0.32992522457227402</v>
      </c>
      <c r="AH1266" s="17">
        <v>0.39881612326163202</v>
      </c>
      <c r="AI1266" s="17"/>
      <c r="AJ1266" s="17">
        <v>0.35439052916244301</v>
      </c>
      <c r="AK1266" s="17">
        <v>0.41359187133193298</v>
      </c>
      <c r="AL1266" s="17">
        <v>0.31533746777650501</v>
      </c>
      <c r="AM1266" s="17">
        <v>0.39763572530133401</v>
      </c>
      <c r="AN1266" s="17">
        <v>0.38156562093859903</v>
      </c>
      <c r="AO1266" s="17">
        <v>0.188202076645067</v>
      </c>
      <c r="AP1266" s="17"/>
      <c r="AQ1266" s="17">
        <v>0.38049197496494302</v>
      </c>
      <c r="AR1266" s="17">
        <v>0.37025174179626003</v>
      </c>
      <c r="AS1266" s="17"/>
      <c r="AT1266" s="17">
        <v>0.37907824891536501</v>
      </c>
      <c r="AU1266" s="17">
        <v>0.32647874898232399</v>
      </c>
      <c r="AV1266" s="17"/>
      <c r="AW1266" s="17">
        <v>0.36596109422620099</v>
      </c>
      <c r="AX1266" s="17" t="s">
        <v>87</v>
      </c>
      <c r="AY1266" s="17">
        <v>0.35439052916244301</v>
      </c>
      <c r="AZ1266" s="17"/>
      <c r="BA1266" s="17">
        <v>0.36657454868212302</v>
      </c>
      <c r="BB1266" s="17">
        <v>0.36773561831017199</v>
      </c>
      <c r="BC1266" s="17"/>
      <c r="BD1266" s="17">
        <v>0.38657323374483199</v>
      </c>
      <c r="BE1266" s="17">
        <v>0.35782374556282598</v>
      </c>
      <c r="BF1266" s="17"/>
      <c r="BG1266" s="17">
        <v>0.38533061966068699</v>
      </c>
      <c r="BH1266" s="17">
        <v>0.31288678590288899</v>
      </c>
      <c r="BI1266" s="17">
        <v>0.39447061822915602</v>
      </c>
      <c r="BJ1266" s="17">
        <v>0.384030850881246</v>
      </c>
    </row>
    <row r="1267" spans="2:62">
      <c r="B1267" t="s">
        <v>255</v>
      </c>
      <c r="C1267" s="17">
        <v>0.25356827643701602</v>
      </c>
      <c r="D1267" s="17">
        <v>0.26204552807482201</v>
      </c>
      <c r="E1267" s="17">
        <v>0.243849079517543</v>
      </c>
      <c r="F1267" s="17"/>
      <c r="G1267" s="17">
        <v>0.26136329839946798</v>
      </c>
      <c r="H1267" s="17">
        <v>0.212965249409203</v>
      </c>
      <c r="I1267" s="17">
        <v>0.20021960191309299</v>
      </c>
      <c r="J1267" s="17">
        <v>0.27025832035771202</v>
      </c>
      <c r="K1267" s="17">
        <v>0.27464986307189798</v>
      </c>
      <c r="L1267" s="17">
        <v>0.29014151493694901</v>
      </c>
      <c r="M1267" s="17"/>
      <c r="N1267" s="17">
        <v>0.22610294184984001</v>
      </c>
      <c r="O1267" s="17">
        <v>0.29290265888667699</v>
      </c>
      <c r="P1267" s="17">
        <v>0.24839266441889801</v>
      </c>
      <c r="Q1267" s="17">
        <v>0.237270962177665</v>
      </c>
      <c r="R1267" s="17"/>
      <c r="S1267" s="17">
        <v>0.24054945234262201</v>
      </c>
      <c r="T1267" s="17">
        <v>0.25840121048384201</v>
      </c>
      <c r="U1267" s="17">
        <v>0.27210497756639002</v>
      </c>
      <c r="V1267" s="17">
        <v>0.22924075501740299</v>
      </c>
      <c r="W1267" s="17">
        <v>0.22059895022019299</v>
      </c>
      <c r="X1267" s="17">
        <v>0.30435561943353201</v>
      </c>
      <c r="Y1267" s="17">
        <v>0.20855738975388399</v>
      </c>
      <c r="Z1267" s="17">
        <v>0.38304911823691701</v>
      </c>
      <c r="AA1267" s="17">
        <v>0.23300392025580499</v>
      </c>
      <c r="AB1267" s="17"/>
      <c r="AC1267" s="17">
        <v>0.19685553935969499</v>
      </c>
      <c r="AD1267" s="17">
        <v>0.26750084620877201</v>
      </c>
      <c r="AE1267" s="17">
        <v>0.21489182398057499</v>
      </c>
      <c r="AF1267" s="17">
        <v>0.32926280461302199</v>
      </c>
      <c r="AG1267" s="17">
        <v>0.25763109914642501</v>
      </c>
      <c r="AH1267" s="17">
        <v>0.29928268216147802</v>
      </c>
      <c r="AI1267" s="17"/>
      <c r="AJ1267" s="17">
        <v>0.29284924131331802</v>
      </c>
      <c r="AK1267" s="17">
        <v>0.231122166671686</v>
      </c>
      <c r="AL1267" s="17">
        <v>0.313056717729295</v>
      </c>
      <c r="AM1267" s="17">
        <v>0.23961364174869201</v>
      </c>
      <c r="AN1267" s="17">
        <v>0.177720825859597</v>
      </c>
      <c r="AO1267" s="17">
        <v>0.30928232056180499</v>
      </c>
      <c r="AP1267" s="17"/>
      <c r="AQ1267" s="17">
        <v>0.24345116661216901</v>
      </c>
      <c r="AR1267" s="17">
        <v>0.24896038656428501</v>
      </c>
      <c r="AS1267" s="17"/>
      <c r="AT1267" s="17">
        <v>0.257042303027399</v>
      </c>
      <c r="AU1267" s="17">
        <v>0.24693278810157701</v>
      </c>
      <c r="AV1267" s="17"/>
      <c r="AW1267" s="17">
        <v>0.22834026626172599</v>
      </c>
      <c r="AX1267" s="17" t="s">
        <v>87</v>
      </c>
      <c r="AY1267" s="17">
        <v>0.29284924131331802</v>
      </c>
      <c r="AZ1267" s="17"/>
      <c r="BA1267" s="17">
        <v>0.23618739550022999</v>
      </c>
      <c r="BB1267" s="17">
        <v>0.26244048188197</v>
      </c>
      <c r="BC1267" s="17"/>
      <c r="BD1267" s="17">
        <v>0.21174777563260699</v>
      </c>
      <c r="BE1267" s="17">
        <v>0.26765030412230501</v>
      </c>
      <c r="BF1267" s="17"/>
      <c r="BG1267" s="17">
        <v>0.224965539909601</v>
      </c>
      <c r="BH1267" s="17">
        <v>0.22308791076904</v>
      </c>
      <c r="BI1267" s="17">
        <v>0.23124523738900801</v>
      </c>
      <c r="BJ1267" s="17">
        <v>0.27007204484695602</v>
      </c>
    </row>
    <row r="1268" spans="2:62">
      <c r="B1268" t="s">
        <v>340</v>
      </c>
      <c r="C1268" s="17">
        <v>0.121300339229601</v>
      </c>
      <c r="D1268" s="17">
        <v>8.3576674516798496E-2</v>
      </c>
      <c r="E1268" s="17">
        <v>0.15841279544171899</v>
      </c>
      <c r="F1268" s="17"/>
      <c r="G1268" s="17">
        <v>0.16145605293429799</v>
      </c>
      <c r="H1268" s="17">
        <v>0.15002547806251701</v>
      </c>
      <c r="I1268" s="17">
        <v>0.11324516783307</v>
      </c>
      <c r="J1268" s="17">
        <v>0.14438477573497099</v>
      </c>
      <c r="K1268" s="17">
        <v>4.7195294275126698E-2</v>
      </c>
      <c r="L1268" s="17">
        <v>0.10572683270968899</v>
      </c>
      <c r="M1268" s="17"/>
      <c r="N1268" s="17">
        <v>0.106156314133111</v>
      </c>
      <c r="O1268" s="17">
        <v>0.13684705690269</v>
      </c>
      <c r="P1268" s="17">
        <v>0.106877376255437</v>
      </c>
      <c r="Q1268" s="17">
        <v>0.13415185237834201</v>
      </c>
      <c r="R1268" s="17"/>
      <c r="S1268" s="17">
        <v>0.13454767809557</v>
      </c>
      <c r="T1268" s="17">
        <v>0.107805753484641</v>
      </c>
      <c r="U1268" s="17">
        <v>0.14486841159415201</v>
      </c>
      <c r="V1268" s="17">
        <v>0.10735335927760201</v>
      </c>
      <c r="W1268" s="17">
        <v>0.12715462443751099</v>
      </c>
      <c r="X1268" s="17">
        <v>0.155408343719214</v>
      </c>
      <c r="Y1268" s="17">
        <v>0.103022383089135</v>
      </c>
      <c r="Z1268" s="17">
        <v>0.13354521682334999</v>
      </c>
      <c r="AA1268" s="17">
        <v>9.4258708280293202E-2</v>
      </c>
      <c r="AB1268" s="17"/>
      <c r="AC1268" s="17">
        <v>0.13714137657560499</v>
      </c>
      <c r="AD1268" s="17">
        <v>0.10938402210331</v>
      </c>
      <c r="AE1268" s="17">
        <v>0.117360013378705</v>
      </c>
      <c r="AF1268" s="17">
        <v>0.10859935626525501</v>
      </c>
      <c r="AG1268" s="17">
        <v>0.15030947474192999</v>
      </c>
      <c r="AH1268" s="17">
        <v>9.6891801077342202E-2</v>
      </c>
      <c r="AI1268" s="17"/>
      <c r="AJ1268" s="17">
        <v>0.101304332221142</v>
      </c>
      <c r="AK1268" s="17">
        <v>0.15254041026394</v>
      </c>
      <c r="AL1268" s="17">
        <v>9.3493141788655296E-2</v>
      </c>
      <c r="AM1268" s="17">
        <v>0.136725431485023</v>
      </c>
      <c r="AN1268" s="17">
        <v>0.116159456251978</v>
      </c>
      <c r="AO1268" s="17">
        <v>0.17084582665978901</v>
      </c>
      <c r="AP1268" s="17"/>
      <c r="AQ1268" s="17">
        <v>0.101217650934894</v>
      </c>
      <c r="AR1268" s="17">
        <v>0.13000038842084899</v>
      </c>
      <c r="AS1268" s="17"/>
      <c r="AT1268" s="17">
        <v>0.12436642131186799</v>
      </c>
      <c r="AU1268" s="17">
        <v>0.106959919080968</v>
      </c>
      <c r="AV1268" s="17"/>
      <c r="AW1268" s="17">
        <v>0.13832436571997</v>
      </c>
      <c r="AX1268" s="17" t="s">
        <v>87</v>
      </c>
      <c r="AY1268" s="17">
        <v>0.101304332221142</v>
      </c>
      <c r="AZ1268" s="17"/>
      <c r="BA1268" s="17">
        <v>0.12298254667815101</v>
      </c>
      <c r="BB1268" s="17">
        <v>0.120441643393707</v>
      </c>
      <c r="BC1268" s="17"/>
      <c r="BD1268" s="17">
        <v>0.106143659608814</v>
      </c>
      <c r="BE1268" s="17">
        <v>0.126742625990307</v>
      </c>
      <c r="BF1268" s="17"/>
      <c r="BG1268" s="17">
        <v>0.107016134480344</v>
      </c>
      <c r="BH1268" s="17">
        <v>0.115280433735508</v>
      </c>
      <c r="BI1268" s="17">
        <v>0.13624038659055701</v>
      </c>
      <c r="BJ1268" s="17">
        <v>0.11433163424819801</v>
      </c>
    </row>
    <row r="1269" spans="2:62">
      <c r="B1269" t="s">
        <v>258</v>
      </c>
      <c r="C1269" s="17">
        <v>4.0418466031904403E-2</v>
      </c>
      <c r="D1269" s="17">
        <v>4.3146011539220902E-2</v>
      </c>
      <c r="E1269" s="17">
        <v>3.8068099868101397E-2</v>
      </c>
      <c r="F1269" s="17"/>
      <c r="G1269" s="17">
        <v>3.8340540003857997E-2</v>
      </c>
      <c r="H1269" s="17">
        <v>4.2181835900068E-2</v>
      </c>
      <c r="I1269" s="17">
        <v>6.3565303026699299E-2</v>
      </c>
      <c r="J1269" s="17">
        <v>3.76786557255262E-2</v>
      </c>
      <c r="K1269" s="17">
        <v>2.7602956321162601E-2</v>
      </c>
      <c r="L1269" s="17">
        <v>3.4983663992456997E-2</v>
      </c>
      <c r="M1269" s="17"/>
      <c r="N1269" s="17">
        <v>5.1580415061264102E-2</v>
      </c>
      <c r="O1269" s="17">
        <v>3.7202423388922899E-2</v>
      </c>
      <c r="P1269" s="17">
        <v>2.87551608832123E-2</v>
      </c>
      <c r="Q1269" s="17">
        <v>4.2935358001848702E-2</v>
      </c>
      <c r="R1269" s="17"/>
      <c r="S1269" s="17">
        <v>3.7133810396690198E-2</v>
      </c>
      <c r="T1269" s="17">
        <v>7.26579511052525E-2</v>
      </c>
      <c r="U1269" s="17">
        <v>4.8769912716189502E-2</v>
      </c>
      <c r="V1269" s="17">
        <v>2.1443158418461301E-2</v>
      </c>
      <c r="W1269" s="17">
        <v>6.4098888714911401E-2</v>
      </c>
      <c r="X1269" s="17">
        <v>2.03509499612817E-2</v>
      </c>
      <c r="Y1269" s="17">
        <v>1.9439150762576601E-2</v>
      </c>
      <c r="Z1269" s="17">
        <v>1.5629403432449299E-2</v>
      </c>
      <c r="AA1269" s="17">
        <v>4.2678310766400003E-2</v>
      </c>
      <c r="AB1269" s="17"/>
      <c r="AC1269" s="17">
        <v>4.6488062099048703E-2</v>
      </c>
      <c r="AD1269" s="17">
        <v>5.2520705147413298E-2</v>
      </c>
      <c r="AE1269" s="17">
        <v>2.4215321554171099E-2</v>
      </c>
      <c r="AF1269" s="17">
        <v>4.6971822498348803E-2</v>
      </c>
      <c r="AG1269" s="17">
        <v>1.76130021277002E-2</v>
      </c>
      <c r="AH1269" s="17">
        <v>0</v>
      </c>
      <c r="AI1269" s="17"/>
      <c r="AJ1269" s="17">
        <v>3.6813587577814E-2</v>
      </c>
      <c r="AK1269" s="17">
        <v>3.25383839997926E-2</v>
      </c>
      <c r="AL1269" s="17">
        <v>2.7703539071936002E-2</v>
      </c>
      <c r="AM1269" s="17">
        <v>6.0603269828249998E-2</v>
      </c>
      <c r="AN1269" s="17">
        <v>4.3167078776577897E-2</v>
      </c>
      <c r="AO1269" s="17">
        <v>0.112889425520124</v>
      </c>
      <c r="AP1269" s="17"/>
      <c r="AQ1269" s="17">
        <v>4.0818416763904103E-2</v>
      </c>
      <c r="AR1269" s="17">
        <v>3.1501532702329603E-2</v>
      </c>
      <c r="AS1269" s="17"/>
      <c r="AT1269" s="17">
        <v>3.7449200705217997E-2</v>
      </c>
      <c r="AU1269" s="17">
        <v>5.2667086415187303E-2</v>
      </c>
      <c r="AV1269" s="17"/>
      <c r="AW1269" s="17">
        <v>3.9174450312680902E-2</v>
      </c>
      <c r="AX1269" s="17" t="s">
        <v>87</v>
      </c>
      <c r="AY1269" s="17">
        <v>3.6813587577814E-2</v>
      </c>
      <c r="AZ1269" s="17"/>
      <c r="BA1269" s="17">
        <v>5.6776272641543599E-2</v>
      </c>
      <c r="BB1269" s="17">
        <v>3.2068496810126898E-2</v>
      </c>
      <c r="BC1269" s="17"/>
      <c r="BD1269" s="17">
        <v>4.9509754002751503E-2</v>
      </c>
      <c r="BE1269" s="17">
        <v>3.5520614006936298E-2</v>
      </c>
      <c r="BF1269" s="17"/>
      <c r="BG1269" s="17">
        <v>5.2435612217378198E-2</v>
      </c>
      <c r="BH1269" s="17">
        <v>4.9974648035162599E-2</v>
      </c>
      <c r="BI1269" s="17">
        <v>4.0642659636955403E-2</v>
      </c>
      <c r="BJ1269" s="17">
        <v>3.9166215191328201E-2</v>
      </c>
    </row>
    <row r="1270" spans="2:62">
      <c r="B1270" t="s">
        <v>101</v>
      </c>
      <c r="C1270" s="17">
        <v>4.9179450207282698E-2</v>
      </c>
      <c r="D1270" s="17">
        <v>4.78900961133088E-2</v>
      </c>
      <c r="E1270" s="17">
        <v>4.9152988501332998E-2</v>
      </c>
      <c r="F1270" s="17"/>
      <c r="G1270" s="17">
        <v>4.1004521401487699E-2</v>
      </c>
      <c r="H1270" s="17">
        <v>1.7861809774118699E-2</v>
      </c>
      <c r="I1270" s="17">
        <v>4.0985122016988701E-2</v>
      </c>
      <c r="J1270" s="17">
        <v>6.5382357204153696E-2</v>
      </c>
      <c r="K1270" s="17">
        <v>6.6252636237925405E-2</v>
      </c>
      <c r="L1270" s="17">
        <v>5.7404148296874603E-2</v>
      </c>
      <c r="M1270" s="17"/>
      <c r="N1270" s="17">
        <v>5.0274878219885702E-2</v>
      </c>
      <c r="O1270" s="17">
        <v>5.2778842184083997E-2</v>
      </c>
      <c r="P1270" s="17">
        <v>3.1492978306370101E-2</v>
      </c>
      <c r="Q1270" s="17">
        <v>5.9891399354127198E-2</v>
      </c>
      <c r="R1270" s="17"/>
      <c r="S1270" s="17">
        <v>2.9850173248286802E-2</v>
      </c>
      <c r="T1270" s="17">
        <v>6.8204779302755994E-2</v>
      </c>
      <c r="U1270" s="17">
        <v>2.06602407102764E-2</v>
      </c>
      <c r="V1270" s="17">
        <v>5.6932537428504397E-2</v>
      </c>
      <c r="W1270" s="17">
        <v>7.3874105066581E-2</v>
      </c>
      <c r="X1270" s="17">
        <v>2.9812328162149501E-2</v>
      </c>
      <c r="Y1270" s="17">
        <v>5.5037289076742997E-2</v>
      </c>
      <c r="Z1270" s="17">
        <v>1.7405927191568499E-2</v>
      </c>
      <c r="AA1270" s="17">
        <v>6.9111767426917506E-2</v>
      </c>
      <c r="AB1270" s="17"/>
      <c r="AC1270" s="17">
        <v>3.49349482074146E-2</v>
      </c>
      <c r="AD1270" s="17">
        <v>5.4616869137363203E-2</v>
      </c>
      <c r="AE1270" s="17">
        <v>4.0724962468233497E-2</v>
      </c>
      <c r="AF1270" s="17">
        <v>5.7709604041872101E-2</v>
      </c>
      <c r="AG1270" s="17">
        <v>7.2688217659339804E-2</v>
      </c>
      <c r="AH1270" s="17">
        <v>2.73082285344689E-2</v>
      </c>
      <c r="AI1270" s="17"/>
      <c r="AJ1270" s="17">
        <v>5.5546294163953597E-2</v>
      </c>
      <c r="AK1270" s="17">
        <v>2.9647560914549401E-2</v>
      </c>
      <c r="AL1270" s="17">
        <v>2.94246319298497E-2</v>
      </c>
      <c r="AM1270" s="17">
        <v>1.3442155548949499E-2</v>
      </c>
      <c r="AN1270" s="17">
        <v>6.8336281032877796E-2</v>
      </c>
      <c r="AO1270" s="17">
        <v>8.1478657576147306E-2</v>
      </c>
      <c r="AP1270" s="17"/>
      <c r="AQ1270" s="17">
        <v>4.3244735136415503E-2</v>
      </c>
      <c r="AR1270" s="17">
        <v>5.1134625491042002E-2</v>
      </c>
      <c r="AS1270" s="17"/>
      <c r="AT1270" s="17">
        <v>4.93027374637066E-2</v>
      </c>
      <c r="AU1270" s="17">
        <v>4.12832734124262E-2</v>
      </c>
      <c r="AV1270" s="17"/>
      <c r="AW1270" s="17">
        <v>4.4446939474003501E-2</v>
      </c>
      <c r="AX1270" s="17" t="s">
        <v>87</v>
      </c>
      <c r="AY1270" s="17">
        <v>5.5546294163953597E-2</v>
      </c>
      <c r="AZ1270" s="17"/>
      <c r="BA1270" s="17">
        <v>3.8536818107071803E-2</v>
      </c>
      <c r="BB1270" s="17">
        <v>5.4612064285449999E-2</v>
      </c>
      <c r="BC1270" s="17"/>
      <c r="BD1270" s="17">
        <v>2.0159180745848399E-2</v>
      </c>
      <c r="BE1270" s="17">
        <v>5.57643990151599E-2</v>
      </c>
      <c r="BF1270" s="17"/>
      <c r="BG1270" s="17">
        <v>3.3634777680955102E-2</v>
      </c>
      <c r="BH1270" s="17">
        <v>7.3357188127597395E-2</v>
      </c>
      <c r="BI1270" s="17">
        <v>1.55222855021055E-2</v>
      </c>
      <c r="BJ1270" s="17">
        <v>3.2298642464460202E-2</v>
      </c>
    </row>
    <row r="1271" spans="2:62">
      <c r="B1271" t="s">
        <v>259</v>
      </c>
      <c r="C1271" s="17">
        <v>0.535533468094197</v>
      </c>
      <c r="D1271" s="17">
        <v>0.56334168975584997</v>
      </c>
      <c r="E1271" s="17">
        <v>0.51051703667130299</v>
      </c>
      <c r="F1271" s="17"/>
      <c r="G1271" s="17">
        <v>0.497835587260888</v>
      </c>
      <c r="H1271" s="17">
        <v>0.57696562685409303</v>
      </c>
      <c r="I1271" s="17">
        <v>0.58198480521014895</v>
      </c>
      <c r="J1271" s="17">
        <v>0.48229589097763698</v>
      </c>
      <c r="K1271" s="17">
        <v>0.58429925009388795</v>
      </c>
      <c r="L1271" s="17">
        <v>0.51174384006402995</v>
      </c>
      <c r="M1271" s="17"/>
      <c r="N1271" s="17">
        <v>0.56588545073589902</v>
      </c>
      <c r="O1271" s="17">
        <v>0.480269018637626</v>
      </c>
      <c r="P1271" s="17">
        <v>0.58448182013608296</v>
      </c>
      <c r="Q1271" s="17">
        <v>0.52575042808801697</v>
      </c>
      <c r="R1271" s="17"/>
      <c r="S1271" s="17">
        <v>0.55791888591683103</v>
      </c>
      <c r="T1271" s="17">
        <v>0.49293030562350898</v>
      </c>
      <c r="U1271" s="17">
        <v>0.51359645741299198</v>
      </c>
      <c r="V1271" s="17">
        <v>0.58503018985803001</v>
      </c>
      <c r="W1271" s="17">
        <v>0.51427343156080396</v>
      </c>
      <c r="X1271" s="17">
        <v>0.490072758723823</v>
      </c>
      <c r="Y1271" s="17">
        <v>0.61394378731766097</v>
      </c>
      <c r="Z1271" s="17">
        <v>0.45037033431571499</v>
      </c>
      <c r="AA1271" s="17">
        <v>0.56094729327058401</v>
      </c>
      <c r="AB1271" s="17"/>
      <c r="AC1271" s="17">
        <v>0.58458007375823595</v>
      </c>
      <c r="AD1271" s="17">
        <v>0.515977557403142</v>
      </c>
      <c r="AE1271" s="17">
        <v>0.60280787861831497</v>
      </c>
      <c r="AF1271" s="17">
        <v>0.45745641258150299</v>
      </c>
      <c r="AG1271" s="17">
        <v>0.50175820632460399</v>
      </c>
      <c r="AH1271" s="17">
        <v>0.576517288226711</v>
      </c>
      <c r="AI1271" s="17"/>
      <c r="AJ1271" s="17">
        <v>0.51348654472377198</v>
      </c>
      <c r="AK1271" s="17">
        <v>0.55415147815003196</v>
      </c>
      <c r="AL1271" s="17">
        <v>0.536321969480264</v>
      </c>
      <c r="AM1271" s="17">
        <v>0.54961550138908599</v>
      </c>
      <c r="AN1271" s="17">
        <v>0.59461635807896895</v>
      </c>
      <c r="AO1271" s="17">
        <v>0.32550376968213501</v>
      </c>
      <c r="AP1271" s="17"/>
      <c r="AQ1271" s="17">
        <v>0.57126803055261699</v>
      </c>
      <c r="AR1271" s="17">
        <v>0.53840306682149497</v>
      </c>
      <c r="AS1271" s="17"/>
      <c r="AT1271" s="17">
        <v>0.53183933749180801</v>
      </c>
      <c r="AU1271" s="17">
        <v>0.55215693298984203</v>
      </c>
      <c r="AV1271" s="17"/>
      <c r="AW1271" s="17">
        <v>0.54971397823161905</v>
      </c>
      <c r="AX1271" s="17" t="s">
        <v>87</v>
      </c>
      <c r="AY1271" s="17">
        <v>0.51348654472377198</v>
      </c>
      <c r="AZ1271" s="17"/>
      <c r="BA1271" s="17">
        <v>0.54551696707300301</v>
      </c>
      <c r="BB1271" s="17">
        <v>0.53043731362874602</v>
      </c>
      <c r="BC1271" s="17"/>
      <c r="BD1271" s="17">
        <v>0.61243963000997903</v>
      </c>
      <c r="BE1271" s="17">
        <v>0.51432205686529198</v>
      </c>
      <c r="BF1271" s="17"/>
      <c r="BG1271" s="17">
        <v>0.58194793571172099</v>
      </c>
      <c r="BH1271" s="17">
        <v>0.538299819332693</v>
      </c>
      <c r="BI1271" s="17">
        <v>0.57634943088137403</v>
      </c>
      <c r="BJ1271" s="17">
        <v>0.54413146324905803</v>
      </c>
    </row>
    <row r="1272" spans="2:62">
      <c r="B1272" t="s">
        <v>260</v>
      </c>
      <c r="C1272" s="17">
        <v>0.16171880526150501</v>
      </c>
      <c r="D1272" s="17">
        <v>0.126722686056019</v>
      </c>
      <c r="E1272" s="17">
        <v>0.19648089530982099</v>
      </c>
      <c r="F1272" s="17"/>
      <c r="G1272" s="17">
        <v>0.19979659293815599</v>
      </c>
      <c r="H1272" s="17">
        <v>0.192207313962585</v>
      </c>
      <c r="I1272" s="17">
        <v>0.176810470859769</v>
      </c>
      <c r="J1272" s="17">
        <v>0.182063431460497</v>
      </c>
      <c r="K1272" s="17">
        <v>7.4798250596289306E-2</v>
      </c>
      <c r="L1272" s="17">
        <v>0.140710496702146</v>
      </c>
      <c r="M1272" s="17"/>
      <c r="N1272" s="17">
        <v>0.15773672919437501</v>
      </c>
      <c r="O1272" s="17">
        <v>0.17404948029161299</v>
      </c>
      <c r="P1272" s="17">
        <v>0.13563253713864901</v>
      </c>
      <c r="Q1272" s="17">
        <v>0.17708721038019001</v>
      </c>
      <c r="R1272" s="17"/>
      <c r="S1272" s="17">
        <v>0.17168148849226</v>
      </c>
      <c r="T1272" s="17">
        <v>0.180463704589893</v>
      </c>
      <c r="U1272" s="17">
        <v>0.193638324310342</v>
      </c>
      <c r="V1272" s="17">
        <v>0.12879651769606301</v>
      </c>
      <c r="W1272" s="17">
        <v>0.19125351315242201</v>
      </c>
      <c r="X1272" s="17">
        <v>0.175759293680496</v>
      </c>
      <c r="Y1272" s="17">
        <v>0.122461533851712</v>
      </c>
      <c r="Z1272" s="17">
        <v>0.1491746202558</v>
      </c>
      <c r="AA1272" s="17">
        <v>0.136937019046693</v>
      </c>
      <c r="AB1272" s="17"/>
      <c r="AC1272" s="17">
        <v>0.18362943867465401</v>
      </c>
      <c r="AD1272" s="17">
        <v>0.161904727250723</v>
      </c>
      <c r="AE1272" s="17">
        <v>0.141575334932876</v>
      </c>
      <c r="AF1272" s="17">
        <v>0.15557117876360299</v>
      </c>
      <c r="AG1272" s="17">
        <v>0.16792247686962999</v>
      </c>
      <c r="AH1272" s="17">
        <v>9.6891801077342202E-2</v>
      </c>
      <c r="AI1272" s="17"/>
      <c r="AJ1272" s="17">
        <v>0.13811791979895599</v>
      </c>
      <c r="AK1272" s="17">
        <v>0.185078794263733</v>
      </c>
      <c r="AL1272" s="17">
        <v>0.121196680860591</v>
      </c>
      <c r="AM1272" s="17">
        <v>0.19732870131327299</v>
      </c>
      <c r="AN1272" s="17">
        <v>0.15932653502855601</v>
      </c>
      <c r="AO1272" s="17">
        <v>0.28373525217991302</v>
      </c>
      <c r="AP1272" s="17"/>
      <c r="AQ1272" s="17">
        <v>0.14203606769879801</v>
      </c>
      <c r="AR1272" s="17">
        <v>0.16150192112317799</v>
      </c>
      <c r="AS1272" s="17"/>
      <c r="AT1272" s="17">
        <v>0.16181562201708599</v>
      </c>
      <c r="AU1272" s="17">
        <v>0.15962700549615499</v>
      </c>
      <c r="AV1272" s="17"/>
      <c r="AW1272" s="17">
        <v>0.177498816032651</v>
      </c>
      <c r="AX1272" s="17" t="s">
        <v>87</v>
      </c>
      <c r="AY1272" s="17">
        <v>0.13811791979895599</v>
      </c>
      <c r="AZ1272" s="17"/>
      <c r="BA1272" s="17">
        <v>0.17975881931969501</v>
      </c>
      <c r="BB1272" s="17">
        <v>0.15251014020383399</v>
      </c>
      <c r="BC1272" s="17"/>
      <c r="BD1272" s="17">
        <v>0.15565341361156601</v>
      </c>
      <c r="BE1272" s="17">
        <v>0.16226323999724401</v>
      </c>
      <c r="BF1272" s="17"/>
      <c r="BG1272" s="17">
        <v>0.159451746697723</v>
      </c>
      <c r="BH1272" s="17">
        <v>0.16525508177067</v>
      </c>
      <c r="BI1272" s="17">
        <v>0.176883046227512</v>
      </c>
      <c r="BJ1272" s="17">
        <v>0.15349784943952599</v>
      </c>
    </row>
    <row r="1273" spans="2:62">
      <c r="B1273" t="s">
        <v>261</v>
      </c>
      <c r="C1273" s="17">
        <v>0.37381466283269199</v>
      </c>
      <c r="D1273" s="17">
        <v>0.43661900369982998</v>
      </c>
      <c r="E1273" s="17">
        <v>0.314036141361483</v>
      </c>
      <c r="F1273" s="17"/>
      <c r="G1273" s="17">
        <v>0.29803899432273101</v>
      </c>
      <c r="H1273" s="17">
        <v>0.38475831289150703</v>
      </c>
      <c r="I1273" s="17">
        <v>0.40517433435037897</v>
      </c>
      <c r="J1273" s="17">
        <v>0.30023245951714</v>
      </c>
      <c r="K1273" s="17">
        <v>0.50950099949759897</v>
      </c>
      <c r="L1273" s="17">
        <v>0.37103334336188398</v>
      </c>
      <c r="M1273" s="17"/>
      <c r="N1273" s="17">
        <v>0.40814872154152398</v>
      </c>
      <c r="O1273" s="17">
        <v>0.30621953834601301</v>
      </c>
      <c r="P1273" s="17">
        <v>0.44884928299743398</v>
      </c>
      <c r="Q1273" s="17">
        <v>0.34866321770782699</v>
      </c>
      <c r="R1273" s="17"/>
      <c r="S1273" s="17">
        <v>0.38623739742457103</v>
      </c>
      <c r="T1273" s="17">
        <v>0.31246660103361601</v>
      </c>
      <c r="U1273" s="17">
        <v>0.31995813310264998</v>
      </c>
      <c r="V1273" s="17">
        <v>0.45623367216196697</v>
      </c>
      <c r="W1273" s="17">
        <v>0.32301991840838101</v>
      </c>
      <c r="X1273" s="17">
        <v>0.31431346504332602</v>
      </c>
      <c r="Y1273" s="17">
        <v>0.49148225346594898</v>
      </c>
      <c r="Z1273" s="17">
        <v>0.30119571405991502</v>
      </c>
      <c r="AA1273" s="17">
        <v>0.42401027422389098</v>
      </c>
      <c r="AB1273" s="17"/>
      <c r="AC1273" s="17">
        <v>0.40095063508358197</v>
      </c>
      <c r="AD1273" s="17">
        <v>0.35407283015241903</v>
      </c>
      <c r="AE1273" s="17">
        <v>0.46123254368543798</v>
      </c>
      <c r="AF1273" s="17">
        <v>0.301885233817899</v>
      </c>
      <c r="AG1273" s="17">
        <v>0.33383572945497397</v>
      </c>
      <c r="AH1273" s="17">
        <v>0.47962548714936798</v>
      </c>
      <c r="AI1273" s="17"/>
      <c r="AJ1273" s="17">
        <v>0.37536862492481499</v>
      </c>
      <c r="AK1273" s="17">
        <v>0.36907268388629899</v>
      </c>
      <c r="AL1273" s="17">
        <v>0.41512528861967202</v>
      </c>
      <c r="AM1273" s="17">
        <v>0.35228680007581298</v>
      </c>
      <c r="AN1273" s="17">
        <v>0.43528982305041303</v>
      </c>
      <c r="AO1273" s="17">
        <v>4.1768517502221499E-2</v>
      </c>
      <c r="AP1273" s="17"/>
      <c r="AQ1273" s="17">
        <v>0.42923196285381898</v>
      </c>
      <c r="AR1273" s="17">
        <v>0.37690114569831601</v>
      </c>
      <c r="AS1273" s="17"/>
      <c r="AT1273" s="17">
        <v>0.37002371547472102</v>
      </c>
      <c r="AU1273" s="17">
        <v>0.39252992749368698</v>
      </c>
      <c r="AV1273" s="17"/>
      <c r="AW1273" s="17">
        <v>0.372215162198968</v>
      </c>
      <c r="AX1273" s="17" t="s">
        <v>87</v>
      </c>
      <c r="AY1273" s="17">
        <v>0.37536862492481499</v>
      </c>
      <c r="AZ1273" s="17"/>
      <c r="BA1273" s="17">
        <v>0.365758147753308</v>
      </c>
      <c r="BB1273" s="17">
        <v>0.377927173424912</v>
      </c>
      <c r="BC1273" s="17"/>
      <c r="BD1273" s="17">
        <v>0.45678621639841299</v>
      </c>
      <c r="BE1273" s="17">
        <v>0.35205881686804802</v>
      </c>
      <c r="BF1273" s="17"/>
      <c r="BG1273" s="17">
        <v>0.42249618901399899</v>
      </c>
      <c r="BH1273" s="17">
        <v>0.373044737562023</v>
      </c>
      <c r="BI1273" s="17">
        <v>0.39946638465386197</v>
      </c>
      <c r="BJ1273" s="17">
        <v>0.39063361380953099</v>
      </c>
    </row>
    <row r="1274" spans="2:62">
      <c r="C1274" s="17"/>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c r="AC1274" s="17"/>
      <c r="AD1274" s="17"/>
      <c r="AE1274" s="17"/>
      <c r="AF1274" s="17"/>
      <c r="AG1274" s="17"/>
      <c r="AH1274" s="17"/>
      <c r="AI1274" s="17"/>
      <c r="AJ1274" s="17"/>
      <c r="AK1274" s="17"/>
      <c r="AL1274" s="17"/>
      <c r="AM1274" s="17"/>
      <c r="AN1274" s="17"/>
      <c r="AO1274" s="17"/>
      <c r="AP1274" s="17"/>
      <c r="AQ1274" s="17"/>
      <c r="AR1274" s="17"/>
      <c r="AS1274" s="17"/>
      <c r="AT1274" s="17"/>
      <c r="AU1274" s="17"/>
      <c r="AV1274" s="17"/>
      <c r="AW1274" s="17"/>
      <c r="AX1274" s="17"/>
      <c r="AY1274" s="17"/>
      <c r="AZ1274" s="17"/>
      <c r="BA1274" s="17"/>
      <c r="BB1274" s="17"/>
      <c r="BC1274" s="17"/>
      <c r="BD1274" s="17"/>
      <c r="BE1274" s="17"/>
      <c r="BF1274" s="17"/>
      <c r="BG1274" s="17"/>
      <c r="BH1274" s="17"/>
      <c r="BI1274" s="17"/>
      <c r="BJ1274" s="17"/>
    </row>
    <row r="1275" spans="2:62">
      <c r="B1275" s="6" t="s">
        <v>493</v>
      </c>
      <c r="C1275" s="17"/>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c r="AC1275" s="17"/>
      <c r="AD1275" s="17"/>
      <c r="AE1275" s="17"/>
      <c r="AF1275" s="17"/>
      <c r="AG1275" s="17"/>
      <c r="AH1275" s="17"/>
      <c r="AI1275" s="17"/>
      <c r="AJ1275" s="17"/>
      <c r="AK1275" s="17"/>
      <c r="AL1275" s="17"/>
      <c r="AM1275" s="17"/>
      <c r="AN1275" s="17"/>
      <c r="AO1275" s="17"/>
      <c r="AP1275" s="17"/>
      <c r="AQ1275" s="17"/>
      <c r="AR1275" s="17"/>
      <c r="AS1275" s="17"/>
      <c r="AT1275" s="17"/>
      <c r="AU1275" s="17"/>
      <c r="AV1275" s="17"/>
      <c r="AW1275" s="17"/>
      <c r="AX1275" s="17"/>
      <c r="AY1275" s="17"/>
      <c r="AZ1275" s="17"/>
      <c r="BA1275" s="17"/>
      <c r="BB1275" s="17"/>
      <c r="BC1275" s="17"/>
      <c r="BD1275" s="17"/>
      <c r="BE1275" s="17"/>
      <c r="BF1275" s="17"/>
      <c r="BG1275" s="17"/>
      <c r="BH1275" s="17"/>
      <c r="BI1275" s="17"/>
      <c r="BJ1275" s="17"/>
    </row>
    <row r="1276" spans="2:62">
      <c r="B1276" s="24" t="s">
        <v>22</v>
      </c>
      <c r="C1276" s="17"/>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c r="AC1276" s="17"/>
      <c r="AD1276" s="17"/>
      <c r="AE1276" s="17"/>
      <c r="AF1276" s="17"/>
      <c r="AG1276" s="17"/>
      <c r="AH1276" s="17"/>
      <c r="AI1276" s="17"/>
      <c r="AJ1276" s="17"/>
      <c r="AK1276" s="17"/>
      <c r="AL1276" s="17"/>
      <c r="AM1276" s="17"/>
      <c r="AN1276" s="17"/>
      <c r="AO1276" s="17"/>
      <c r="AP1276" s="17"/>
      <c r="AQ1276" s="17"/>
      <c r="AR1276" s="17"/>
      <c r="AS1276" s="17"/>
      <c r="AT1276" s="17"/>
      <c r="AU1276" s="17"/>
      <c r="AV1276" s="17"/>
      <c r="AW1276" s="17"/>
      <c r="AX1276" s="17"/>
      <c r="AY1276" s="17"/>
      <c r="AZ1276" s="17"/>
      <c r="BA1276" s="17"/>
      <c r="BB1276" s="17"/>
      <c r="BC1276" s="17"/>
      <c r="BD1276" s="17"/>
      <c r="BE1276" s="17"/>
      <c r="BF1276" s="17"/>
      <c r="BG1276" s="17"/>
      <c r="BH1276" s="17"/>
      <c r="BI1276" s="17"/>
      <c r="BJ1276" s="17"/>
    </row>
    <row r="1277" spans="2:62">
      <c r="B1277" t="s">
        <v>252</v>
      </c>
      <c r="C1277" s="17">
        <v>0.121347455000515</v>
      </c>
      <c r="D1277" s="17">
        <v>0.13895737125438801</v>
      </c>
      <c r="E1277" s="17">
        <v>0.104771066619255</v>
      </c>
      <c r="F1277" s="17"/>
      <c r="G1277" s="17">
        <v>0.14597143895981099</v>
      </c>
      <c r="H1277" s="17">
        <v>0.16746348434401401</v>
      </c>
      <c r="I1277" s="17">
        <v>0.107396046449062</v>
      </c>
      <c r="J1277" s="17">
        <v>0.104872837519808</v>
      </c>
      <c r="K1277" s="17">
        <v>7.9303841462038102E-2</v>
      </c>
      <c r="L1277" s="17">
        <v>0.12374999188418399</v>
      </c>
      <c r="M1277" s="17"/>
      <c r="N1277" s="17">
        <v>0.14228874492062599</v>
      </c>
      <c r="O1277" s="17">
        <v>9.1604399921424703E-2</v>
      </c>
      <c r="P1277" s="17">
        <v>0.15908787919602799</v>
      </c>
      <c r="Q1277" s="17">
        <v>0.100185657365162</v>
      </c>
      <c r="R1277" s="17"/>
      <c r="S1277" s="17">
        <v>0.163491962275256</v>
      </c>
      <c r="T1277" s="17">
        <v>0.10184961516082899</v>
      </c>
      <c r="U1277" s="17">
        <v>6.97051077324774E-2</v>
      </c>
      <c r="V1277" s="17">
        <v>0.16125442412706301</v>
      </c>
      <c r="W1277" s="17">
        <v>0.118922809886473</v>
      </c>
      <c r="X1277" s="17">
        <v>0.10352005766166</v>
      </c>
      <c r="Y1277" s="17">
        <v>0.109077632113492</v>
      </c>
      <c r="Z1277" s="17">
        <v>0.18430083856578999</v>
      </c>
      <c r="AA1277" s="17">
        <v>0.102100559700892</v>
      </c>
      <c r="AB1277" s="17"/>
      <c r="AC1277" s="17">
        <v>0.183944577705456</v>
      </c>
      <c r="AD1277" s="17">
        <v>0.122161592399365</v>
      </c>
      <c r="AE1277" s="17">
        <v>0.11164872454359701</v>
      </c>
      <c r="AF1277" s="17">
        <v>5.6066617299838403E-2</v>
      </c>
      <c r="AG1277" s="17">
        <v>9.4918308801363094E-2</v>
      </c>
      <c r="AH1277" s="17">
        <v>0.103296459913386</v>
      </c>
      <c r="AI1277" s="17"/>
      <c r="AJ1277" s="17">
        <v>0.12657648999270499</v>
      </c>
      <c r="AK1277" s="17">
        <v>9.4416531282466007E-2</v>
      </c>
      <c r="AL1277" s="17">
        <v>0.14972903822287201</v>
      </c>
      <c r="AM1277" s="17">
        <v>8.4242434023506702E-2</v>
      </c>
      <c r="AN1277" s="17">
        <v>0.14093157060186401</v>
      </c>
      <c r="AO1277" s="17">
        <v>0.167638357771493</v>
      </c>
      <c r="AP1277" s="17"/>
      <c r="AQ1277" s="17">
        <v>0.13766944330681399</v>
      </c>
      <c r="AR1277" s="17">
        <v>0.127816760612875</v>
      </c>
      <c r="AS1277" s="17"/>
      <c r="AT1277" s="17">
        <v>0.113927542536212</v>
      </c>
      <c r="AU1277" s="17">
        <v>0.147663117289906</v>
      </c>
      <c r="AV1277" s="17"/>
      <c r="AW1277" s="17">
        <v>0.12076297119804701</v>
      </c>
      <c r="AX1277" s="17" t="s">
        <v>87</v>
      </c>
      <c r="AY1277" s="17">
        <v>0.12657648999270499</v>
      </c>
      <c r="AZ1277" s="17"/>
      <c r="BA1277" s="17">
        <v>0.12083426301288901</v>
      </c>
      <c r="BB1277" s="17">
        <v>0.121609417829871</v>
      </c>
      <c r="BC1277" s="17"/>
      <c r="BD1277" s="17">
        <v>0.179013767734545</v>
      </c>
      <c r="BE1277" s="17">
        <v>0.100116640029053</v>
      </c>
      <c r="BF1277" s="17"/>
      <c r="BG1277" s="17">
        <v>0.130235653856623</v>
      </c>
      <c r="BH1277" s="17">
        <v>0.13255200751295501</v>
      </c>
      <c r="BI1277" s="17">
        <v>0.17061302591529101</v>
      </c>
      <c r="BJ1277" s="17">
        <v>0.111135353647745</v>
      </c>
    </row>
    <row r="1278" spans="2:62">
      <c r="B1278" t="s">
        <v>339</v>
      </c>
      <c r="C1278" s="17">
        <v>0.35489578627329399</v>
      </c>
      <c r="D1278" s="17">
        <v>0.36099974013531799</v>
      </c>
      <c r="E1278" s="17">
        <v>0.34603268099282602</v>
      </c>
      <c r="F1278" s="17"/>
      <c r="G1278" s="17">
        <v>0.37595995740586002</v>
      </c>
      <c r="H1278" s="17">
        <v>0.34746252228696201</v>
      </c>
      <c r="I1278" s="17">
        <v>0.33089138617757602</v>
      </c>
      <c r="J1278" s="17">
        <v>0.31628514055579798</v>
      </c>
      <c r="K1278" s="17">
        <v>0.40326343415458599</v>
      </c>
      <c r="L1278" s="17">
        <v>0.36054122150797102</v>
      </c>
      <c r="M1278" s="17"/>
      <c r="N1278" s="17">
        <v>0.36954415798144102</v>
      </c>
      <c r="O1278" s="17">
        <v>0.35669447174235103</v>
      </c>
      <c r="P1278" s="17">
        <v>0.34807698330811299</v>
      </c>
      <c r="Q1278" s="17">
        <v>0.34149107746573099</v>
      </c>
      <c r="R1278" s="17"/>
      <c r="S1278" s="17">
        <v>0.37589940288979601</v>
      </c>
      <c r="T1278" s="17">
        <v>0.26901601075925802</v>
      </c>
      <c r="U1278" s="17">
        <v>0.315119752158324</v>
      </c>
      <c r="V1278" s="17">
        <v>0.38253712916555099</v>
      </c>
      <c r="W1278" s="17">
        <v>0.36719623389955502</v>
      </c>
      <c r="X1278" s="17">
        <v>0.34820487501594799</v>
      </c>
      <c r="Y1278" s="17">
        <v>0.42598378111586399</v>
      </c>
      <c r="Z1278" s="17">
        <v>0.33115848839060402</v>
      </c>
      <c r="AA1278" s="17">
        <v>0.38462628444240998</v>
      </c>
      <c r="AB1278" s="17"/>
      <c r="AC1278" s="17">
        <v>0.33234303809117999</v>
      </c>
      <c r="AD1278" s="17">
        <v>0.354376320081565</v>
      </c>
      <c r="AE1278" s="17">
        <v>0.3417541261382</v>
      </c>
      <c r="AF1278" s="17">
        <v>0.34884620017544399</v>
      </c>
      <c r="AG1278" s="17">
        <v>0.36074446222095202</v>
      </c>
      <c r="AH1278" s="17">
        <v>0.55364364289819601</v>
      </c>
      <c r="AI1278" s="17"/>
      <c r="AJ1278" s="17">
        <v>0.362738076979364</v>
      </c>
      <c r="AK1278" s="17">
        <v>0.35280101646324202</v>
      </c>
      <c r="AL1278" s="17">
        <v>0.26985129308565903</v>
      </c>
      <c r="AM1278" s="17">
        <v>0.36038575781765397</v>
      </c>
      <c r="AN1278" s="17">
        <v>0.39191761977262701</v>
      </c>
      <c r="AO1278" s="17">
        <v>0.25733452751006503</v>
      </c>
      <c r="AP1278" s="17"/>
      <c r="AQ1278" s="17">
        <v>0.39594764722249998</v>
      </c>
      <c r="AR1278" s="17">
        <v>0.342406179251738</v>
      </c>
      <c r="AS1278" s="17"/>
      <c r="AT1278" s="17">
        <v>0.35478469725381701</v>
      </c>
      <c r="AU1278" s="17">
        <v>0.36151149628492002</v>
      </c>
      <c r="AV1278" s="17"/>
      <c r="AW1278" s="17">
        <v>0.33508079811673103</v>
      </c>
      <c r="AX1278" s="17" t="s">
        <v>87</v>
      </c>
      <c r="AY1278" s="17">
        <v>0.362738076979364</v>
      </c>
      <c r="AZ1278" s="17"/>
      <c r="BA1278" s="17">
        <v>0.33506482105250202</v>
      </c>
      <c r="BB1278" s="17">
        <v>0.36501865623889101</v>
      </c>
      <c r="BC1278" s="17"/>
      <c r="BD1278" s="17">
        <v>0.37333180783130998</v>
      </c>
      <c r="BE1278" s="17">
        <v>0.356734136113255</v>
      </c>
      <c r="BF1278" s="17"/>
      <c r="BG1278" s="17">
        <v>0.39156427100809299</v>
      </c>
      <c r="BH1278" s="17">
        <v>0.32194380027712799</v>
      </c>
      <c r="BI1278" s="17">
        <v>0.31816712240634198</v>
      </c>
      <c r="BJ1278" s="17">
        <v>0.38289800872194002</v>
      </c>
    </row>
    <row r="1279" spans="2:62">
      <c r="B1279" t="s">
        <v>255</v>
      </c>
      <c r="C1279" s="17">
        <v>0.22930973079870101</v>
      </c>
      <c r="D1279" s="17">
        <v>0.23176703990327099</v>
      </c>
      <c r="E1279" s="17">
        <v>0.22912891523823001</v>
      </c>
      <c r="F1279" s="17"/>
      <c r="G1279" s="17">
        <v>0.207361442592327</v>
      </c>
      <c r="H1279" s="17">
        <v>0.212779117849834</v>
      </c>
      <c r="I1279" s="17">
        <v>0.221239985609505</v>
      </c>
      <c r="J1279" s="17">
        <v>0.24806135775872901</v>
      </c>
      <c r="K1279" s="17">
        <v>0.22495331260651699</v>
      </c>
      <c r="L1279" s="17">
        <v>0.25449444836593499</v>
      </c>
      <c r="M1279" s="17"/>
      <c r="N1279" s="17">
        <v>0.19702077825515901</v>
      </c>
      <c r="O1279" s="17">
        <v>0.269110219880212</v>
      </c>
      <c r="P1279" s="17">
        <v>0.20102381607494399</v>
      </c>
      <c r="Q1279" s="17">
        <v>0.24778570995526999</v>
      </c>
      <c r="R1279" s="17"/>
      <c r="S1279" s="17">
        <v>0.20672351471498601</v>
      </c>
      <c r="T1279" s="17">
        <v>0.28504642130708702</v>
      </c>
      <c r="U1279" s="17">
        <v>0.245397342151711</v>
      </c>
      <c r="V1279" s="17">
        <v>0.25394753785310098</v>
      </c>
      <c r="W1279" s="17">
        <v>0.210629173324094</v>
      </c>
      <c r="X1279" s="17">
        <v>0.25680325228217099</v>
      </c>
      <c r="Y1279" s="17">
        <v>0.16346310835671099</v>
      </c>
      <c r="Z1279" s="17">
        <v>0.248646395564527</v>
      </c>
      <c r="AA1279" s="17">
        <v>0.19582480957576601</v>
      </c>
      <c r="AB1279" s="17"/>
      <c r="AC1279" s="17">
        <v>0.223435253722259</v>
      </c>
      <c r="AD1279" s="17">
        <v>0.23114195486196301</v>
      </c>
      <c r="AE1279" s="17">
        <v>0.19354907152399101</v>
      </c>
      <c r="AF1279" s="17">
        <v>0.27756841302327701</v>
      </c>
      <c r="AG1279" s="17">
        <v>0.21904567827004601</v>
      </c>
      <c r="AH1279" s="17">
        <v>0.18862766797394401</v>
      </c>
      <c r="AI1279" s="17"/>
      <c r="AJ1279" s="17">
        <v>0.216882595002694</v>
      </c>
      <c r="AK1279" s="17">
        <v>0.24367223119909301</v>
      </c>
      <c r="AL1279" s="17">
        <v>0.27141522460766998</v>
      </c>
      <c r="AM1279" s="17">
        <v>0.27447646504548301</v>
      </c>
      <c r="AN1279" s="17">
        <v>0.21632202604935999</v>
      </c>
      <c r="AO1279" s="17">
        <v>0.15348160652925699</v>
      </c>
      <c r="AP1279" s="17"/>
      <c r="AQ1279" s="17">
        <v>0.21923254757666</v>
      </c>
      <c r="AR1279" s="17">
        <v>0.227323693534523</v>
      </c>
      <c r="AS1279" s="17"/>
      <c r="AT1279" s="17">
        <v>0.22178566189657101</v>
      </c>
      <c r="AU1279" s="17">
        <v>0.24747016810830899</v>
      </c>
      <c r="AV1279" s="17"/>
      <c r="AW1279" s="17">
        <v>0.25715590602017702</v>
      </c>
      <c r="AX1279" s="17" t="s">
        <v>87</v>
      </c>
      <c r="AY1279" s="17">
        <v>0.216882595002694</v>
      </c>
      <c r="AZ1279" s="17"/>
      <c r="BA1279" s="17">
        <v>0.23601317065421001</v>
      </c>
      <c r="BB1279" s="17">
        <v>0.225887907946207</v>
      </c>
      <c r="BC1279" s="17"/>
      <c r="BD1279" s="17">
        <v>0.22697865641412601</v>
      </c>
      <c r="BE1279" s="17">
        <v>0.23021950078477399</v>
      </c>
      <c r="BF1279" s="17"/>
      <c r="BG1279" s="17">
        <v>0.230203827206649</v>
      </c>
      <c r="BH1279" s="17">
        <v>0.23104921363560699</v>
      </c>
      <c r="BI1279" s="17">
        <v>0.25608502612446399</v>
      </c>
      <c r="BJ1279" s="17">
        <v>0.19974906100227699</v>
      </c>
    </row>
    <row r="1280" spans="2:62">
      <c r="B1280" t="s">
        <v>340</v>
      </c>
      <c r="C1280" s="17">
        <v>0.16021837966488001</v>
      </c>
      <c r="D1280" s="17">
        <v>0.15036679122667401</v>
      </c>
      <c r="E1280" s="17">
        <v>0.171781956355788</v>
      </c>
      <c r="F1280" s="17"/>
      <c r="G1280" s="17">
        <v>0.15003807830143501</v>
      </c>
      <c r="H1280" s="17">
        <v>0.18449725835119099</v>
      </c>
      <c r="I1280" s="17">
        <v>0.20729060324604501</v>
      </c>
      <c r="J1280" s="17">
        <v>0.15470533415988799</v>
      </c>
      <c r="K1280" s="17">
        <v>0.155275816740022</v>
      </c>
      <c r="L1280" s="17">
        <v>0.123767027803157</v>
      </c>
      <c r="M1280" s="17"/>
      <c r="N1280" s="17">
        <v>0.15271888488815</v>
      </c>
      <c r="O1280" s="17">
        <v>0.16519474815194199</v>
      </c>
      <c r="P1280" s="17">
        <v>0.181486611151182</v>
      </c>
      <c r="Q1280" s="17">
        <v>0.14238429220444401</v>
      </c>
      <c r="R1280" s="17"/>
      <c r="S1280" s="17">
        <v>0.14874627853477601</v>
      </c>
      <c r="T1280" s="17">
        <v>0.142085846619731</v>
      </c>
      <c r="U1280" s="17">
        <v>0.256836944890311</v>
      </c>
      <c r="V1280" s="17">
        <v>9.1597760342796902E-2</v>
      </c>
      <c r="W1280" s="17">
        <v>0.21105438998172399</v>
      </c>
      <c r="X1280" s="17">
        <v>0.140433454480442</v>
      </c>
      <c r="Y1280" s="17">
        <v>0.13998603462040099</v>
      </c>
      <c r="Z1280" s="17">
        <v>9.9771521757704207E-2</v>
      </c>
      <c r="AA1280" s="17">
        <v>0.19680660892138499</v>
      </c>
      <c r="AB1280" s="17"/>
      <c r="AC1280" s="17">
        <v>0.14310471699166899</v>
      </c>
      <c r="AD1280" s="17">
        <v>0.14554940368608599</v>
      </c>
      <c r="AE1280" s="17">
        <v>0.21565614762398</v>
      </c>
      <c r="AF1280" s="17">
        <v>0.188461069493639</v>
      </c>
      <c r="AG1280" s="17">
        <v>0.16808405492917</v>
      </c>
      <c r="AH1280" s="17">
        <v>5.2824291308329302E-2</v>
      </c>
      <c r="AI1280" s="17"/>
      <c r="AJ1280" s="17">
        <v>0.160432669351946</v>
      </c>
      <c r="AK1280" s="17">
        <v>0.189568910270943</v>
      </c>
      <c r="AL1280" s="17">
        <v>0.18037607735696901</v>
      </c>
      <c r="AM1280" s="17">
        <v>0.133702913592402</v>
      </c>
      <c r="AN1280" s="17">
        <v>0.107067033978299</v>
      </c>
      <c r="AO1280" s="17">
        <v>0.27494577837158002</v>
      </c>
      <c r="AP1280" s="17"/>
      <c r="AQ1280" s="17">
        <v>0.109563624247418</v>
      </c>
      <c r="AR1280" s="17">
        <v>0.17746345659157101</v>
      </c>
      <c r="AS1280" s="17"/>
      <c r="AT1280" s="17">
        <v>0.17327059160509101</v>
      </c>
      <c r="AU1280" s="17">
        <v>0.11580979386073199</v>
      </c>
      <c r="AV1280" s="17"/>
      <c r="AW1280" s="17">
        <v>0.17502614992760901</v>
      </c>
      <c r="AX1280" s="17" t="s">
        <v>87</v>
      </c>
      <c r="AY1280" s="17">
        <v>0.160432669351946</v>
      </c>
      <c r="AZ1280" s="17"/>
      <c r="BA1280" s="17">
        <v>0.18859062920449801</v>
      </c>
      <c r="BB1280" s="17">
        <v>0.14573554488990401</v>
      </c>
      <c r="BC1280" s="17"/>
      <c r="BD1280" s="17">
        <v>0.13876785751006901</v>
      </c>
      <c r="BE1280" s="17">
        <v>0.16964408740897299</v>
      </c>
      <c r="BF1280" s="17"/>
      <c r="BG1280" s="17">
        <v>0.12475749814452999</v>
      </c>
      <c r="BH1280" s="17">
        <v>0.14152186788641199</v>
      </c>
      <c r="BI1280" s="17">
        <v>0.18640283181225001</v>
      </c>
      <c r="BJ1280" s="17">
        <v>0.16776056683120699</v>
      </c>
    </row>
    <row r="1281" spans="2:62">
      <c r="B1281" t="s">
        <v>258</v>
      </c>
      <c r="C1281" s="17">
        <v>5.4423781329206798E-2</v>
      </c>
      <c r="D1281" s="17">
        <v>5.3790915840336802E-2</v>
      </c>
      <c r="E1281" s="17">
        <v>5.5609706033560399E-2</v>
      </c>
      <c r="F1281" s="17"/>
      <c r="G1281" s="17">
        <v>9.0853453294123698E-2</v>
      </c>
      <c r="H1281" s="17">
        <v>5.2403385855262802E-2</v>
      </c>
      <c r="I1281" s="17">
        <v>8.0744629092386805E-2</v>
      </c>
      <c r="J1281" s="17">
        <v>5.5708411186993899E-2</v>
      </c>
      <c r="K1281" s="17">
        <v>1.43075371426915E-2</v>
      </c>
      <c r="L1281" s="17">
        <v>4.0719867302545801E-2</v>
      </c>
      <c r="M1281" s="17"/>
      <c r="N1281" s="17">
        <v>6.09216723088431E-2</v>
      </c>
      <c r="O1281" s="17">
        <v>4.9321913418276103E-2</v>
      </c>
      <c r="P1281" s="17">
        <v>3.9361172758380102E-2</v>
      </c>
      <c r="Q1281" s="17">
        <v>6.6311091669657596E-2</v>
      </c>
      <c r="R1281" s="17"/>
      <c r="S1281" s="17">
        <v>3.7799713269278397E-2</v>
      </c>
      <c r="T1281" s="17">
        <v>6.5806217422113303E-2</v>
      </c>
      <c r="U1281" s="17">
        <v>4.7878880344835797E-2</v>
      </c>
      <c r="V1281" s="17">
        <v>4.41487297827294E-2</v>
      </c>
      <c r="W1281" s="17">
        <v>9.2197392908154999E-2</v>
      </c>
      <c r="X1281" s="17">
        <v>6.10685884405852E-2</v>
      </c>
      <c r="Y1281" s="17">
        <v>5.9793567863987603E-2</v>
      </c>
      <c r="Z1281" s="17">
        <v>7.16890408282259E-2</v>
      </c>
      <c r="AA1281" s="17">
        <v>2.8859436276604099E-2</v>
      </c>
      <c r="AB1281" s="17"/>
      <c r="AC1281" s="17">
        <v>6.4674336737671603E-2</v>
      </c>
      <c r="AD1281" s="17">
        <v>5.5524044779637599E-2</v>
      </c>
      <c r="AE1281" s="17">
        <v>6.67001018685901E-2</v>
      </c>
      <c r="AF1281" s="17">
        <v>4.1473823297419901E-2</v>
      </c>
      <c r="AG1281" s="17">
        <v>5.3625212490624602E-2</v>
      </c>
      <c r="AH1281" s="17">
        <v>0</v>
      </c>
      <c r="AI1281" s="17"/>
      <c r="AJ1281" s="17">
        <v>4.2889260761201899E-2</v>
      </c>
      <c r="AK1281" s="17">
        <v>5.4426546488693203E-2</v>
      </c>
      <c r="AL1281" s="17">
        <v>5.81610070899743E-2</v>
      </c>
      <c r="AM1281" s="17">
        <v>0.10765772310420001</v>
      </c>
      <c r="AN1281" s="17">
        <v>5.2987268300219603E-2</v>
      </c>
      <c r="AO1281" s="17">
        <v>8.1062497037548295E-2</v>
      </c>
      <c r="AP1281" s="17"/>
      <c r="AQ1281" s="17">
        <v>7.2021606673869004E-2</v>
      </c>
      <c r="AR1281" s="17">
        <v>4.30574387437491E-2</v>
      </c>
      <c r="AS1281" s="17"/>
      <c r="AT1281" s="17">
        <v>4.9726882061454897E-2</v>
      </c>
      <c r="AU1281" s="17">
        <v>7.3408538237560703E-2</v>
      </c>
      <c r="AV1281" s="17"/>
      <c r="AW1281" s="17">
        <v>5.1631287843055103E-2</v>
      </c>
      <c r="AX1281" s="17" t="s">
        <v>87</v>
      </c>
      <c r="AY1281" s="17">
        <v>4.2889260761201899E-2</v>
      </c>
      <c r="AZ1281" s="17"/>
      <c r="BA1281" s="17">
        <v>6.4227733697874601E-2</v>
      </c>
      <c r="BB1281" s="17">
        <v>4.9419277823100398E-2</v>
      </c>
      <c r="BC1281" s="17"/>
      <c r="BD1281" s="17">
        <v>5.6305081417253898E-2</v>
      </c>
      <c r="BE1281" s="17">
        <v>4.8745821719010603E-2</v>
      </c>
      <c r="BF1281" s="17"/>
      <c r="BG1281" s="17">
        <v>6.6539187470242803E-2</v>
      </c>
      <c r="BH1281" s="17">
        <v>7.63052284846924E-2</v>
      </c>
      <c r="BI1281" s="17">
        <v>3.4780269204550601E-2</v>
      </c>
      <c r="BJ1281" s="17">
        <v>5.64215300379865E-2</v>
      </c>
    </row>
    <row r="1282" spans="2:62">
      <c r="B1282" t="s">
        <v>101</v>
      </c>
      <c r="C1282" s="17">
        <v>7.9804866933403898E-2</v>
      </c>
      <c r="D1282" s="17">
        <v>6.4118141640012102E-2</v>
      </c>
      <c r="E1282" s="17">
        <v>9.2675674760340193E-2</v>
      </c>
      <c r="F1282" s="17"/>
      <c r="G1282" s="17">
        <v>2.9815629446443299E-2</v>
      </c>
      <c r="H1282" s="17">
        <v>3.5394231312736002E-2</v>
      </c>
      <c r="I1282" s="17">
        <v>5.2437349425425502E-2</v>
      </c>
      <c r="J1282" s="17">
        <v>0.120366918818782</v>
      </c>
      <c r="K1282" s="17">
        <v>0.122896057894145</v>
      </c>
      <c r="L1282" s="17">
        <v>9.6727443136206501E-2</v>
      </c>
      <c r="M1282" s="17"/>
      <c r="N1282" s="17">
        <v>7.7505761645781296E-2</v>
      </c>
      <c r="O1282" s="17">
        <v>6.8074246885793693E-2</v>
      </c>
      <c r="P1282" s="17">
        <v>7.0963537511352703E-2</v>
      </c>
      <c r="Q1282" s="17">
        <v>0.101842171339737</v>
      </c>
      <c r="R1282" s="17"/>
      <c r="S1282" s="17">
        <v>6.7339128315907396E-2</v>
      </c>
      <c r="T1282" s="17">
        <v>0.13619588873098201</v>
      </c>
      <c r="U1282" s="17">
        <v>6.5061972722340294E-2</v>
      </c>
      <c r="V1282" s="17">
        <v>6.6514418728758407E-2</v>
      </c>
      <c r="W1282" s="17">
        <v>0</v>
      </c>
      <c r="X1282" s="17">
        <v>8.9969772119192895E-2</v>
      </c>
      <c r="Y1282" s="17">
        <v>0.101695875929544</v>
      </c>
      <c r="Z1282" s="17">
        <v>6.4433714893148406E-2</v>
      </c>
      <c r="AA1282" s="17">
        <v>9.1782301082942594E-2</v>
      </c>
      <c r="AB1282" s="17"/>
      <c r="AC1282" s="17">
        <v>5.2498076751764197E-2</v>
      </c>
      <c r="AD1282" s="17">
        <v>9.1246684191383501E-2</v>
      </c>
      <c r="AE1282" s="17">
        <v>7.0691828301641196E-2</v>
      </c>
      <c r="AF1282" s="17">
        <v>8.7583876710381203E-2</v>
      </c>
      <c r="AG1282" s="17">
        <v>0.103582283287845</v>
      </c>
      <c r="AH1282" s="17">
        <v>0.101607937906144</v>
      </c>
      <c r="AI1282" s="17"/>
      <c r="AJ1282" s="17">
        <v>9.0480907912089306E-2</v>
      </c>
      <c r="AK1282" s="17">
        <v>6.5114764295562594E-2</v>
      </c>
      <c r="AL1282" s="17">
        <v>7.04673596368562E-2</v>
      </c>
      <c r="AM1282" s="17">
        <v>3.9534706416754502E-2</v>
      </c>
      <c r="AN1282" s="17">
        <v>9.0774481297630397E-2</v>
      </c>
      <c r="AO1282" s="17">
        <v>6.5537232780057103E-2</v>
      </c>
      <c r="AP1282" s="17"/>
      <c r="AQ1282" s="17">
        <v>6.5565130972738805E-2</v>
      </c>
      <c r="AR1282" s="17">
        <v>8.1932471265543899E-2</v>
      </c>
      <c r="AS1282" s="17"/>
      <c r="AT1282" s="17">
        <v>8.6504624646854003E-2</v>
      </c>
      <c r="AU1282" s="17">
        <v>5.4136886218571503E-2</v>
      </c>
      <c r="AV1282" s="17"/>
      <c r="AW1282" s="17">
        <v>6.0342886894381401E-2</v>
      </c>
      <c r="AX1282" s="17" t="s">
        <v>87</v>
      </c>
      <c r="AY1282" s="17">
        <v>9.0480907912089306E-2</v>
      </c>
      <c r="AZ1282" s="17"/>
      <c r="BA1282" s="17">
        <v>5.5269382378026803E-2</v>
      </c>
      <c r="BB1282" s="17">
        <v>9.2329195272025599E-2</v>
      </c>
      <c r="BC1282" s="17"/>
      <c r="BD1282" s="17">
        <v>2.5602829092695598E-2</v>
      </c>
      <c r="BE1282" s="17">
        <v>9.4539813944935297E-2</v>
      </c>
      <c r="BF1282" s="17"/>
      <c r="BG1282" s="17">
        <v>5.6699562313861897E-2</v>
      </c>
      <c r="BH1282" s="17">
        <v>9.6627882203205506E-2</v>
      </c>
      <c r="BI1282" s="17">
        <v>3.39517245371019E-2</v>
      </c>
      <c r="BJ1282" s="17">
        <v>8.2035479758844704E-2</v>
      </c>
    </row>
    <row r="1283" spans="2:62">
      <c r="B1283" t="s">
        <v>259</v>
      </c>
      <c r="C1283" s="17">
        <v>0.47624324127380901</v>
      </c>
      <c r="D1283" s="17">
        <v>0.499957111389706</v>
      </c>
      <c r="E1283" s="17">
        <v>0.45080374761208197</v>
      </c>
      <c r="F1283" s="17"/>
      <c r="G1283" s="17">
        <v>0.52193139636567099</v>
      </c>
      <c r="H1283" s="17">
        <v>0.51492600663097698</v>
      </c>
      <c r="I1283" s="17">
        <v>0.438287432626638</v>
      </c>
      <c r="J1283" s="17">
        <v>0.42115797807560601</v>
      </c>
      <c r="K1283" s="17">
        <v>0.48256727561662399</v>
      </c>
      <c r="L1283" s="17">
        <v>0.48429121339215497</v>
      </c>
      <c r="M1283" s="17"/>
      <c r="N1283" s="17">
        <v>0.51183290290206596</v>
      </c>
      <c r="O1283" s="17">
        <v>0.44829887166377602</v>
      </c>
      <c r="P1283" s="17">
        <v>0.50716486250414095</v>
      </c>
      <c r="Q1283" s="17">
        <v>0.44167673483089198</v>
      </c>
      <c r="R1283" s="17"/>
      <c r="S1283" s="17">
        <v>0.53939136516505204</v>
      </c>
      <c r="T1283" s="17">
        <v>0.37086562592008598</v>
      </c>
      <c r="U1283" s="17">
        <v>0.38482485989080101</v>
      </c>
      <c r="V1283" s="17">
        <v>0.54379155329261397</v>
      </c>
      <c r="W1283" s="17">
        <v>0.48611904378602799</v>
      </c>
      <c r="X1283" s="17">
        <v>0.45172493267760799</v>
      </c>
      <c r="Y1283" s="17">
        <v>0.53506141322935596</v>
      </c>
      <c r="Z1283" s="17">
        <v>0.51545932695639396</v>
      </c>
      <c r="AA1283" s="17">
        <v>0.48672684414330297</v>
      </c>
      <c r="AB1283" s="17"/>
      <c r="AC1283" s="17">
        <v>0.51628761579663596</v>
      </c>
      <c r="AD1283" s="17">
        <v>0.47653791248093003</v>
      </c>
      <c r="AE1283" s="17">
        <v>0.45340285068179698</v>
      </c>
      <c r="AF1283" s="17">
        <v>0.40491281747528302</v>
      </c>
      <c r="AG1283" s="17">
        <v>0.45566277102231501</v>
      </c>
      <c r="AH1283" s="17">
        <v>0.65694010281158299</v>
      </c>
      <c r="AI1283" s="17"/>
      <c r="AJ1283" s="17">
        <v>0.48931456697206899</v>
      </c>
      <c r="AK1283" s="17">
        <v>0.44721754774570799</v>
      </c>
      <c r="AL1283" s="17">
        <v>0.41958033130853101</v>
      </c>
      <c r="AM1283" s="17">
        <v>0.44462819184116098</v>
      </c>
      <c r="AN1283" s="17">
        <v>0.53284919037449097</v>
      </c>
      <c r="AO1283" s="17">
        <v>0.42497288528155802</v>
      </c>
      <c r="AP1283" s="17"/>
      <c r="AQ1283" s="17">
        <v>0.53361709052931405</v>
      </c>
      <c r="AR1283" s="17">
        <v>0.470222939864613</v>
      </c>
      <c r="AS1283" s="17"/>
      <c r="AT1283" s="17">
        <v>0.46871223979002902</v>
      </c>
      <c r="AU1283" s="17">
        <v>0.50917461357482696</v>
      </c>
      <c r="AV1283" s="17"/>
      <c r="AW1283" s="17">
        <v>0.45584376931477799</v>
      </c>
      <c r="AX1283" s="17" t="s">
        <v>87</v>
      </c>
      <c r="AY1283" s="17">
        <v>0.48931456697206899</v>
      </c>
      <c r="AZ1283" s="17"/>
      <c r="BA1283" s="17">
        <v>0.45589908406539098</v>
      </c>
      <c r="BB1283" s="17">
        <v>0.48662807406876302</v>
      </c>
      <c r="BC1283" s="17"/>
      <c r="BD1283" s="17">
        <v>0.55234557556585495</v>
      </c>
      <c r="BE1283" s="17">
        <v>0.45685077614230701</v>
      </c>
      <c r="BF1283" s="17"/>
      <c r="BG1283" s="17">
        <v>0.52179992486471605</v>
      </c>
      <c r="BH1283" s="17">
        <v>0.45449580779008197</v>
      </c>
      <c r="BI1283" s="17">
        <v>0.48878014832163302</v>
      </c>
      <c r="BJ1283" s="17">
        <v>0.49403336236968498</v>
      </c>
    </row>
    <row r="1284" spans="2:62">
      <c r="B1284" t="s">
        <v>260</v>
      </c>
      <c r="C1284" s="17">
        <v>0.21464216099408601</v>
      </c>
      <c r="D1284" s="17">
        <v>0.20415770706701</v>
      </c>
      <c r="E1284" s="17">
        <v>0.22739166238934799</v>
      </c>
      <c r="F1284" s="17"/>
      <c r="G1284" s="17">
        <v>0.24089153159555801</v>
      </c>
      <c r="H1284" s="17">
        <v>0.23690064420645399</v>
      </c>
      <c r="I1284" s="17">
        <v>0.28803523233843198</v>
      </c>
      <c r="J1284" s="17">
        <v>0.21041374534688201</v>
      </c>
      <c r="K1284" s="17">
        <v>0.16958335388271401</v>
      </c>
      <c r="L1284" s="17">
        <v>0.164486895105703</v>
      </c>
      <c r="M1284" s="17"/>
      <c r="N1284" s="17">
        <v>0.21364055719699401</v>
      </c>
      <c r="O1284" s="17">
        <v>0.21451666157021801</v>
      </c>
      <c r="P1284" s="17">
        <v>0.220847783909563</v>
      </c>
      <c r="Q1284" s="17">
        <v>0.208695383874101</v>
      </c>
      <c r="R1284" s="17"/>
      <c r="S1284" s="17">
        <v>0.18654599180405501</v>
      </c>
      <c r="T1284" s="17">
        <v>0.20789206404184499</v>
      </c>
      <c r="U1284" s="17">
        <v>0.30471582523514701</v>
      </c>
      <c r="V1284" s="17">
        <v>0.135746490125526</v>
      </c>
      <c r="W1284" s="17">
        <v>0.30325178288987897</v>
      </c>
      <c r="X1284" s="17">
        <v>0.201502042921027</v>
      </c>
      <c r="Y1284" s="17">
        <v>0.199779602484388</v>
      </c>
      <c r="Z1284" s="17">
        <v>0.17146056258593001</v>
      </c>
      <c r="AA1284" s="17">
        <v>0.225666045197989</v>
      </c>
      <c r="AB1284" s="17"/>
      <c r="AC1284" s="17">
        <v>0.207779053729341</v>
      </c>
      <c r="AD1284" s="17">
        <v>0.201073448465724</v>
      </c>
      <c r="AE1284" s="17">
        <v>0.28235624949256999</v>
      </c>
      <c r="AF1284" s="17">
        <v>0.229934892791059</v>
      </c>
      <c r="AG1284" s="17">
        <v>0.22170926741979399</v>
      </c>
      <c r="AH1284" s="17">
        <v>5.2824291308329302E-2</v>
      </c>
      <c r="AI1284" s="17"/>
      <c r="AJ1284" s="17">
        <v>0.203321930113148</v>
      </c>
      <c r="AK1284" s="17">
        <v>0.24399545675963599</v>
      </c>
      <c r="AL1284" s="17">
        <v>0.23853708444694299</v>
      </c>
      <c r="AM1284" s="17">
        <v>0.24136063669660099</v>
      </c>
      <c r="AN1284" s="17">
        <v>0.160054302278519</v>
      </c>
      <c r="AO1284" s="17">
        <v>0.35600827540912799</v>
      </c>
      <c r="AP1284" s="17"/>
      <c r="AQ1284" s="17">
        <v>0.18158523092128701</v>
      </c>
      <c r="AR1284" s="17">
        <v>0.22052089533531999</v>
      </c>
      <c r="AS1284" s="17"/>
      <c r="AT1284" s="17">
        <v>0.22299747366654599</v>
      </c>
      <c r="AU1284" s="17">
        <v>0.189218332098292</v>
      </c>
      <c r="AV1284" s="17"/>
      <c r="AW1284" s="17">
        <v>0.22665743777066399</v>
      </c>
      <c r="AX1284" s="17" t="s">
        <v>87</v>
      </c>
      <c r="AY1284" s="17">
        <v>0.203321930113148</v>
      </c>
      <c r="AZ1284" s="17"/>
      <c r="BA1284" s="17">
        <v>0.25281836290237197</v>
      </c>
      <c r="BB1284" s="17">
        <v>0.19515482271300499</v>
      </c>
      <c r="BC1284" s="17"/>
      <c r="BD1284" s="17">
        <v>0.195072938927323</v>
      </c>
      <c r="BE1284" s="17">
        <v>0.21838990912798301</v>
      </c>
      <c r="BF1284" s="17"/>
      <c r="BG1284" s="17">
        <v>0.191296685614773</v>
      </c>
      <c r="BH1284" s="17">
        <v>0.21782709637110501</v>
      </c>
      <c r="BI1284" s="17">
        <v>0.221183101016801</v>
      </c>
      <c r="BJ1284" s="17">
        <v>0.22418209686919399</v>
      </c>
    </row>
    <row r="1285" spans="2:62">
      <c r="B1285" t="s">
        <v>261</v>
      </c>
      <c r="C1285" s="17">
        <v>0.26160108027972301</v>
      </c>
      <c r="D1285" s="17">
        <v>0.29579940432269602</v>
      </c>
      <c r="E1285" s="17">
        <v>0.22341208522273301</v>
      </c>
      <c r="F1285" s="17"/>
      <c r="G1285" s="17">
        <v>0.281039864770113</v>
      </c>
      <c r="H1285" s="17">
        <v>0.27802536242452303</v>
      </c>
      <c r="I1285" s="17">
        <v>0.15025220028820599</v>
      </c>
      <c r="J1285" s="17">
        <v>0.210744232728724</v>
      </c>
      <c r="K1285" s="17">
        <v>0.31298392173391099</v>
      </c>
      <c r="L1285" s="17">
        <v>0.319804318286453</v>
      </c>
      <c r="M1285" s="17"/>
      <c r="N1285" s="17">
        <v>0.29819234570507203</v>
      </c>
      <c r="O1285" s="17">
        <v>0.23378221009355801</v>
      </c>
      <c r="P1285" s="17">
        <v>0.286317078594578</v>
      </c>
      <c r="Q1285" s="17">
        <v>0.23298135095679101</v>
      </c>
      <c r="R1285" s="17"/>
      <c r="S1285" s="17">
        <v>0.35284537336099803</v>
      </c>
      <c r="T1285" s="17">
        <v>0.162973561878242</v>
      </c>
      <c r="U1285" s="17">
        <v>8.0109034655654304E-2</v>
      </c>
      <c r="V1285" s="17">
        <v>0.408045063167088</v>
      </c>
      <c r="W1285" s="17">
        <v>0.18286726089614899</v>
      </c>
      <c r="X1285" s="17">
        <v>0.25022288975658102</v>
      </c>
      <c r="Y1285" s="17">
        <v>0.33528181074496799</v>
      </c>
      <c r="Z1285" s="17">
        <v>0.34399876437046401</v>
      </c>
      <c r="AA1285" s="17">
        <v>0.26106079894531398</v>
      </c>
      <c r="AB1285" s="17"/>
      <c r="AC1285" s="17">
        <v>0.30850856206729499</v>
      </c>
      <c r="AD1285" s="17">
        <v>0.27546446401520602</v>
      </c>
      <c r="AE1285" s="17">
        <v>0.17104660118922699</v>
      </c>
      <c r="AF1285" s="17">
        <v>0.17497792468422399</v>
      </c>
      <c r="AG1285" s="17">
        <v>0.23395350360252101</v>
      </c>
      <c r="AH1285" s="17">
        <v>0.604115811503253</v>
      </c>
      <c r="AI1285" s="17"/>
      <c r="AJ1285" s="17">
        <v>0.28599263685892101</v>
      </c>
      <c r="AK1285" s="17">
        <v>0.203222090986072</v>
      </c>
      <c r="AL1285" s="17">
        <v>0.18104324686158799</v>
      </c>
      <c r="AM1285" s="17">
        <v>0.20326755514455999</v>
      </c>
      <c r="AN1285" s="17">
        <v>0.372794888095972</v>
      </c>
      <c r="AO1285" s="17">
        <v>6.8964609872430194E-2</v>
      </c>
      <c r="AP1285" s="17"/>
      <c r="AQ1285" s="17">
        <v>0.35203185960802702</v>
      </c>
      <c r="AR1285" s="17">
        <v>0.24970204452929301</v>
      </c>
      <c r="AS1285" s="17"/>
      <c r="AT1285" s="17">
        <v>0.245714766123483</v>
      </c>
      <c r="AU1285" s="17">
        <v>0.31995628147653399</v>
      </c>
      <c r="AV1285" s="17"/>
      <c r="AW1285" s="17">
        <v>0.229186331544114</v>
      </c>
      <c r="AX1285" s="17" t="s">
        <v>87</v>
      </c>
      <c r="AY1285" s="17">
        <v>0.28599263685892101</v>
      </c>
      <c r="AZ1285" s="17"/>
      <c r="BA1285" s="17">
        <v>0.20308072116301901</v>
      </c>
      <c r="BB1285" s="17">
        <v>0.29147325135575802</v>
      </c>
      <c r="BC1285" s="17"/>
      <c r="BD1285" s="17">
        <v>0.35727263663853098</v>
      </c>
      <c r="BE1285" s="17">
        <v>0.23846086701432401</v>
      </c>
      <c r="BF1285" s="17"/>
      <c r="BG1285" s="17">
        <v>0.33050323924994401</v>
      </c>
      <c r="BH1285" s="17">
        <v>0.236668711418977</v>
      </c>
      <c r="BI1285" s="17">
        <v>0.26759704730483203</v>
      </c>
      <c r="BJ1285" s="17">
        <v>0.26985126550049099</v>
      </c>
    </row>
    <row r="1286" spans="2:62">
      <c r="C1286" s="17"/>
      <c r="D1286" s="17"/>
      <c r="E1286" s="17"/>
      <c r="F1286" s="17"/>
      <c r="G1286" s="17"/>
      <c r="H1286" s="17"/>
      <c r="I1286" s="17"/>
      <c r="J1286" s="17"/>
      <c r="K1286" s="17"/>
      <c r="L1286" s="17"/>
      <c r="M1286" s="17"/>
      <c r="N1286" s="17"/>
      <c r="O1286" s="17"/>
      <c r="P1286" s="17"/>
      <c r="Q1286" s="17"/>
      <c r="R1286" s="17"/>
      <c r="S1286" s="17"/>
      <c r="T1286" s="17"/>
      <c r="U1286" s="17"/>
      <c r="V1286" s="17"/>
      <c r="W1286" s="17"/>
      <c r="X1286" s="17"/>
      <c r="Y1286" s="17"/>
      <c r="Z1286" s="17"/>
      <c r="AA1286" s="17"/>
      <c r="AB1286" s="17"/>
      <c r="AC1286" s="17"/>
      <c r="AD1286" s="17"/>
      <c r="AE1286" s="17"/>
      <c r="AF1286" s="17"/>
      <c r="AG1286" s="17"/>
      <c r="AH1286" s="17"/>
      <c r="AI1286" s="17"/>
      <c r="AJ1286" s="17"/>
      <c r="AK1286" s="17"/>
      <c r="AL1286" s="17"/>
      <c r="AM1286" s="17"/>
      <c r="AN1286" s="17"/>
      <c r="AO1286" s="17"/>
      <c r="AP1286" s="17"/>
      <c r="AQ1286" s="17"/>
      <c r="AR1286" s="17"/>
      <c r="AS1286" s="17"/>
      <c r="AT1286" s="17"/>
      <c r="AU1286" s="17"/>
      <c r="AV1286" s="17"/>
      <c r="AW1286" s="17"/>
      <c r="AX1286" s="17"/>
      <c r="AY1286" s="17"/>
      <c r="AZ1286" s="17"/>
      <c r="BA1286" s="17"/>
      <c r="BB1286" s="17"/>
      <c r="BC1286" s="17"/>
      <c r="BD1286" s="17"/>
      <c r="BE1286" s="17"/>
      <c r="BF1286" s="17"/>
      <c r="BG1286" s="17"/>
      <c r="BH1286" s="17"/>
      <c r="BI1286" s="17"/>
      <c r="BJ1286" s="17"/>
    </row>
    <row r="1287" spans="2:62">
      <c r="B1287" s="6" t="s">
        <v>494</v>
      </c>
      <c r="C1287" s="17"/>
      <c r="D1287" s="17"/>
      <c r="E1287" s="17"/>
      <c r="F1287" s="17"/>
      <c r="G1287" s="17"/>
      <c r="H1287" s="17"/>
      <c r="I1287" s="17"/>
      <c r="J1287" s="17"/>
      <c r="K1287" s="17"/>
      <c r="L1287" s="17"/>
      <c r="M1287" s="17"/>
      <c r="N1287" s="17"/>
      <c r="O1287" s="17"/>
      <c r="P1287" s="17"/>
      <c r="Q1287" s="17"/>
      <c r="R1287" s="17"/>
      <c r="S1287" s="17"/>
      <c r="T1287" s="17"/>
      <c r="U1287" s="17"/>
      <c r="V1287" s="17"/>
      <c r="W1287" s="17"/>
      <c r="X1287" s="17"/>
      <c r="Y1287" s="17"/>
      <c r="Z1287" s="17"/>
      <c r="AA1287" s="17"/>
      <c r="AB1287" s="17"/>
      <c r="AC1287" s="17"/>
      <c r="AD1287" s="17"/>
      <c r="AE1287" s="17"/>
      <c r="AF1287" s="17"/>
      <c r="AG1287" s="17"/>
      <c r="AH1287" s="17"/>
      <c r="AI1287" s="17"/>
      <c r="AJ1287" s="17"/>
      <c r="AK1287" s="17"/>
      <c r="AL1287" s="17"/>
      <c r="AM1287" s="17"/>
      <c r="AN1287" s="17"/>
      <c r="AO1287" s="17"/>
      <c r="AP1287" s="17"/>
      <c r="AQ1287" s="17"/>
      <c r="AR1287" s="17"/>
      <c r="AS1287" s="17"/>
      <c r="AT1287" s="17"/>
      <c r="AU1287" s="17"/>
      <c r="AV1287" s="17"/>
      <c r="AW1287" s="17"/>
      <c r="AX1287" s="17"/>
      <c r="AY1287" s="17"/>
      <c r="AZ1287" s="17"/>
      <c r="BA1287" s="17"/>
      <c r="BB1287" s="17"/>
      <c r="BC1287" s="17"/>
      <c r="BD1287" s="17"/>
      <c r="BE1287" s="17"/>
      <c r="BF1287" s="17"/>
      <c r="BG1287" s="17"/>
      <c r="BH1287" s="17"/>
      <c r="BI1287" s="17"/>
      <c r="BJ1287" s="17"/>
    </row>
    <row r="1288" spans="2:62">
      <c r="B1288" s="24" t="s">
        <v>22</v>
      </c>
      <c r="C1288" s="17"/>
      <c r="D1288" s="17"/>
      <c r="E1288" s="17"/>
      <c r="F1288" s="17"/>
      <c r="G1288" s="17"/>
      <c r="H1288" s="17"/>
      <c r="I1288" s="17"/>
      <c r="J1288" s="17"/>
      <c r="K1288" s="17"/>
      <c r="L1288" s="17"/>
      <c r="M1288" s="17"/>
      <c r="N1288" s="17"/>
      <c r="O1288" s="17"/>
      <c r="P1288" s="17"/>
      <c r="Q1288" s="17"/>
      <c r="R1288" s="17"/>
      <c r="S1288" s="17"/>
      <c r="T1288" s="17"/>
      <c r="U1288" s="17"/>
      <c r="V1288" s="17"/>
      <c r="W1288" s="17"/>
      <c r="X1288" s="17"/>
      <c r="Y1288" s="17"/>
      <c r="Z1288" s="17"/>
      <c r="AA1288" s="17"/>
      <c r="AB1288" s="17"/>
      <c r="AC1288" s="17"/>
      <c r="AD1288" s="17"/>
      <c r="AE1288" s="17"/>
      <c r="AF1288" s="17"/>
      <c r="AG1288" s="17"/>
      <c r="AH1288" s="17"/>
      <c r="AI1288" s="17"/>
      <c r="AJ1288" s="17"/>
      <c r="AK1288" s="17"/>
      <c r="AL1288" s="17"/>
      <c r="AM1288" s="17"/>
      <c r="AN1288" s="17"/>
      <c r="AO1288" s="17"/>
      <c r="AP1288" s="17"/>
      <c r="AQ1288" s="17"/>
      <c r="AR1288" s="17"/>
      <c r="AS1288" s="17"/>
      <c r="AT1288" s="17"/>
      <c r="AU1288" s="17"/>
      <c r="AV1288" s="17"/>
      <c r="AW1288" s="17"/>
      <c r="AX1288" s="17"/>
      <c r="AY1288" s="17"/>
      <c r="AZ1288" s="17"/>
      <c r="BA1288" s="17"/>
      <c r="BB1288" s="17"/>
      <c r="BC1288" s="17"/>
      <c r="BD1288" s="17"/>
      <c r="BE1288" s="17"/>
      <c r="BF1288" s="17"/>
      <c r="BG1288" s="17"/>
      <c r="BH1288" s="17"/>
      <c r="BI1288" s="17"/>
      <c r="BJ1288" s="17"/>
    </row>
    <row r="1289" spans="2:62">
      <c r="B1289" t="s">
        <v>252</v>
      </c>
      <c r="C1289" s="17">
        <v>0.13191716434918399</v>
      </c>
      <c r="D1289" s="17">
        <v>0.15302361390798899</v>
      </c>
      <c r="E1289" s="17">
        <v>0.111913668794881</v>
      </c>
      <c r="F1289" s="17"/>
      <c r="G1289" s="17">
        <v>0.16632527561616101</v>
      </c>
      <c r="H1289" s="17">
        <v>0.184410787620605</v>
      </c>
      <c r="I1289" s="17">
        <v>0.13322811051881001</v>
      </c>
      <c r="J1289" s="17">
        <v>0.15714321622625299</v>
      </c>
      <c r="K1289" s="17">
        <v>7.9806469859075996E-2</v>
      </c>
      <c r="L1289" s="17">
        <v>8.2624047343511697E-2</v>
      </c>
      <c r="M1289" s="17"/>
      <c r="N1289" s="17">
        <v>0.15649967357458699</v>
      </c>
      <c r="O1289" s="17">
        <v>0.11960255656943999</v>
      </c>
      <c r="P1289" s="17">
        <v>0.13220206074167301</v>
      </c>
      <c r="Q1289" s="17">
        <v>0.121449603984529</v>
      </c>
      <c r="R1289" s="17"/>
      <c r="S1289" s="17">
        <v>0.210145822342821</v>
      </c>
      <c r="T1289" s="17">
        <v>0.15095344964943799</v>
      </c>
      <c r="U1289" s="17">
        <v>0.11571192550033201</v>
      </c>
      <c r="V1289" s="17">
        <v>0.121496101626504</v>
      </c>
      <c r="W1289" s="17">
        <v>9.2107372827121503E-2</v>
      </c>
      <c r="X1289" s="17">
        <v>9.7985255921293701E-2</v>
      </c>
      <c r="Y1289" s="17">
        <v>0.102130802210452</v>
      </c>
      <c r="Z1289" s="17">
        <v>6.9275955239930895E-2</v>
      </c>
      <c r="AA1289" s="17">
        <v>0.151690005411868</v>
      </c>
      <c r="AB1289" s="17"/>
      <c r="AC1289" s="17">
        <v>0.245004441297905</v>
      </c>
      <c r="AD1289" s="17">
        <v>0.110108394373625</v>
      </c>
      <c r="AE1289" s="17">
        <v>8.9348489203769296E-2</v>
      </c>
      <c r="AF1289" s="17">
        <v>7.7555256670393993E-2</v>
      </c>
      <c r="AG1289" s="17">
        <v>7.1924592009876998E-2</v>
      </c>
      <c r="AH1289" s="17">
        <v>0.107886842128972</v>
      </c>
      <c r="AI1289" s="17"/>
      <c r="AJ1289" s="17">
        <v>9.8861332609527897E-2</v>
      </c>
      <c r="AK1289" s="17">
        <v>0.11556781144709501</v>
      </c>
      <c r="AL1289" s="17">
        <v>0.142100812483728</v>
      </c>
      <c r="AM1289" s="17">
        <v>0.164727921035665</v>
      </c>
      <c r="AN1289" s="17">
        <v>0.20069235391128101</v>
      </c>
      <c r="AO1289" s="17">
        <v>0.14106048688884301</v>
      </c>
      <c r="AP1289" s="17"/>
      <c r="AQ1289" s="17">
        <v>0.172941844237195</v>
      </c>
      <c r="AR1289" s="17">
        <v>0.124300943331872</v>
      </c>
      <c r="AS1289" s="17"/>
      <c r="AT1289" s="17">
        <v>0.110740470810479</v>
      </c>
      <c r="AU1289" s="17">
        <v>0.20841231389517501</v>
      </c>
      <c r="AV1289" s="17"/>
      <c r="AW1289" s="17">
        <v>0.14602950920001601</v>
      </c>
      <c r="AX1289" s="17" t="s">
        <v>87</v>
      </c>
      <c r="AY1289" s="17">
        <v>9.8861332609527897E-2</v>
      </c>
      <c r="AZ1289" s="17"/>
      <c r="BA1289" s="17">
        <v>0.13411797718606799</v>
      </c>
      <c r="BB1289" s="17">
        <v>0.13079374237156699</v>
      </c>
      <c r="BC1289" s="17"/>
      <c r="BD1289" s="17">
        <v>0.229736504516308</v>
      </c>
      <c r="BE1289" s="17">
        <v>0.10754824825822799</v>
      </c>
      <c r="BF1289" s="17"/>
      <c r="BG1289" s="17">
        <v>0.18659230667489199</v>
      </c>
      <c r="BH1289" s="17">
        <v>0.19857405930060101</v>
      </c>
      <c r="BI1289" s="17">
        <v>0.17282281335750499</v>
      </c>
      <c r="BJ1289" s="17">
        <v>0.10590125208142299</v>
      </c>
    </row>
    <row r="1290" spans="2:62">
      <c r="B1290" t="s">
        <v>339</v>
      </c>
      <c r="C1290" s="17">
        <v>0.31487549302728002</v>
      </c>
      <c r="D1290" s="17">
        <v>0.32472937819040498</v>
      </c>
      <c r="E1290" s="17">
        <v>0.30396329074644102</v>
      </c>
      <c r="F1290" s="17"/>
      <c r="G1290" s="17">
        <v>0.31952883061325399</v>
      </c>
      <c r="H1290" s="17">
        <v>0.36856914513488498</v>
      </c>
      <c r="I1290" s="17">
        <v>0.36679919305876402</v>
      </c>
      <c r="J1290" s="17">
        <v>0.280624894548618</v>
      </c>
      <c r="K1290" s="17">
        <v>0.31247808008373701</v>
      </c>
      <c r="L1290" s="17">
        <v>0.25877243869341598</v>
      </c>
      <c r="M1290" s="17"/>
      <c r="N1290" s="17">
        <v>0.31715102380560101</v>
      </c>
      <c r="O1290" s="17">
        <v>0.29823214173962598</v>
      </c>
      <c r="P1290" s="17">
        <v>0.29841769929663298</v>
      </c>
      <c r="Q1290" s="17">
        <v>0.34636570367606101</v>
      </c>
      <c r="R1290" s="17"/>
      <c r="S1290" s="17">
        <v>0.29115416124221799</v>
      </c>
      <c r="T1290" s="17">
        <v>0.27753362336807702</v>
      </c>
      <c r="U1290" s="17">
        <v>0.33301425316655597</v>
      </c>
      <c r="V1290" s="17">
        <v>0.28535338371403102</v>
      </c>
      <c r="W1290" s="17">
        <v>0.33229834441859102</v>
      </c>
      <c r="X1290" s="17">
        <v>0.342178407588281</v>
      </c>
      <c r="Y1290" s="17">
        <v>0.34933317171897299</v>
      </c>
      <c r="Z1290" s="17">
        <v>0.26594353766687701</v>
      </c>
      <c r="AA1290" s="17">
        <v>0.35121653164135402</v>
      </c>
      <c r="AB1290" s="17"/>
      <c r="AC1290" s="17">
        <v>0.30464599007439103</v>
      </c>
      <c r="AD1290" s="17">
        <v>0.34893659559975598</v>
      </c>
      <c r="AE1290" s="17">
        <v>0.37928317549013302</v>
      </c>
      <c r="AF1290" s="17">
        <v>0.276129437886666</v>
      </c>
      <c r="AG1290" s="17">
        <v>0.26388697683336698</v>
      </c>
      <c r="AH1290" s="17">
        <v>0.22894579681326599</v>
      </c>
      <c r="AI1290" s="17"/>
      <c r="AJ1290" s="17">
        <v>0.26816301794492697</v>
      </c>
      <c r="AK1290" s="17">
        <v>0.32820784582456802</v>
      </c>
      <c r="AL1290" s="17">
        <v>0.45168916201062498</v>
      </c>
      <c r="AM1290" s="17">
        <v>0.31031729850060003</v>
      </c>
      <c r="AN1290" s="17">
        <v>0.36477871552560998</v>
      </c>
      <c r="AO1290" s="17">
        <v>0.18598141243720601</v>
      </c>
      <c r="AP1290" s="17"/>
      <c r="AQ1290" s="17">
        <v>0.35056991505198198</v>
      </c>
      <c r="AR1290" s="17">
        <v>0.31139416097560502</v>
      </c>
      <c r="AS1290" s="17"/>
      <c r="AT1290" s="17">
        <v>0.30916001060454401</v>
      </c>
      <c r="AU1290" s="17">
        <v>0.34313517335541399</v>
      </c>
      <c r="AV1290" s="17"/>
      <c r="AW1290" s="17">
        <v>0.35324258378889001</v>
      </c>
      <c r="AX1290" s="17" t="s">
        <v>87</v>
      </c>
      <c r="AY1290" s="17">
        <v>0.26816301794492697</v>
      </c>
      <c r="AZ1290" s="17"/>
      <c r="BA1290" s="17">
        <v>0.319046931310835</v>
      </c>
      <c r="BB1290" s="17">
        <v>0.31274615001024603</v>
      </c>
      <c r="BC1290" s="17"/>
      <c r="BD1290" s="17">
        <v>0.344374493992119</v>
      </c>
      <c r="BE1290" s="17">
        <v>0.30634672312873601</v>
      </c>
      <c r="BF1290" s="17"/>
      <c r="BG1290" s="17">
        <v>0.380958195602637</v>
      </c>
      <c r="BH1290" s="17">
        <v>0.32306551458057098</v>
      </c>
      <c r="BI1290" s="17">
        <v>0.33868824330351999</v>
      </c>
      <c r="BJ1290" s="17">
        <v>0.28952759426670699</v>
      </c>
    </row>
    <row r="1291" spans="2:62">
      <c r="B1291" t="s">
        <v>255</v>
      </c>
      <c r="C1291" s="17">
        <v>0.25057364412037397</v>
      </c>
      <c r="D1291" s="17">
        <v>0.25808979608665</v>
      </c>
      <c r="E1291" s="17">
        <v>0.24549438657014899</v>
      </c>
      <c r="F1291" s="17"/>
      <c r="G1291" s="17">
        <v>0.222273052696289</v>
      </c>
      <c r="H1291" s="17">
        <v>0.182525143580096</v>
      </c>
      <c r="I1291" s="17">
        <v>0.26202007421818402</v>
      </c>
      <c r="J1291" s="17">
        <v>0.22613588122855499</v>
      </c>
      <c r="K1291" s="17">
        <v>0.28879243511664698</v>
      </c>
      <c r="L1291" s="17">
        <v>0.31683812456781402</v>
      </c>
      <c r="M1291" s="17"/>
      <c r="N1291" s="17">
        <v>0.224539579281714</v>
      </c>
      <c r="O1291" s="17">
        <v>0.24850869168189499</v>
      </c>
      <c r="P1291" s="17">
        <v>0.29762897845318398</v>
      </c>
      <c r="Q1291" s="17">
        <v>0.23369518566233299</v>
      </c>
      <c r="R1291" s="17"/>
      <c r="S1291" s="17">
        <v>0.18390795042555599</v>
      </c>
      <c r="T1291" s="17">
        <v>0.28591535986477001</v>
      </c>
      <c r="U1291" s="17">
        <v>0.26228978307100598</v>
      </c>
      <c r="V1291" s="17">
        <v>0.305304847592832</v>
      </c>
      <c r="W1291" s="17">
        <v>0.23685855051763399</v>
      </c>
      <c r="X1291" s="17">
        <v>0.34388518583463401</v>
      </c>
      <c r="Y1291" s="17">
        <v>0.18119881453686201</v>
      </c>
      <c r="Z1291" s="17">
        <v>0.28477334980682001</v>
      </c>
      <c r="AA1291" s="17">
        <v>0.20699071414329101</v>
      </c>
      <c r="AB1291" s="17"/>
      <c r="AC1291" s="17">
        <v>0.20152453491217601</v>
      </c>
      <c r="AD1291" s="17">
        <v>0.23597749265215101</v>
      </c>
      <c r="AE1291" s="17">
        <v>0.29883490528561302</v>
      </c>
      <c r="AF1291" s="17">
        <v>0.28122323189659898</v>
      </c>
      <c r="AG1291" s="17">
        <v>0.29269604455501602</v>
      </c>
      <c r="AH1291" s="17">
        <v>0.26503349766971801</v>
      </c>
      <c r="AI1291" s="17"/>
      <c r="AJ1291" s="17">
        <v>0.28438861102746099</v>
      </c>
      <c r="AK1291" s="17">
        <v>0.25820810354676399</v>
      </c>
      <c r="AL1291" s="17">
        <v>0.19096366923144301</v>
      </c>
      <c r="AM1291" s="17">
        <v>0.26145696996842499</v>
      </c>
      <c r="AN1291" s="17">
        <v>0.20482365941112199</v>
      </c>
      <c r="AO1291" s="17">
        <v>0.20454549484412099</v>
      </c>
      <c r="AP1291" s="17"/>
      <c r="AQ1291" s="17">
        <v>0.19794253709717</v>
      </c>
      <c r="AR1291" s="17">
        <v>0.258255988473094</v>
      </c>
      <c r="AS1291" s="17"/>
      <c r="AT1291" s="17">
        <v>0.26910569836863502</v>
      </c>
      <c r="AU1291" s="17">
        <v>0.18057993738288999</v>
      </c>
      <c r="AV1291" s="17"/>
      <c r="AW1291" s="17">
        <v>0.24616255231311501</v>
      </c>
      <c r="AX1291" s="17" t="s">
        <v>87</v>
      </c>
      <c r="AY1291" s="17">
        <v>0.28438861102746099</v>
      </c>
      <c r="AZ1291" s="17"/>
      <c r="BA1291" s="17">
        <v>0.24094809760847399</v>
      </c>
      <c r="BB1291" s="17">
        <v>0.25548707897354</v>
      </c>
      <c r="BC1291" s="17"/>
      <c r="BD1291" s="17">
        <v>0.18072741579791801</v>
      </c>
      <c r="BE1291" s="17">
        <v>0.27209928980958997</v>
      </c>
      <c r="BF1291" s="17"/>
      <c r="BG1291" s="17">
        <v>0.19978120946837999</v>
      </c>
      <c r="BH1291" s="17">
        <v>0.22974784264981701</v>
      </c>
      <c r="BI1291" s="17">
        <v>0.23008320698835599</v>
      </c>
      <c r="BJ1291" s="17">
        <v>0.25570748798404003</v>
      </c>
    </row>
    <row r="1292" spans="2:62">
      <c r="B1292" t="s">
        <v>340</v>
      </c>
      <c r="C1292" s="17">
        <v>0.161235111142886</v>
      </c>
      <c r="D1292" s="17">
        <v>0.147684397100285</v>
      </c>
      <c r="E1292" s="17">
        <v>0.1743218813032</v>
      </c>
      <c r="F1292" s="17"/>
      <c r="G1292" s="17">
        <v>0.19108029068006099</v>
      </c>
      <c r="H1292" s="17">
        <v>0.122153095477009</v>
      </c>
      <c r="I1292" s="17">
        <v>0.109196804049134</v>
      </c>
      <c r="J1292" s="17">
        <v>0.145040073975198</v>
      </c>
      <c r="K1292" s="17">
        <v>0.212776776414873</v>
      </c>
      <c r="L1292" s="17">
        <v>0.191347676861161</v>
      </c>
      <c r="M1292" s="17"/>
      <c r="N1292" s="17">
        <v>0.18626995873074401</v>
      </c>
      <c r="O1292" s="17">
        <v>0.17710687747211701</v>
      </c>
      <c r="P1292" s="17">
        <v>0.15416128031170301</v>
      </c>
      <c r="Q1292" s="17">
        <v>0.12913056767841299</v>
      </c>
      <c r="R1292" s="17"/>
      <c r="S1292" s="17">
        <v>0.210510875829231</v>
      </c>
      <c r="T1292" s="17">
        <v>0.158201529726678</v>
      </c>
      <c r="U1292" s="17">
        <v>0.19296737673241099</v>
      </c>
      <c r="V1292" s="17">
        <v>0.16310417502129801</v>
      </c>
      <c r="W1292" s="17">
        <v>0.11407798958090801</v>
      </c>
      <c r="X1292" s="17">
        <v>8.9087770324360605E-2</v>
      </c>
      <c r="Y1292" s="17">
        <v>0.20606154835180401</v>
      </c>
      <c r="Z1292" s="17">
        <v>0.17773899338774801</v>
      </c>
      <c r="AA1292" s="17">
        <v>0.13755172997925699</v>
      </c>
      <c r="AB1292" s="17"/>
      <c r="AC1292" s="17">
        <v>0.12476994254557899</v>
      </c>
      <c r="AD1292" s="17">
        <v>0.16957741413240601</v>
      </c>
      <c r="AE1292" s="17">
        <v>0.106601149234739</v>
      </c>
      <c r="AF1292" s="17">
        <v>0.180894443025755</v>
      </c>
      <c r="AG1292" s="17">
        <v>0.234737455844656</v>
      </c>
      <c r="AH1292" s="17">
        <v>0.225574377336002</v>
      </c>
      <c r="AI1292" s="17"/>
      <c r="AJ1292" s="17">
        <v>0.21383798639283899</v>
      </c>
      <c r="AK1292" s="17">
        <v>0.15484586290956101</v>
      </c>
      <c r="AL1292" s="17">
        <v>7.4691716007109596E-2</v>
      </c>
      <c r="AM1292" s="17">
        <v>0.174960003656499</v>
      </c>
      <c r="AN1292" s="17">
        <v>7.8277624323976405E-2</v>
      </c>
      <c r="AO1292" s="17">
        <v>0.219708880429971</v>
      </c>
      <c r="AP1292" s="17"/>
      <c r="AQ1292" s="17">
        <v>0.17426163225713701</v>
      </c>
      <c r="AR1292" s="17">
        <v>0.15671007848132101</v>
      </c>
      <c r="AS1292" s="17"/>
      <c r="AT1292" s="17">
        <v>0.16805321100321599</v>
      </c>
      <c r="AU1292" s="17">
        <v>0.13911819200942999</v>
      </c>
      <c r="AV1292" s="17"/>
      <c r="AW1292" s="17">
        <v>0.115307005194656</v>
      </c>
      <c r="AX1292" s="17" t="s">
        <v>87</v>
      </c>
      <c r="AY1292" s="17">
        <v>0.21383798639283899</v>
      </c>
      <c r="AZ1292" s="17"/>
      <c r="BA1292" s="17">
        <v>0.17124319560639301</v>
      </c>
      <c r="BB1292" s="17">
        <v>0.15612640682613499</v>
      </c>
      <c r="BC1292" s="17"/>
      <c r="BD1292" s="17">
        <v>0.14604565310822701</v>
      </c>
      <c r="BE1292" s="17">
        <v>0.16411404460763601</v>
      </c>
      <c r="BF1292" s="17"/>
      <c r="BG1292" s="17">
        <v>0.120982316402392</v>
      </c>
      <c r="BH1292" s="17">
        <v>8.1859120903506E-2</v>
      </c>
      <c r="BI1292" s="17">
        <v>0.179962132297697</v>
      </c>
      <c r="BJ1292" s="17">
        <v>0.207462403195566</v>
      </c>
    </row>
    <row r="1293" spans="2:62">
      <c r="B1293" t="s">
        <v>258</v>
      </c>
      <c r="C1293" s="17">
        <v>0.108950359222906</v>
      </c>
      <c r="D1293" s="17">
        <v>8.6588136558906001E-2</v>
      </c>
      <c r="E1293" s="17">
        <v>0.12894230942503701</v>
      </c>
      <c r="F1293" s="17"/>
      <c r="G1293" s="17">
        <v>7.0976920947792593E-2</v>
      </c>
      <c r="H1293" s="17">
        <v>0.117517682174896</v>
      </c>
      <c r="I1293" s="17">
        <v>9.1642156044554002E-2</v>
      </c>
      <c r="J1293" s="17">
        <v>0.15281273427045799</v>
      </c>
      <c r="K1293" s="17">
        <v>7.1891684308492895E-2</v>
      </c>
      <c r="L1293" s="17">
        <v>0.119012212320236</v>
      </c>
      <c r="M1293" s="17"/>
      <c r="N1293" s="17">
        <v>7.9244240232018398E-2</v>
      </c>
      <c r="O1293" s="17">
        <v>0.124443316797722</v>
      </c>
      <c r="P1293" s="17">
        <v>0.10393598272132</v>
      </c>
      <c r="Q1293" s="17">
        <v>0.124269701398392</v>
      </c>
      <c r="R1293" s="17"/>
      <c r="S1293" s="17">
        <v>7.3555690530838103E-2</v>
      </c>
      <c r="T1293" s="17">
        <v>0.11369435077038199</v>
      </c>
      <c r="U1293" s="17">
        <v>6.1551043725780998E-2</v>
      </c>
      <c r="V1293" s="17">
        <v>9.4709298061112696E-2</v>
      </c>
      <c r="W1293" s="17">
        <v>0.214573188445215</v>
      </c>
      <c r="X1293" s="17">
        <v>8.8813010342331702E-2</v>
      </c>
      <c r="Y1293" s="17">
        <v>0.123235794738872</v>
      </c>
      <c r="Z1293" s="17">
        <v>0.150940797696825</v>
      </c>
      <c r="AA1293" s="17">
        <v>9.77525818610811E-2</v>
      </c>
      <c r="AB1293" s="17"/>
      <c r="AC1293" s="17">
        <v>9.0710205706073493E-2</v>
      </c>
      <c r="AD1293" s="17">
        <v>9.6381403241356106E-2</v>
      </c>
      <c r="AE1293" s="17">
        <v>0.107264358352452</v>
      </c>
      <c r="AF1293" s="17">
        <v>0.14959386052156501</v>
      </c>
      <c r="AG1293" s="17">
        <v>0.109072855899997</v>
      </c>
      <c r="AH1293" s="17">
        <v>0.14525125751757301</v>
      </c>
      <c r="AI1293" s="17"/>
      <c r="AJ1293" s="17">
        <v>0.109989066346459</v>
      </c>
      <c r="AK1293" s="17">
        <v>0.117395675777323</v>
      </c>
      <c r="AL1293" s="17">
        <v>0.110384869034189</v>
      </c>
      <c r="AM1293" s="17">
        <v>7.5095651289861495E-2</v>
      </c>
      <c r="AN1293" s="17">
        <v>0.10503570587762</v>
      </c>
      <c r="AO1293" s="17">
        <v>0.14982233899460001</v>
      </c>
      <c r="AP1293" s="17"/>
      <c r="AQ1293" s="17">
        <v>7.4994985575554604E-2</v>
      </c>
      <c r="AR1293" s="17">
        <v>0.111470879623048</v>
      </c>
      <c r="AS1293" s="17"/>
      <c r="AT1293" s="17">
        <v>0.109778688851914</v>
      </c>
      <c r="AU1293" s="17">
        <v>0.102082994853713</v>
      </c>
      <c r="AV1293" s="17"/>
      <c r="AW1293" s="17">
        <v>0.102586181710969</v>
      </c>
      <c r="AX1293" s="17" t="s">
        <v>87</v>
      </c>
      <c r="AY1293" s="17">
        <v>0.109989066346459</v>
      </c>
      <c r="AZ1293" s="17"/>
      <c r="BA1293" s="17">
        <v>0.12311431608491399</v>
      </c>
      <c r="BB1293" s="17">
        <v>0.10172025761584499</v>
      </c>
      <c r="BC1293" s="17"/>
      <c r="BD1293" s="17">
        <v>7.7637212300891004E-2</v>
      </c>
      <c r="BE1293" s="17">
        <v>0.11915424913379601</v>
      </c>
      <c r="BF1293" s="17"/>
      <c r="BG1293" s="17">
        <v>8.9557972126733498E-2</v>
      </c>
      <c r="BH1293" s="17">
        <v>0.124657995986844</v>
      </c>
      <c r="BI1293" s="17">
        <v>7.2985015721989094E-2</v>
      </c>
      <c r="BJ1293" s="17">
        <v>0.12678884093387299</v>
      </c>
    </row>
    <row r="1294" spans="2:62">
      <c r="B1294" t="s">
        <v>101</v>
      </c>
      <c r="C1294" s="17">
        <v>3.2448228137369597E-2</v>
      </c>
      <c r="D1294" s="17">
        <v>2.98846781557656E-2</v>
      </c>
      <c r="E1294" s="17">
        <v>3.5364463160292001E-2</v>
      </c>
      <c r="F1294" s="17"/>
      <c r="G1294" s="17">
        <v>2.9815629446443299E-2</v>
      </c>
      <c r="H1294" s="17">
        <v>2.4824146012509599E-2</v>
      </c>
      <c r="I1294" s="17">
        <v>3.7113662110554099E-2</v>
      </c>
      <c r="J1294" s="17">
        <v>3.8243199750918201E-2</v>
      </c>
      <c r="K1294" s="17">
        <v>3.4254554217173903E-2</v>
      </c>
      <c r="L1294" s="17">
        <v>3.1405500213860897E-2</v>
      </c>
      <c r="M1294" s="17"/>
      <c r="N1294" s="17">
        <v>3.6295524375336702E-2</v>
      </c>
      <c r="O1294" s="17">
        <v>3.2106415739200297E-2</v>
      </c>
      <c r="P1294" s="17">
        <v>1.3653998475487501E-2</v>
      </c>
      <c r="Q1294" s="17">
        <v>4.5089237600272697E-2</v>
      </c>
      <c r="R1294" s="17"/>
      <c r="S1294" s="17">
        <v>3.07254996293372E-2</v>
      </c>
      <c r="T1294" s="17">
        <v>1.37016866206535E-2</v>
      </c>
      <c r="U1294" s="17">
        <v>3.4465617803915001E-2</v>
      </c>
      <c r="V1294" s="17">
        <v>3.0032193984222199E-2</v>
      </c>
      <c r="W1294" s="17">
        <v>1.0084554210529799E-2</v>
      </c>
      <c r="X1294" s="17">
        <v>3.8050369989099497E-2</v>
      </c>
      <c r="Y1294" s="17">
        <v>3.8039868443036702E-2</v>
      </c>
      <c r="Z1294" s="17">
        <v>5.1327366201799798E-2</v>
      </c>
      <c r="AA1294" s="17">
        <v>5.4798436963147401E-2</v>
      </c>
      <c r="AB1294" s="17"/>
      <c r="AC1294" s="17">
        <v>3.3344885463875498E-2</v>
      </c>
      <c r="AD1294" s="17">
        <v>3.9018700000705502E-2</v>
      </c>
      <c r="AE1294" s="17">
        <v>1.8667922433293401E-2</v>
      </c>
      <c r="AF1294" s="17">
        <v>3.4603769999020602E-2</v>
      </c>
      <c r="AG1294" s="17">
        <v>2.7682074857087499E-2</v>
      </c>
      <c r="AH1294" s="17">
        <v>2.73082285344689E-2</v>
      </c>
      <c r="AI1294" s="17"/>
      <c r="AJ1294" s="17">
        <v>2.4759985678786799E-2</v>
      </c>
      <c r="AK1294" s="17">
        <v>2.57747004946885E-2</v>
      </c>
      <c r="AL1294" s="17">
        <v>3.0169771232904801E-2</v>
      </c>
      <c r="AM1294" s="17">
        <v>1.3442155548949499E-2</v>
      </c>
      <c r="AN1294" s="17">
        <v>4.63919409503908E-2</v>
      </c>
      <c r="AO1294" s="17">
        <v>9.8881386405258107E-2</v>
      </c>
      <c r="AP1294" s="17"/>
      <c r="AQ1294" s="17">
        <v>2.92890857809621E-2</v>
      </c>
      <c r="AR1294" s="17">
        <v>3.7867949115059703E-2</v>
      </c>
      <c r="AS1294" s="17"/>
      <c r="AT1294" s="17">
        <v>3.31619203612116E-2</v>
      </c>
      <c r="AU1294" s="17">
        <v>2.66713885033781E-2</v>
      </c>
      <c r="AV1294" s="17"/>
      <c r="AW1294" s="17">
        <v>3.6672167792353501E-2</v>
      </c>
      <c r="AX1294" s="17" t="s">
        <v>87</v>
      </c>
      <c r="AY1294" s="17">
        <v>2.4759985678786799E-2</v>
      </c>
      <c r="AZ1294" s="17"/>
      <c r="BA1294" s="17">
        <v>1.1529482203315801E-2</v>
      </c>
      <c r="BB1294" s="17">
        <v>4.3126364202666197E-2</v>
      </c>
      <c r="BC1294" s="17"/>
      <c r="BD1294" s="17">
        <v>2.1478720284537001E-2</v>
      </c>
      <c r="BE1294" s="17">
        <v>3.0737445062013601E-2</v>
      </c>
      <c r="BF1294" s="17"/>
      <c r="BG1294" s="17">
        <v>2.2127999724967099E-2</v>
      </c>
      <c r="BH1294" s="17">
        <v>4.20954665786605E-2</v>
      </c>
      <c r="BI1294" s="17">
        <v>5.4585883309329602E-3</v>
      </c>
      <c r="BJ1294" s="17">
        <v>1.46124215383911E-2</v>
      </c>
    </row>
    <row r="1295" spans="2:62">
      <c r="B1295" t="s">
        <v>259</v>
      </c>
      <c r="C1295" s="17">
        <v>0.44679265737646401</v>
      </c>
      <c r="D1295" s="17">
        <v>0.477752992098394</v>
      </c>
      <c r="E1295" s="17">
        <v>0.41587695954132198</v>
      </c>
      <c r="F1295" s="17"/>
      <c r="G1295" s="17">
        <v>0.48585410622941499</v>
      </c>
      <c r="H1295" s="17">
        <v>0.55297993275548996</v>
      </c>
      <c r="I1295" s="17">
        <v>0.50002730357757397</v>
      </c>
      <c r="J1295" s="17">
        <v>0.43776811077487099</v>
      </c>
      <c r="K1295" s="17">
        <v>0.39228454994281298</v>
      </c>
      <c r="L1295" s="17">
        <v>0.34139648603692702</v>
      </c>
      <c r="M1295" s="17"/>
      <c r="N1295" s="17">
        <v>0.473650697380187</v>
      </c>
      <c r="O1295" s="17">
        <v>0.417834698309066</v>
      </c>
      <c r="P1295" s="17">
        <v>0.43061976003830599</v>
      </c>
      <c r="Q1295" s="17">
        <v>0.46781530766058899</v>
      </c>
      <c r="R1295" s="17"/>
      <c r="S1295" s="17">
        <v>0.50129998358503802</v>
      </c>
      <c r="T1295" s="17">
        <v>0.42848707301751499</v>
      </c>
      <c r="U1295" s="17">
        <v>0.44872617866688802</v>
      </c>
      <c r="V1295" s="17">
        <v>0.406849485340534</v>
      </c>
      <c r="W1295" s="17">
        <v>0.42440571724571302</v>
      </c>
      <c r="X1295" s="17">
        <v>0.44016366350957398</v>
      </c>
      <c r="Y1295" s="17">
        <v>0.451463973929425</v>
      </c>
      <c r="Z1295" s="17">
        <v>0.33521949290680703</v>
      </c>
      <c r="AA1295" s="17">
        <v>0.50290653705322297</v>
      </c>
      <c r="AB1295" s="17"/>
      <c r="AC1295" s="17">
        <v>0.54965043137229597</v>
      </c>
      <c r="AD1295" s="17">
        <v>0.459044989973382</v>
      </c>
      <c r="AE1295" s="17">
        <v>0.46863166469390299</v>
      </c>
      <c r="AF1295" s="17">
        <v>0.35368469455705998</v>
      </c>
      <c r="AG1295" s="17">
        <v>0.33581156884324398</v>
      </c>
      <c r="AH1295" s="17">
        <v>0.33683263894223803</v>
      </c>
      <c r="AI1295" s="17"/>
      <c r="AJ1295" s="17">
        <v>0.36702435055445398</v>
      </c>
      <c r="AK1295" s="17">
        <v>0.44377565727166302</v>
      </c>
      <c r="AL1295" s="17">
        <v>0.593789974494353</v>
      </c>
      <c r="AM1295" s="17">
        <v>0.475045219536265</v>
      </c>
      <c r="AN1295" s="17">
        <v>0.56547106943689096</v>
      </c>
      <c r="AO1295" s="17">
        <v>0.32704189932604899</v>
      </c>
      <c r="AP1295" s="17"/>
      <c r="AQ1295" s="17">
        <v>0.52351175928917704</v>
      </c>
      <c r="AR1295" s="17">
        <v>0.43569510430747699</v>
      </c>
      <c r="AS1295" s="17"/>
      <c r="AT1295" s="17">
        <v>0.41990048141502301</v>
      </c>
      <c r="AU1295" s="17">
        <v>0.551547487250589</v>
      </c>
      <c r="AV1295" s="17"/>
      <c r="AW1295" s="17">
        <v>0.49927209298890701</v>
      </c>
      <c r="AX1295" s="17" t="s">
        <v>87</v>
      </c>
      <c r="AY1295" s="17">
        <v>0.36702435055445398</v>
      </c>
      <c r="AZ1295" s="17"/>
      <c r="BA1295" s="17">
        <v>0.453164908496903</v>
      </c>
      <c r="BB1295" s="17">
        <v>0.44353989238181302</v>
      </c>
      <c r="BC1295" s="17"/>
      <c r="BD1295" s="17">
        <v>0.57411099850842795</v>
      </c>
      <c r="BE1295" s="17">
        <v>0.41389497138696402</v>
      </c>
      <c r="BF1295" s="17"/>
      <c r="BG1295" s="17">
        <v>0.56755050227752801</v>
      </c>
      <c r="BH1295" s="17">
        <v>0.52163957388117199</v>
      </c>
      <c r="BI1295" s="17">
        <v>0.51151105666102503</v>
      </c>
      <c r="BJ1295" s="17">
        <v>0.39542884634813003</v>
      </c>
    </row>
    <row r="1296" spans="2:62">
      <c r="B1296" t="s">
        <v>260</v>
      </c>
      <c r="C1296" s="17">
        <v>0.27018547036579199</v>
      </c>
      <c r="D1296" s="17">
        <v>0.23427253365919101</v>
      </c>
      <c r="E1296" s="17">
        <v>0.30326419072823702</v>
      </c>
      <c r="F1296" s="17"/>
      <c r="G1296" s="17">
        <v>0.262057211627853</v>
      </c>
      <c r="H1296" s="17">
        <v>0.239670777651905</v>
      </c>
      <c r="I1296" s="17">
        <v>0.20083896009368801</v>
      </c>
      <c r="J1296" s="17">
        <v>0.29785280824565602</v>
      </c>
      <c r="K1296" s="17">
        <v>0.28466846072336599</v>
      </c>
      <c r="L1296" s="17">
        <v>0.31035988918139701</v>
      </c>
      <c r="M1296" s="17"/>
      <c r="N1296" s="17">
        <v>0.26551419896276202</v>
      </c>
      <c r="O1296" s="17">
        <v>0.30155019426983898</v>
      </c>
      <c r="P1296" s="17">
        <v>0.258097263033022</v>
      </c>
      <c r="Q1296" s="17">
        <v>0.25340026907680502</v>
      </c>
      <c r="R1296" s="17"/>
      <c r="S1296" s="17">
        <v>0.28406656636006899</v>
      </c>
      <c r="T1296" s="17">
        <v>0.27189588049706098</v>
      </c>
      <c r="U1296" s="17">
        <v>0.25451842045819201</v>
      </c>
      <c r="V1296" s="17">
        <v>0.25781347308241098</v>
      </c>
      <c r="W1296" s="17">
        <v>0.32865117802612298</v>
      </c>
      <c r="X1296" s="17">
        <v>0.17790078066669199</v>
      </c>
      <c r="Y1296" s="17">
        <v>0.32929734309067699</v>
      </c>
      <c r="Z1296" s="17">
        <v>0.32867979108457301</v>
      </c>
      <c r="AA1296" s="17">
        <v>0.23530431184033901</v>
      </c>
      <c r="AB1296" s="17"/>
      <c r="AC1296" s="17">
        <v>0.21548014825165199</v>
      </c>
      <c r="AD1296" s="17">
        <v>0.26595881737376198</v>
      </c>
      <c r="AE1296" s="17">
        <v>0.213865507587191</v>
      </c>
      <c r="AF1296" s="17">
        <v>0.33048830354732001</v>
      </c>
      <c r="AG1296" s="17">
        <v>0.34381031174465299</v>
      </c>
      <c r="AH1296" s="17">
        <v>0.370825634853575</v>
      </c>
      <c r="AI1296" s="17"/>
      <c r="AJ1296" s="17">
        <v>0.32382705273929802</v>
      </c>
      <c r="AK1296" s="17">
        <v>0.272241538686885</v>
      </c>
      <c r="AL1296" s="17">
        <v>0.18507658504129801</v>
      </c>
      <c r="AM1296" s="17">
        <v>0.25005565494636101</v>
      </c>
      <c r="AN1296" s="17">
        <v>0.18331333020159701</v>
      </c>
      <c r="AO1296" s="17">
        <v>0.36953121942457101</v>
      </c>
      <c r="AP1296" s="17"/>
      <c r="AQ1296" s="17">
        <v>0.24925661783269101</v>
      </c>
      <c r="AR1296" s="17">
        <v>0.26818095810436798</v>
      </c>
      <c r="AS1296" s="17"/>
      <c r="AT1296" s="17">
        <v>0.27783189985513002</v>
      </c>
      <c r="AU1296" s="17">
        <v>0.24120118686314199</v>
      </c>
      <c r="AV1296" s="17"/>
      <c r="AW1296" s="17">
        <v>0.21789318690562501</v>
      </c>
      <c r="AX1296" s="17" t="s">
        <v>87</v>
      </c>
      <c r="AY1296" s="17">
        <v>0.32382705273929802</v>
      </c>
      <c r="AZ1296" s="17"/>
      <c r="BA1296" s="17">
        <v>0.29435751169130697</v>
      </c>
      <c r="BB1296" s="17">
        <v>0.25784666444198101</v>
      </c>
      <c r="BC1296" s="17"/>
      <c r="BD1296" s="17">
        <v>0.223682865409118</v>
      </c>
      <c r="BE1296" s="17">
        <v>0.28326829374143198</v>
      </c>
      <c r="BF1296" s="17"/>
      <c r="BG1296" s="17">
        <v>0.21054028852912501</v>
      </c>
      <c r="BH1296" s="17">
        <v>0.20651711689034999</v>
      </c>
      <c r="BI1296" s="17">
        <v>0.25294714801968599</v>
      </c>
      <c r="BJ1296" s="17">
        <v>0.33425124412943902</v>
      </c>
    </row>
    <row r="1297" spans="2:62">
      <c r="B1297" t="s">
        <v>261</v>
      </c>
      <c r="C1297" s="17">
        <v>0.17660718701067199</v>
      </c>
      <c r="D1297" s="17">
        <v>0.24348045843920299</v>
      </c>
      <c r="E1297" s="17">
        <v>0.112612768813085</v>
      </c>
      <c r="F1297" s="17"/>
      <c r="G1297" s="17">
        <v>0.22379689460156099</v>
      </c>
      <c r="H1297" s="17">
        <v>0.31330915510358398</v>
      </c>
      <c r="I1297" s="17">
        <v>0.29918834348388601</v>
      </c>
      <c r="J1297" s="17">
        <v>0.139915302529216</v>
      </c>
      <c r="K1297" s="17">
        <v>0.107616089219447</v>
      </c>
      <c r="L1297" s="17">
        <v>3.1036596855529799E-2</v>
      </c>
      <c r="M1297" s="17"/>
      <c r="N1297" s="17">
        <v>0.20813649841742499</v>
      </c>
      <c r="O1297" s="17">
        <v>0.11628450403922699</v>
      </c>
      <c r="P1297" s="17">
        <v>0.17252249700528399</v>
      </c>
      <c r="Q1297" s="17">
        <v>0.214415038583784</v>
      </c>
      <c r="R1297" s="17"/>
      <c r="S1297" s="17">
        <v>0.217233417224969</v>
      </c>
      <c r="T1297" s="17">
        <v>0.156591192520455</v>
      </c>
      <c r="U1297" s="17">
        <v>0.19420775820869601</v>
      </c>
      <c r="V1297" s="17">
        <v>0.14903601225812299</v>
      </c>
      <c r="W1297" s="17">
        <v>9.5754539219589693E-2</v>
      </c>
      <c r="X1297" s="17">
        <v>0.26226288284288202</v>
      </c>
      <c r="Y1297" s="17">
        <v>0.122166630838748</v>
      </c>
      <c r="Z1297" s="17">
        <v>6.5397018222345098E-3</v>
      </c>
      <c r="AA1297" s="17">
        <v>0.26760222521288402</v>
      </c>
      <c r="AB1297" s="17"/>
      <c r="AC1297" s="17">
        <v>0.33417028312064401</v>
      </c>
      <c r="AD1297" s="17">
        <v>0.19308617259961999</v>
      </c>
      <c r="AE1297" s="17">
        <v>0.25476615710671102</v>
      </c>
      <c r="AF1297" s="17">
        <v>2.3196391009739699E-2</v>
      </c>
      <c r="AG1297" s="17">
        <v>-7.9987429014096202E-3</v>
      </c>
      <c r="AH1297" s="17">
        <v>-3.39929959113369E-2</v>
      </c>
      <c r="AI1297" s="17"/>
      <c r="AJ1297" s="17">
        <v>4.3197297815156299E-2</v>
      </c>
      <c r="AK1297" s="17">
        <v>0.17153411858477799</v>
      </c>
      <c r="AL1297" s="17">
        <v>0.40871338945305502</v>
      </c>
      <c r="AM1297" s="17">
        <v>0.22498956458990399</v>
      </c>
      <c r="AN1297" s="17">
        <v>0.382157739235294</v>
      </c>
      <c r="AO1297" s="17">
        <v>-4.2489320098521903E-2</v>
      </c>
      <c r="AP1297" s="17"/>
      <c r="AQ1297" s="17">
        <v>0.274255141456485</v>
      </c>
      <c r="AR1297" s="17">
        <v>0.167514146203109</v>
      </c>
      <c r="AS1297" s="17"/>
      <c r="AT1297" s="17">
        <v>0.14206858155989299</v>
      </c>
      <c r="AU1297" s="17">
        <v>0.31034630038744698</v>
      </c>
      <c r="AV1297" s="17"/>
      <c r="AW1297" s="17">
        <v>0.28137890608328198</v>
      </c>
      <c r="AX1297" s="17" t="s">
        <v>87</v>
      </c>
      <c r="AY1297" s="17">
        <v>4.3197297815156299E-2</v>
      </c>
      <c r="AZ1297" s="17"/>
      <c r="BA1297" s="17">
        <v>0.158807396805596</v>
      </c>
      <c r="BB1297" s="17">
        <v>0.18569322793983201</v>
      </c>
      <c r="BC1297" s="17"/>
      <c r="BD1297" s="17">
        <v>0.35042813309930998</v>
      </c>
      <c r="BE1297" s="17">
        <v>0.13062667764553201</v>
      </c>
      <c r="BF1297" s="17"/>
      <c r="BG1297" s="17">
        <v>0.35701021374840303</v>
      </c>
      <c r="BH1297" s="17">
        <v>0.31512245699082198</v>
      </c>
      <c r="BI1297" s="17">
        <v>0.25856390864133899</v>
      </c>
      <c r="BJ1297" s="17">
        <v>6.1177602218690702E-2</v>
      </c>
    </row>
    <row r="1298" spans="2:62">
      <c r="C1298" s="17"/>
      <c r="D1298" s="17"/>
      <c r="E1298" s="17"/>
      <c r="F1298" s="17"/>
      <c r="G1298" s="17"/>
      <c r="H1298" s="17"/>
      <c r="I1298" s="17"/>
      <c r="J1298" s="17"/>
      <c r="K1298" s="17"/>
      <c r="L1298" s="17"/>
      <c r="M1298" s="17"/>
      <c r="N1298" s="17"/>
      <c r="O1298" s="17"/>
      <c r="P1298" s="17"/>
      <c r="Q1298" s="17"/>
      <c r="R1298" s="17"/>
      <c r="S1298" s="17"/>
      <c r="T1298" s="17"/>
      <c r="U1298" s="17"/>
      <c r="V1298" s="17"/>
      <c r="W1298" s="17"/>
      <c r="X1298" s="17"/>
      <c r="Y1298" s="17"/>
      <c r="Z1298" s="17"/>
      <c r="AA1298" s="17"/>
      <c r="AB1298" s="17"/>
      <c r="AC1298" s="17"/>
      <c r="AD1298" s="17"/>
      <c r="AE1298" s="17"/>
      <c r="AF1298" s="17"/>
      <c r="AG1298" s="17"/>
      <c r="AH1298" s="17"/>
      <c r="AI1298" s="17"/>
      <c r="AJ1298" s="17"/>
      <c r="AK1298" s="17"/>
      <c r="AL1298" s="17"/>
      <c r="AM1298" s="17"/>
      <c r="AN1298" s="17"/>
      <c r="AO1298" s="17"/>
      <c r="AP1298" s="17"/>
      <c r="AQ1298" s="17"/>
      <c r="AR1298" s="17"/>
      <c r="AS1298" s="17"/>
      <c r="AT1298" s="17"/>
      <c r="AU1298" s="17"/>
      <c r="AV1298" s="17"/>
      <c r="AW1298" s="17"/>
      <c r="AX1298" s="17"/>
      <c r="AY1298" s="17"/>
      <c r="AZ1298" s="17"/>
      <c r="BA1298" s="17"/>
      <c r="BB1298" s="17"/>
      <c r="BC1298" s="17"/>
      <c r="BD1298" s="17"/>
      <c r="BE1298" s="17"/>
      <c r="BF1298" s="17"/>
      <c r="BG1298" s="17"/>
      <c r="BH1298" s="17"/>
      <c r="BI1298" s="17"/>
      <c r="BJ1298" s="17"/>
    </row>
    <row r="1299" spans="2:62">
      <c r="B1299" s="6" t="s">
        <v>495</v>
      </c>
      <c r="C1299" s="17"/>
      <c r="D1299" s="17"/>
      <c r="E1299" s="17"/>
      <c r="F1299" s="17"/>
      <c r="G1299" s="17"/>
      <c r="H1299" s="17"/>
      <c r="I1299" s="17"/>
      <c r="J1299" s="17"/>
      <c r="K1299" s="17"/>
      <c r="L1299" s="17"/>
      <c r="M1299" s="17"/>
      <c r="N1299" s="17"/>
      <c r="O1299" s="17"/>
      <c r="P1299" s="17"/>
      <c r="Q1299" s="17"/>
      <c r="R1299" s="17"/>
      <c r="S1299" s="17"/>
      <c r="T1299" s="17"/>
      <c r="U1299" s="17"/>
      <c r="V1299" s="17"/>
      <c r="W1299" s="17"/>
      <c r="X1299" s="17"/>
      <c r="Y1299" s="17"/>
      <c r="Z1299" s="17"/>
      <c r="AA1299" s="17"/>
      <c r="AB1299" s="17"/>
      <c r="AC1299" s="17"/>
      <c r="AD1299" s="17"/>
      <c r="AE1299" s="17"/>
      <c r="AF1299" s="17"/>
      <c r="AG1299" s="17"/>
      <c r="AH1299" s="17"/>
      <c r="AI1299" s="17"/>
      <c r="AJ1299" s="17"/>
      <c r="AK1299" s="17"/>
      <c r="AL1299" s="17"/>
      <c r="AM1299" s="17"/>
      <c r="AN1299" s="17"/>
      <c r="AO1299" s="17"/>
      <c r="AP1299" s="17"/>
      <c r="AQ1299" s="17"/>
      <c r="AR1299" s="17"/>
      <c r="AS1299" s="17"/>
      <c r="AT1299" s="17"/>
      <c r="AU1299" s="17"/>
      <c r="AV1299" s="17"/>
      <c r="AW1299" s="17"/>
      <c r="AX1299" s="17"/>
      <c r="AY1299" s="17"/>
      <c r="AZ1299" s="17"/>
      <c r="BA1299" s="17"/>
      <c r="BB1299" s="17"/>
      <c r="BC1299" s="17"/>
      <c r="BD1299" s="17"/>
      <c r="BE1299" s="17"/>
      <c r="BF1299" s="17"/>
      <c r="BG1299" s="17"/>
      <c r="BH1299" s="17"/>
      <c r="BI1299" s="17"/>
      <c r="BJ1299" s="17"/>
    </row>
    <row r="1300" spans="2:62">
      <c r="B1300" s="24" t="s">
        <v>22</v>
      </c>
      <c r="C1300" s="17"/>
      <c r="D1300" s="17"/>
      <c r="E1300" s="17"/>
      <c r="F1300" s="17"/>
      <c r="G1300" s="17"/>
      <c r="H1300" s="17"/>
      <c r="I1300" s="17"/>
      <c r="J1300" s="17"/>
      <c r="K1300" s="17"/>
      <c r="L1300" s="17"/>
      <c r="M1300" s="17"/>
      <c r="N1300" s="17"/>
      <c r="O1300" s="17"/>
      <c r="P1300" s="17"/>
      <c r="Q1300" s="17"/>
      <c r="R1300" s="17"/>
      <c r="S1300" s="17"/>
      <c r="T1300" s="17"/>
      <c r="U1300" s="17"/>
      <c r="V1300" s="17"/>
      <c r="W1300" s="17"/>
      <c r="X1300" s="17"/>
      <c r="Y1300" s="17"/>
      <c r="Z1300" s="17"/>
      <c r="AA1300" s="17"/>
      <c r="AB1300" s="17"/>
      <c r="AC1300" s="17"/>
      <c r="AD1300" s="17"/>
      <c r="AE1300" s="17"/>
      <c r="AF1300" s="17"/>
      <c r="AG1300" s="17"/>
      <c r="AH1300" s="17"/>
      <c r="AI1300" s="17"/>
      <c r="AJ1300" s="17"/>
      <c r="AK1300" s="17"/>
      <c r="AL1300" s="17"/>
      <c r="AM1300" s="17"/>
      <c r="AN1300" s="17"/>
      <c r="AO1300" s="17"/>
      <c r="AP1300" s="17"/>
      <c r="AQ1300" s="17"/>
      <c r="AR1300" s="17"/>
      <c r="AS1300" s="17"/>
      <c r="AT1300" s="17"/>
      <c r="AU1300" s="17"/>
      <c r="AV1300" s="17"/>
      <c r="AW1300" s="17"/>
      <c r="AX1300" s="17"/>
      <c r="AY1300" s="17"/>
      <c r="AZ1300" s="17"/>
      <c r="BA1300" s="17"/>
      <c r="BB1300" s="17"/>
      <c r="BC1300" s="17"/>
      <c r="BD1300" s="17"/>
      <c r="BE1300" s="17"/>
      <c r="BF1300" s="17"/>
      <c r="BG1300" s="17"/>
      <c r="BH1300" s="17"/>
      <c r="BI1300" s="17"/>
      <c r="BJ1300" s="17"/>
    </row>
    <row r="1301" spans="2:62">
      <c r="B1301" t="s">
        <v>252</v>
      </c>
      <c r="C1301" s="17">
        <v>6.2041445814771903E-2</v>
      </c>
      <c r="D1301" s="17">
        <v>6.1002811171343103E-2</v>
      </c>
      <c r="E1301" s="17">
        <v>6.1973735446481999E-2</v>
      </c>
      <c r="F1301" s="17"/>
      <c r="G1301" s="17">
        <v>5.4332585971160099E-2</v>
      </c>
      <c r="H1301" s="17">
        <v>9.2684137741538497E-2</v>
      </c>
      <c r="I1301" s="17">
        <v>9.6550022879361E-2</v>
      </c>
      <c r="J1301" s="17">
        <v>4.2961229046018901E-2</v>
      </c>
      <c r="K1301" s="17">
        <v>3.5124450172942898E-2</v>
      </c>
      <c r="L1301" s="17">
        <v>4.8094547047041997E-2</v>
      </c>
      <c r="M1301" s="17"/>
      <c r="N1301" s="17">
        <v>5.6216573395697099E-2</v>
      </c>
      <c r="O1301" s="17">
        <v>6.8208731877229797E-2</v>
      </c>
      <c r="P1301" s="17">
        <v>6.1398134201454999E-2</v>
      </c>
      <c r="Q1301" s="17">
        <v>6.2891663676998194E-2</v>
      </c>
      <c r="R1301" s="17"/>
      <c r="S1301" s="17">
        <v>7.7899050382519403E-2</v>
      </c>
      <c r="T1301" s="17">
        <v>5.2496543776610699E-2</v>
      </c>
      <c r="U1301" s="17">
        <v>3.7828339753024E-2</v>
      </c>
      <c r="V1301" s="17">
        <v>4.7081663503885998E-2</v>
      </c>
      <c r="W1301" s="17">
        <v>0.104828070129243</v>
      </c>
      <c r="X1301" s="17">
        <v>4.0607637821207299E-2</v>
      </c>
      <c r="Y1301" s="17">
        <v>6.5584455156812396E-2</v>
      </c>
      <c r="Z1301" s="17">
        <v>6.5086244108389799E-2</v>
      </c>
      <c r="AA1301" s="17">
        <v>6.66345687035301E-2</v>
      </c>
      <c r="AB1301" s="17"/>
      <c r="AC1301" s="17">
        <v>8.3456659448824605E-2</v>
      </c>
      <c r="AD1301" s="17">
        <v>5.5594832464886397E-2</v>
      </c>
      <c r="AE1301" s="17">
        <v>6.0429489574699798E-2</v>
      </c>
      <c r="AF1301" s="17">
        <v>4.9006396019303303E-2</v>
      </c>
      <c r="AG1301" s="17">
        <v>3.8502201979371299E-2</v>
      </c>
      <c r="AH1301" s="17">
        <v>9.7877407281574805E-2</v>
      </c>
      <c r="AI1301" s="17"/>
      <c r="AJ1301" s="17">
        <v>5.8463917638404701E-2</v>
      </c>
      <c r="AK1301" s="17">
        <v>6.7234485265031493E-2</v>
      </c>
      <c r="AL1301" s="17">
        <v>6.9483472085335202E-2</v>
      </c>
      <c r="AM1301" s="17">
        <v>2.8723713749966701E-2</v>
      </c>
      <c r="AN1301" s="17">
        <v>6.0389863902513601E-2</v>
      </c>
      <c r="AO1301" s="17">
        <v>0.14991699629840899</v>
      </c>
      <c r="AP1301" s="17"/>
      <c r="AQ1301" s="17">
        <v>8.0552566470647402E-2</v>
      </c>
      <c r="AR1301" s="17">
        <v>5.2063190332069097E-2</v>
      </c>
      <c r="AS1301" s="17"/>
      <c r="AT1301" s="17">
        <v>6.7316020262172802E-2</v>
      </c>
      <c r="AU1301" s="17">
        <v>4.5779102329164698E-2</v>
      </c>
      <c r="AV1301" s="17"/>
      <c r="AW1301" s="17">
        <v>6.4790107360066199E-2</v>
      </c>
      <c r="AX1301" s="17" t="s">
        <v>87</v>
      </c>
      <c r="AY1301" s="17">
        <v>5.8463917638404701E-2</v>
      </c>
      <c r="AZ1301" s="17"/>
      <c r="BA1301" s="17">
        <v>6.8673580579332399E-2</v>
      </c>
      <c r="BB1301" s="17">
        <v>5.8656021198850002E-2</v>
      </c>
      <c r="BC1301" s="17"/>
      <c r="BD1301" s="17">
        <v>7.7241718626739203E-2</v>
      </c>
      <c r="BE1301" s="17">
        <v>5.8221526284583602E-2</v>
      </c>
      <c r="BF1301" s="17"/>
      <c r="BG1301" s="17">
        <v>5.2067702198219198E-2</v>
      </c>
      <c r="BH1301" s="17">
        <v>7.7716388472106102E-2</v>
      </c>
      <c r="BI1301" s="17">
        <v>7.7425457920295607E-2</v>
      </c>
      <c r="BJ1301" s="17">
        <v>6.7179008596589596E-2</v>
      </c>
    </row>
    <row r="1302" spans="2:62">
      <c r="B1302" t="s">
        <v>339</v>
      </c>
      <c r="C1302" s="17">
        <v>0.15887818160091499</v>
      </c>
      <c r="D1302" s="17">
        <v>0.16587880024939</v>
      </c>
      <c r="E1302" s="17">
        <v>0.15144056496319899</v>
      </c>
      <c r="F1302" s="17"/>
      <c r="G1302" s="17">
        <v>0.18607345339266901</v>
      </c>
      <c r="H1302" s="17">
        <v>0.23989760554821499</v>
      </c>
      <c r="I1302" s="17">
        <v>0.168747820507199</v>
      </c>
      <c r="J1302" s="17">
        <v>0.15314787098969501</v>
      </c>
      <c r="K1302" s="17">
        <v>0.13357040379769899</v>
      </c>
      <c r="L1302" s="17">
        <v>8.9507511260637607E-2</v>
      </c>
      <c r="M1302" s="17"/>
      <c r="N1302" s="17">
        <v>0.18154836726165799</v>
      </c>
      <c r="O1302" s="17">
        <v>0.16138046070210599</v>
      </c>
      <c r="P1302" s="17">
        <v>0.14248020456013</v>
      </c>
      <c r="Q1302" s="17">
        <v>0.14993478418730199</v>
      </c>
      <c r="R1302" s="17"/>
      <c r="S1302" s="17">
        <v>0.20505402508540699</v>
      </c>
      <c r="T1302" s="17">
        <v>0.13003329669627101</v>
      </c>
      <c r="U1302" s="17">
        <v>0.14158345982583601</v>
      </c>
      <c r="V1302" s="17">
        <v>0.11666841606936799</v>
      </c>
      <c r="W1302" s="17">
        <v>0.15020413781286099</v>
      </c>
      <c r="X1302" s="17">
        <v>8.6083410072030894E-2</v>
      </c>
      <c r="Y1302" s="17">
        <v>0.176276470608487</v>
      </c>
      <c r="Z1302" s="17">
        <v>0.154607183774681</v>
      </c>
      <c r="AA1302" s="17">
        <v>0.23845282404779899</v>
      </c>
      <c r="AB1302" s="17"/>
      <c r="AC1302" s="17">
        <v>0.16460207752928199</v>
      </c>
      <c r="AD1302" s="17">
        <v>0.180735239906991</v>
      </c>
      <c r="AE1302" s="17">
        <v>0.165643780614604</v>
      </c>
      <c r="AF1302" s="17">
        <v>0.14082206726253099</v>
      </c>
      <c r="AG1302" s="17">
        <v>0.12197363940459</v>
      </c>
      <c r="AH1302" s="17">
        <v>0.11968319262719899</v>
      </c>
      <c r="AI1302" s="17"/>
      <c r="AJ1302" s="17">
        <v>0.15367487027617299</v>
      </c>
      <c r="AK1302" s="17">
        <v>0.14365227411790801</v>
      </c>
      <c r="AL1302" s="17">
        <v>0.168217217644414</v>
      </c>
      <c r="AM1302" s="17">
        <v>0.192818803606598</v>
      </c>
      <c r="AN1302" s="17">
        <v>0.17478901400445199</v>
      </c>
      <c r="AO1302" s="17">
        <v>0.10584550067934401</v>
      </c>
      <c r="AP1302" s="17"/>
      <c r="AQ1302" s="17">
        <v>0.153895723842671</v>
      </c>
      <c r="AR1302" s="17">
        <v>0.17482666730334501</v>
      </c>
      <c r="AS1302" s="17"/>
      <c r="AT1302" s="17">
        <v>0.157638241215285</v>
      </c>
      <c r="AU1302" s="17">
        <v>0.16982414468798099</v>
      </c>
      <c r="AV1302" s="17"/>
      <c r="AW1302" s="17">
        <v>0.146580295421506</v>
      </c>
      <c r="AX1302" s="17" t="s">
        <v>87</v>
      </c>
      <c r="AY1302" s="17">
        <v>0.15367487027617299</v>
      </c>
      <c r="AZ1302" s="17"/>
      <c r="BA1302" s="17">
        <v>0.18348271778026201</v>
      </c>
      <c r="BB1302" s="17">
        <v>0.14631860532541399</v>
      </c>
      <c r="BC1302" s="17"/>
      <c r="BD1302" s="17">
        <v>0.169621317255925</v>
      </c>
      <c r="BE1302" s="17">
        <v>0.14994832952171899</v>
      </c>
      <c r="BF1302" s="17"/>
      <c r="BG1302" s="17">
        <v>0.21118971309572801</v>
      </c>
      <c r="BH1302" s="17">
        <v>0.106079596457924</v>
      </c>
      <c r="BI1302" s="17">
        <v>0.160227958847244</v>
      </c>
      <c r="BJ1302" s="17">
        <v>0.14741505116433401</v>
      </c>
    </row>
    <row r="1303" spans="2:62">
      <c r="B1303" t="s">
        <v>255</v>
      </c>
      <c r="C1303" s="17">
        <v>0.27500778008124299</v>
      </c>
      <c r="D1303" s="17">
        <v>0.23050408087910099</v>
      </c>
      <c r="E1303" s="17">
        <v>0.32051465450155397</v>
      </c>
      <c r="F1303" s="17"/>
      <c r="G1303" s="17">
        <v>0.27655485910037703</v>
      </c>
      <c r="H1303" s="17">
        <v>0.21301696152923599</v>
      </c>
      <c r="I1303" s="17">
        <v>0.237653550589778</v>
      </c>
      <c r="J1303" s="17">
        <v>0.33499866489268099</v>
      </c>
      <c r="K1303" s="17">
        <v>0.27905769255350299</v>
      </c>
      <c r="L1303" s="17">
        <v>0.298907768305815</v>
      </c>
      <c r="M1303" s="17"/>
      <c r="N1303" s="17">
        <v>0.20935595394365999</v>
      </c>
      <c r="O1303" s="17">
        <v>0.263263021552331</v>
      </c>
      <c r="P1303" s="17">
        <v>0.30162903890715997</v>
      </c>
      <c r="Q1303" s="17">
        <v>0.326865797556042</v>
      </c>
      <c r="R1303" s="17"/>
      <c r="S1303" s="17">
        <v>0.181159473177018</v>
      </c>
      <c r="T1303" s="17">
        <v>0.31275076690137099</v>
      </c>
      <c r="U1303" s="17">
        <v>0.33369142195725299</v>
      </c>
      <c r="V1303" s="17">
        <v>0.32402603504941901</v>
      </c>
      <c r="W1303" s="17">
        <v>0.26881029945913798</v>
      </c>
      <c r="X1303" s="17">
        <v>0.33824627409515101</v>
      </c>
      <c r="Y1303" s="17">
        <v>0.17981539120071299</v>
      </c>
      <c r="Z1303" s="17">
        <v>0.36282664670137399</v>
      </c>
      <c r="AA1303" s="17">
        <v>0.244261141314109</v>
      </c>
      <c r="AB1303" s="17"/>
      <c r="AC1303" s="17">
        <v>0.22346261931661299</v>
      </c>
      <c r="AD1303" s="17">
        <v>0.26301935579167701</v>
      </c>
      <c r="AE1303" s="17">
        <v>0.25872992217603802</v>
      </c>
      <c r="AF1303" s="17">
        <v>0.32362211538334301</v>
      </c>
      <c r="AG1303" s="17">
        <v>0.33078952843082998</v>
      </c>
      <c r="AH1303" s="17">
        <v>0.38071623734056398</v>
      </c>
      <c r="AI1303" s="17"/>
      <c r="AJ1303" s="17">
        <v>0.28261560000856401</v>
      </c>
      <c r="AK1303" s="17">
        <v>0.29135775109008599</v>
      </c>
      <c r="AL1303" s="17">
        <v>0.23845556369977799</v>
      </c>
      <c r="AM1303" s="17">
        <v>0.32556622483736702</v>
      </c>
      <c r="AN1303" s="17">
        <v>0.23144982802823499</v>
      </c>
      <c r="AO1303" s="17">
        <v>0.33749505393054002</v>
      </c>
      <c r="AP1303" s="17"/>
      <c r="AQ1303" s="17">
        <v>0.25895726762252103</v>
      </c>
      <c r="AR1303" s="17">
        <v>0.27064917234866098</v>
      </c>
      <c r="AS1303" s="17"/>
      <c r="AT1303" s="17">
        <v>0.29023280292829901</v>
      </c>
      <c r="AU1303" s="17">
        <v>0.21835918300296001</v>
      </c>
      <c r="AV1303" s="17"/>
      <c r="AW1303" s="17">
        <v>0.284255116462305</v>
      </c>
      <c r="AX1303" s="17" t="s">
        <v>87</v>
      </c>
      <c r="AY1303" s="17">
        <v>0.28261560000856401</v>
      </c>
      <c r="AZ1303" s="17"/>
      <c r="BA1303" s="17">
        <v>0.28539852195905802</v>
      </c>
      <c r="BB1303" s="17">
        <v>0.26970374532024699</v>
      </c>
      <c r="BC1303" s="17"/>
      <c r="BD1303" s="17">
        <v>0.201536420988077</v>
      </c>
      <c r="BE1303" s="17">
        <v>0.29344384305161902</v>
      </c>
      <c r="BF1303" s="17"/>
      <c r="BG1303" s="17">
        <v>0.21574712977566199</v>
      </c>
      <c r="BH1303" s="17">
        <v>0.328420167570243</v>
      </c>
      <c r="BI1303" s="17">
        <v>0.24483889981027299</v>
      </c>
      <c r="BJ1303" s="17">
        <v>0.29707182015537498</v>
      </c>
    </row>
    <row r="1304" spans="2:62">
      <c r="B1304" t="s">
        <v>340</v>
      </c>
      <c r="C1304" s="17">
        <v>0.27234334124121301</v>
      </c>
      <c r="D1304" s="17">
        <v>0.29736600657110601</v>
      </c>
      <c r="E1304" s="17">
        <v>0.247969306282257</v>
      </c>
      <c r="F1304" s="17"/>
      <c r="G1304" s="17">
        <v>0.282173077535459</v>
      </c>
      <c r="H1304" s="17">
        <v>0.28746521536758701</v>
      </c>
      <c r="I1304" s="17">
        <v>0.29349953800643203</v>
      </c>
      <c r="J1304" s="17">
        <v>0.19202518652885001</v>
      </c>
      <c r="K1304" s="17">
        <v>0.290958960069651</v>
      </c>
      <c r="L1304" s="17">
        <v>0.29745092813115498</v>
      </c>
      <c r="M1304" s="17"/>
      <c r="N1304" s="17">
        <v>0.30893178819192102</v>
      </c>
      <c r="O1304" s="17">
        <v>0.308431395257593</v>
      </c>
      <c r="P1304" s="17">
        <v>0.26448481887359399</v>
      </c>
      <c r="Q1304" s="17">
        <v>0.20763324805590699</v>
      </c>
      <c r="R1304" s="17"/>
      <c r="S1304" s="17">
        <v>0.231868727718402</v>
      </c>
      <c r="T1304" s="17">
        <v>0.28087278406327298</v>
      </c>
      <c r="U1304" s="17">
        <v>0.30290710342876598</v>
      </c>
      <c r="V1304" s="17">
        <v>0.29053624832041403</v>
      </c>
      <c r="W1304" s="17">
        <v>0.30889597225836601</v>
      </c>
      <c r="X1304" s="17">
        <v>0.287583366580625</v>
      </c>
      <c r="Y1304" s="17">
        <v>0.29866512969647502</v>
      </c>
      <c r="Z1304" s="17">
        <v>0.209536400295356</v>
      </c>
      <c r="AA1304" s="17">
        <v>0.23761749845366101</v>
      </c>
      <c r="AB1304" s="17"/>
      <c r="AC1304" s="17">
        <v>0.27032813861442501</v>
      </c>
      <c r="AD1304" s="17">
        <v>0.25991004381489902</v>
      </c>
      <c r="AE1304" s="17">
        <v>0.29209339175545102</v>
      </c>
      <c r="AF1304" s="17">
        <v>0.27223808088631501</v>
      </c>
      <c r="AG1304" s="17">
        <v>0.28557833221298401</v>
      </c>
      <c r="AH1304" s="17">
        <v>0.27609648515255902</v>
      </c>
      <c r="AI1304" s="17"/>
      <c r="AJ1304" s="17">
        <v>0.27210838358061501</v>
      </c>
      <c r="AK1304" s="17">
        <v>0.32111151183095199</v>
      </c>
      <c r="AL1304" s="17">
        <v>0.26026397183045302</v>
      </c>
      <c r="AM1304" s="17">
        <v>0.23177765552545801</v>
      </c>
      <c r="AN1304" s="17">
        <v>0.24610424525998101</v>
      </c>
      <c r="AO1304" s="17">
        <v>0.206174161280369</v>
      </c>
      <c r="AP1304" s="17"/>
      <c r="AQ1304" s="17">
        <v>0.311043319499266</v>
      </c>
      <c r="AR1304" s="17">
        <v>0.25841978941108401</v>
      </c>
      <c r="AS1304" s="17"/>
      <c r="AT1304" s="17">
        <v>0.27203809708010601</v>
      </c>
      <c r="AU1304" s="17">
        <v>0.28020741860721599</v>
      </c>
      <c r="AV1304" s="17"/>
      <c r="AW1304" s="17">
        <v>0.27844435495245601</v>
      </c>
      <c r="AX1304" s="17" t="s">
        <v>87</v>
      </c>
      <c r="AY1304" s="17">
        <v>0.27210838358061501</v>
      </c>
      <c r="AZ1304" s="17"/>
      <c r="BA1304" s="17">
        <v>0.24913753047798501</v>
      </c>
      <c r="BB1304" s="17">
        <v>0.28418892728238498</v>
      </c>
      <c r="BC1304" s="17"/>
      <c r="BD1304" s="17">
        <v>0.33421639450185298</v>
      </c>
      <c r="BE1304" s="17">
        <v>0.25745010302429699</v>
      </c>
      <c r="BF1304" s="17"/>
      <c r="BG1304" s="17">
        <v>0.27279334710342601</v>
      </c>
      <c r="BH1304" s="17">
        <v>0.207678189909279</v>
      </c>
      <c r="BI1304" s="17">
        <v>0.305050856052902</v>
      </c>
      <c r="BJ1304" s="17">
        <v>0.292539348307782</v>
      </c>
    </row>
    <row r="1305" spans="2:62">
      <c r="B1305" t="s">
        <v>258</v>
      </c>
      <c r="C1305" s="17">
        <v>0.17420201443407299</v>
      </c>
      <c r="D1305" s="17">
        <v>0.197721064731469</v>
      </c>
      <c r="E1305" s="17">
        <v>0.14989198025132</v>
      </c>
      <c r="F1305" s="17"/>
      <c r="G1305" s="17">
        <v>0.14087228259123799</v>
      </c>
      <c r="H1305" s="17">
        <v>0.14815980478892499</v>
      </c>
      <c r="I1305" s="17">
        <v>0.15205677463801201</v>
      </c>
      <c r="J1305" s="17">
        <v>0.18090184664362799</v>
      </c>
      <c r="K1305" s="17">
        <v>0.199963246599829</v>
      </c>
      <c r="L1305" s="17">
        <v>0.20839599562519601</v>
      </c>
      <c r="M1305" s="17"/>
      <c r="N1305" s="17">
        <v>0.19617743036824101</v>
      </c>
      <c r="O1305" s="17">
        <v>0.13604369535347199</v>
      </c>
      <c r="P1305" s="17">
        <v>0.19298895598110499</v>
      </c>
      <c r="Q1305" s="17">
        <v>0.17297726814073799</v>
      </c>
      <c r="R1305" s="17"/>
      <c r="S1305" s="17">
        <v>0.23187929740194599</v>
      </c>
      <c r="T1305" s="17">
        <v>0.16392828699564799</v>
      </c>
      <c r="U1305" s="17">
        <v>0.13838142628011299</v>
      </c>
      <c r="V1305" s="17">
        <v>0.17473508502622501</v>
      </c>
      <c r="W1305" s="17">
        <v>0.14239792486980299</v>
      </c>
      <c r="X1305" s="17">
        <v>0.20875089784289899</v>
      </c>
      <c r="Y1305" s="17">
        <v>0.18499370125592199</v>
      </c>
      <c r="Z1305" s="17">
        <v>0.17503110005147099</v>
      </c>
      <c r="AA1305" s="17">
        <v>0.136713734774426</v>
      </c>
      <c r="AB1305" s="17"/>
      <c r="AC1305" s="17">
        <v>0.211192163857225</v>
      </c>
      <c r="AD1305" s="17">
        <v>0.18909449922698901</v>
      </c>
      <c r="AE1305" s="17">
        <v>0.160935435927448</v>
      </c>
      <c r="AF1305" s="17">
        <v>0.13770816914659401</v>
      </c>
      <c r="AG1305" s="17">
        <v>0.14981749705053299</v>
      </c>
      <c r="AH1305" s="17">
        <v>9.8318449063634003E-2</v>
      </c>
      <c r="AI1305" s="17"/>
      <c r="AJ1305" s="17">
        <v>0.18652335201721401</v>
      </c>
      <c r="AK1305" s="17">
        <v>0.139094239320774</v>
      </c>
      <c r="AL1305" s="17">
        <v>0.14153994060946701</v>
      </c>
      <c r="AM1305" s="17">
        <v>0.182911229598304</v>
      </c>
      <c r="AN1305" s="17">
        <v>0.215454123037398</v>
      </c>
      <c r="AO1305" s="17">
        <v>8.7689971074328202E-2</v>
      </c>
      <c r="AP1305" s="17"/>
      <c r="AQ1305" s="17">
        <v>0.16902360962017199</v>
      </c>
      <c r="AR1305" s="17">
        <v>0.178206924389406</v>
      </c>
      <c r="AS1305" s="17"/>
      <c r="AT1305" s="17">
        <v>0.15373361949874401</v>
      </c>
      <c r="AU1305" s="17">
        <v>0.249907629125875</v>
      </c>
      <c r="AV1305" s="17"/>
      <c r="AW1305" s="17">
        <v>0.16178614768619401</v>
      </c>
      <c r="AX1305" s="17" t="s">
        <v>87</v>
      </c>
      <c r="AY1305" s="17">
        <v>0.18652335201721401</v>
      </c>
      <c r="AZ1305" s="17"/>
      <c r="BA1305" s="17">
        <v>0.15984372858695201</v>
      </c>
      <c r="BB1305" s="17">
        <v>0.18153131277840601</v>
      </c>
      <c r="BC1305" s="17"/>
      <c r="BD1305" s="17">
        <v>0.18402285621695</v>
      </c>
      <c r="BE1305" s="17">
        <v>0.17819803784945401</v>
      </c>
      <c r="BF1305" s="17"/>
      <c r="BG1305" s="17">
        <v>0.19795609080215101</v>
      </c>
      <c r="BH1305" s="17">
        <v>0.18067598121053</v>
      </c>
      <c r="BI1305" s="17">
        <v>0.19579623719926501</v>
      </c>
      <c r="BJ1305" s="17">
        <v>0.16392248122231701</v>
      </c>
    </row>
    <row r="1306" spans="2:62">
      <c r="B1306" t="s">
        <v>101</v>
      </c>
      <c r="C1306" s="17">
        <v>5.7527236827783698E-2</v>
      </c>
      <c r="D1306" s="17">
        <v>4.7527236397590197E-2</v>
      </c>
      <c r="E1306" s="17">
        <v>6.8209758555188293E-2</v>
      </c>
      <c r="F1306" s="17"/>
      <c r="G1306" s="17">
        <v>5.9993741409097502E-2</v>
      </c>
      <c r="H1306" s="17">
        <v>1.8776275024498999E-2</v>
      </c>
      <c r="I1306" s="17">
        <v>5.1492293379219199E-2</v>
      </c>
      <c r="J1306" s="17">
        <v>9.5965201899126495E-2</v>
      </c>
      <c r="K1306" s="17">
        <v>6.1325246806375001E-2</v>
      </c>
      <c r="L1306" s="17">
        <v>5.7643249630154499E-2</v>
      </c>
      <c r="M1306" s="17"/>
      <c r="N1306" s="17">
        <v>4.77698868388233E-2</v>
      </c>
      <c r="O1306" s="17">
        <v>6.2672695257268193E-2</v>
      </c>
      <c r="P1306" s="17">
        <v>3.7018847476556302E-2</v>
      </c>
      <c r="Q1306" s="17">
        <v>7.9697238383012806E-2</v>
      </c>
      <c r="R1306" s="17"/>
      <c r="S1306" s="17">
        <v>7.2139426234707399E-2</v>
      </c>
      <c r="T1306" s="17">
        <v>5.9918321566826499E-2</v>
      </c>
      <c r="U1306" s="17">
        <v>4.5608248755008199E-2</v>
      </c>
      <c r="V1306" s="17">
        <v>4.6952552030688398E-2</v>
      </c>
      <c r="W1306" s="17">
        <v>2.48635954705894E-2</v>
      </c>
      <c r="X1306" s="17">
        <v>3.87284135880877E-2</v>
      </c>
      <c r="Y1306" s="17">
        <v>9.4664852081590395E-2</v>
      </c>
      <c r="Z1306" s="17">
        <v>3.2912425068728199E-2</v>
      </c>
      <c r="AA1306" s="17">
        <v>7.6320232706475796E-2</v>
      </c>
      <c r="AB1306" s="17"/>
      <c r="AC1306" s="17">
        <v>4.6958341233630303E-2</v>
      </c>
      <c r="AD1306" s="17">
        <v>5.1646028794556702E-2</v>
      </c>
      <c r="AE1306" s="17">
        <v>6.2167979951758698E-2</v>
      </c>
      <c r="AF1306" s="17">
        <v>7.6603171301913298E-2</v>
      </c>
      <c r="AG1306" s="17">
        <v>7.3338800921692607E-2</v>
      </c>
      <c r="AH1306" s="17">
        <v>2.73082285344689E-2</v>
      </c>
      <c r="AI1306" s="17"/>
      <c r="AJ1306" s="17">
        <v>4.6613876479028399E-2</v>
      </c>
      <c r="AK1306" s="17">
        <v>3.7549738375248498E-2</v>
      </c>
      <c r="AL1306" s="17">
        <v>0.122039834130554</v>
      </c>
      <c r="AM1306" s="17">
        <v>3.8202372682306397E-2</v>
      </c>
      <c r="AN1306" s="17">
        <v>7.1812925767420099E-2</v>
      </c>
      <c r="AO1306" s="17">
        <v>0.11287831673701</v>
      </c>
      <c r="AP1306" s="17"/>
      <c r="AQ1306" s="17">
        <v>2.6527512944722401E-2</v>
      </c>
      <c r="AR1306" s="17">
        <v>6.5834256215435899E-2</v>
      </c>
      <c r="AS1306" s="17"/>
      <c r="AT1306" s="17">
        <v>5.9041219015393699E-2</v>
      </c>
      <c r="AU1306" s="17">
        <v>3.5922522246802299E-2</v>
      </c>
      <c r="AV1306" s="17"/>
      <c r="AW1306" s="17">
        <v>6.4143978117472494E-2</v>
      </c>
      <c r="AX1306" s="17" t="s">
        <v>87</v>
      </c>
      <c r="AY1306" s="17">
        <v>4.6613876479028399E-2</v>
      </c>
      <c r="AZ1306" s="17"/>
      <c r="BA1306" s="17">
        <v>5.3463920616410303E-2</v>
      </c>
      <c r="BB1306" s="17">
        <v>5.9601388094697699E-2</v>
      </c>
      <c r="BC1306" s="17"/>
      <c r="BD1306" s="17">
        <v>3.3361292410456198E-2</v>
      </c>
      <c r="BE1306" s="17">
        <v>6.2738160268327001E-2</v>
      </c>
      <c r="BF1306" s="17"/>
      <c r="BG1306" s="17">
        <v>5.0246017024813502E-2</v>
      </c>
      <c r="BH1306" s="17">
        <v>9.9429676379918605E-2</v>
      </c>
      <c r="BI1306" s="17">
        <v>1.6660590170020001E-2</v>
      </c>
      <c r="BJ1306" s="17">
        <v>3.1872290553602099E-2</v>
      </c>
    </row>
    <row r="1307" spans="2:62">
      <c r="B1307" t="s">
        <v>259</v>
      </c>
      <c r="C1307" s="17">
        <v>0.22091962741568699</v>
      </c>
      <c r="D1307" s="17">
        <v>0.22688161142073299</v>
      </c>
      <c r="E1307" s="17">
        <v>0.21341430040968101</v>
      </c>
      <c r="F1307" s="17"/>
      <c r="G1307" s="17">
        <v>0.24040603936382901</v>
      </c>
      <c r="H1307" s="17">
        <v>0.33258174328975298</v>
      </c>
      <c r="I1307" s="17">
        <v>0.26529784338655998</v>
      </c>
      <c r="J1307" s="17">
        <v>0.196109100035714</v>
      </c>
      <c r="K1307" s="17">
        <v>0.16869485397064199</v>
      </c>
      <c r="L1307" s="17">
        <v>0.13760205830767999</v>
      </c>
      <c r="M1307" s="17"/>
      <c r="N1307" s="17">
        <v>0.23776494065735501</v>
      </c>
      <c r="O1307" s="17">
        <v>0.22958919257933599</v>
      </c>
      <c r="P1307" s="17">
        <v>0.20387833876158501</v>
      </c>
      <c r="Q1307" s="17">
        <v>0.21282644786429999</v>
      </c>
      <c r="R1307" s="17"/>
      <c r="S1307" s="17">
        <v>0.28295307546792697</v>
      </c>
      <c r="T1307" s="17">
        <v>0.18252984047288101</v>
      </c>
      <c r="U1307" s="17">
        <v>0.17941179957886</v>
      </c>
      <c r="V1307" s="17">
        <v>0.16375007957325399</v>
      </c>
      <c r="W1307" s="17">
        <v>0.25503220794210302</v>
      </c>
      <c r="X1307" s="17">
        <v>0.12669104789323801</v>
      </c>
      <c r="Y1307" s="17">
        <v>0.24186092576529999</v>
      </c>
      <c r="Z1307" s="17">
        <v>0.219693427883071</v>
      </c>
      <c r="AA1307" s="17">
        <v>0.30508739275132901</v>
      </c>
      <c r="AB1307" s="17"/>
      <c r="AC1307" s="17">
        <v>0.24805873697810699</v>
      </c>
      <c r="AD1307" s="17">
        <v>0.236330072371878</v>
      </c>
      <c r="AE1307" s="17">
        <v>0.22607327018930401</v>
      </c>
      <c r="AF1307" s="17">
        <v>0.189828463281834</v>
      </c>
      <c r="AG1307" s="17">
        <v>0.16047584138396101</v>
      </c>
      <c r="AH1307" s="17">
        <v>0.21756059990877399</v>
      </c>
      <c r="AI1307" s="17"/>
      <c r="AJ1307" s="17">
        <v>0.21213878791457799</v>
      </c>
      <c r="AK1307" s="17">
        <v>0.21088675938293999</v>
      </c>
      <c r="AL1307" s="17">
        <v>0.237700689729749</v>
      </c>
      <c r="AM1307" s="17">
        <v>0.22154251735656499</v>
      </c>
      <c r="AN1307" s="17">
        <v>0.23517887790696601</v>
      </c>
      <c r="AO1307" s="17">
        <v>0.255762496977753</v>
      </c>
      <c r="AP1307" s="17"/>
      <c r="AQ1307" s="17">
        <v>0.23444829031331901</v>
      </c>
      <c r="AR1307" s="17">
        <v>0.226889857635414</v>
      </c>
      <c r="AS1307" s="17"/>
      <c r="AT1307" s="17">
        <v>0.22495426147745801</v>
      </c>
      <c r="AU1307" s="17">
        <v>0.215603247017146</v>
      </c>
      <c r="AV1307" s="17"/>
      <c r="AW1307" s="17">
        <v>0.21137040278157199</v>
      </c>
      <c r="AX1307" s="17" t="s">
        <v>87</v>
      </c>
      <c r="AY1307" s="17">
        <v>0.21213878791457799</v>
      </c>
      <c r="AZ1307" s="17"/>
      <c r="BA1307" s="17">
        <v>0.25215629835959502</v>
      </c>
      <c r="BB1307" s="17">
        <v>0.20497462652426399</v>
      </c>
      <c r="BC1307" s="17"/>
      <c r="BD1307" s="17">
        <v>0.24686303588266401</v>
      </c>
      <c r="BE1307" s="17">
        <v>0.20816985580630301</v>
      </c>
      <c r="BF1307" s="17"/>
      <c r="BG1307" s="17">
        <v>0.26325741529394697</v>
      </c>
      <c r="BH1307" s="17">
        <v>0.18379598493002999</v>
      </c>
      <c r="BI1307" s="17">
        <v>0.23765341676754001</v>
      </c>
      <c r="BJ1307" s="17">
        <v>0.21459405976092399</v>
      </c>
    </row>
    <row r="1308" spans="2:62">
      <c r="B1308" t="s">
        <v>260</v>
      </c>
      <c r="C1308" s="17">
        <v>0.44654535567528603</v>
      </c>
      <c r="D1308" s="17">
        <v>0.49508707130257501</v>
      </c>
      <c r="E1308" s="17">
        <v>0.397861286533576</v>
      </c>
      <c r="F1308" s="17"/>
      <c r="G1308" s="17">
        <v>0.42304536012669602</v>
      </c>
      <c r="H1308" s="17">
        <v>0.435625020156512</v>
      </c>
      <c r="I1308" s="17">
        <v>0.44555631264444301</v>
      </c>
      <c r="J1308" s="17">
        <v>0.372927033172478</v>
      </c>
      <c r="K1308" s="17">
        <v>0.49092220666948</v>
      </c>
      <c r="L1308" s="17">
        <v>0.50584692375635099</v>
      </c>
      <c r="M1308" s="17"/>
      <c r="N1308" s="17">
        <v>0.505109218560162</v>
      </c>
      <c r="O1308" s="17">
        <v>0.44447509061106499</v>
      </c>
      <c r="P1308" s="17">
        <v>0.45747377485469798</v>
      </c>
      <c r="Q1308" s="17">
        <v>0.38061051619664499</v>
      </c>
      <c r="R1308" s="17"/>
      <c r="S1308" s="17">
        <v>0.46374802512034802</v>
      </c>
      <c r="T1308" s="17">
        <v>0.44480107105892103</v>
      </c>
      <c r="U1308" s="17">
        <v>0.441288529708878</v>
      </c>
      <c r="V1308" s="17">
        <v>0.46527133334663801</v>
      </c>
      <c r="W1308" s="17">
        <v>0.45129389712816897</v>
      </c>
      <c r="X1308" s="17">
        <v>0.49633426442352302</v>
      </c>
      <c r="Y1308" s="17">
        <v>0.48365883095239698</v>
      </c>
      <c r="Z1308" s="17">
        <v>0.38456750034682702</v>
      </c>
      <c r="AA1308" s="17">
        <v>0.37433123322808598</v>
      </c>
      <c r="AB1308" s="17"/>
      <c r="AC1308" s="17">
        <v>0.48152030247165001</v>
      </c>
      <c r="AD1308" s="17">
        <v>0.44900454304188903</v>
      </c>
      <c r="AE1308" s="17">
        <v>0.45302882768289898</v>
      </c>
      <c r="AF1308" s="17">
        <v>0.40994625003291002</v>
      </c>
      <c r="AG1308" s="17">
        <v>0.435395829263516</v>
      </c>
      <c r="AH1308" s="17">
        <v>0.37441493421619298</v>
      </c>
      <c r="AI1308" s="17"/>
      <c r="AJ1308" s="17">
        <v>0.45863173559782899</v>
      </c>
      <c r="AK1308" s="17">
        <v>0.46020575115172602</v>
      </c>
      <c r="AL1308" s="17">
        <v>0.40180391243991997</v>
      </c>
      <c r="AM1308" s="17">
        <v>0.41468888512376201</v>
      </c>
      <c r="AN1308" s="17">
        <v>0.46155836829737901</v>
      </c>
      <c r="AO1308" s="17">
        <v>0.29386413235469799</v>
      </c>
      <c r="AP1308" s="17"/>
      <c r="AQ1308" s="17">
        <v>0.48006692911943799</v>
      </c>
      <c r="AR1308" s="17">
        <v>0.43662671380048901</v>
      </c>
      <c r="AS1308" s="17"/>
      <c r="AT1308" s="17">
        <v>0.42577171657884999</v>
      </c>
      <c r="AU1308" s="17">
        <v>0.53011504773309204</v>
      </c>
      <c r="AV1308" s="17"/>
      <c r="AW1308" s="17">
        <v>0.44023050263864999</v>
      </c>
      <c r="AX1308" s="17" t="s">
        <v>87</v>
      </c>
      <c r="AY1308" s="17">
        <v>0.45863173559782899</v>
      </c>
      <c r="AZ1308" s="17"/>
      <c r="BA1308" s="17">
        <v>0.40898125906493799</v>
      </c>
      <c r="BB1308" s="17">
        <v>0.46572024006079099</v>
      </c>
      <c r="BC1308" s="17"/>
      <c r="BD1308" s="17">
        <v>0.51823925071880295</v>
      </c>
      <c r="BE1308" s="17">
        <v>0.43564814087375098</v>
      </c>
      <c r="BF1308" s="17"/>
      <c r="BG1308" s="17">
        <v>0.470749437905577</v>
      </c>
      <c r="BH1308" s="17">
        <v>0.38835417111980802</v>
      </c>
      <c r="BI1308" s="17">
        <v>0.50084709325216703</v>
      </c>
      <c r="BJ1308" s="17">
        <v>0.45646182953009901</v>
      </c>
    </row>
    <row r="1309" spans="2:62">
      <c r="B1309" t="s">
        <v>261</v>
      </c>
      <c r="C1309" s="17">
        <v>-0.22562572825959901</v>
      </c>
      <c r="D1309" s="17">
        <v>-0.26820545988184102</v>
      </c>
      <c r="E1309" s="17">
        <v>-0.18444698612389501</v>
      </c>
      <c r="F1309" s="17"/>
      <c r="G1309" s="17">
        <v>-0.18263932076286701</v>
      </c>
      <c r="H1309" s="17">
        <v>-0.103043276866758</v>
      </c>
      <c r="I1309" s="17">
        <v>-0.180258469257884</v>
      </c>
      <c r="J1309" s="17">
        <v>-0.176817933136764</v>
      </c>
      <c r="K1309" s="17">
        <v>-0.32222735269883801</v>
      </c>
      <c r="L1309" s="17">
        <v>-0.36824486544867102</v>
      </c>
      <c r="M1309" s="17"/>
      <c r="N1309" s="17">
        <v>-0.26734427790280701</v>
      </c>
      <c r="O1309" s="17">
        <v>-0.214885898031729</v>
      </c>
      <c r="P1309" s="17">
        <v>-0.25359543609311402</v>
      </c>
      <c r="Q1309" s="17">
        <v>-0.16778406833234499</v>
      </c>
      <c r="R1309" s="17"/>
      <c r="S1309" s="17">
        <v>-0.18079494965242099</v>
      </c>
      <c r="T1309" s="17">
        <v>-0.26227123058604002</v>
      </c>
      <c r="U1309" s="17">
        <v>-0.261876730130018</v>
      </c>
      <c r="V1309" s="17">
        <v>-0.30152125377338501</v>
      </c>
      <c r="W1309" s="17">
        <v>-0.19626168918606601</v>
      </c>
      <c r="X1309" s="17">
        <v>-0.36964321653028498</v>
      </c>
      <c r="Y1309" s="17">
        <v>-0.24179790518709801</v>
      </c>
      <c r="Z1309" s="17">
        <v>-0.16487407246375599</v>
      </c>
      <c r="AA1309" s="17">
        <v>-6.9243840476757398E-2</v>
      </c>
      <c r="AB1309" s="17"/>
      <c r="AC1309" s="17">
        <v>-0.23346156549354299</v>
      </c>
      <c r="AD1309" s="17">
        <v>-0.212674470670011</v>
      </c>
      <c r="AE1309" s="17">
        <v>-0.226955557493595</v>
      </c>
      <c r="AF1309" s="17">
        <v>-0.22011778675107499</v>
      </c>
      <c r="AG1309" s="17">
        <v>-0.27491998787955502</v>
      </c>
      <c r="AH1309" s="17">
        <v>-0.15685433430741799</v>
      </c>
      <c r="AI1309" s="17"/>
      <c r="AJ1309" s="17">
        <v>-0.246492947683251</v>
      </c>
      <c r="AK1309" s="17">
        <v>-0.249318991768787</v>
      </c>
      <c r="AL1309" s="17">
        <v>-0.164103222710171</v>
      </c>
      <c r="AM1309" s="17">
        <v>-0.19314636776719701</v>
      </c>
      <c r="AN1309" s="17">
        <v>-0.226379490390414</v>
      </c>
      <c r="AO1309" s="17">
        <v>-3.8101635376944699E-2</v>
      </c>
      <c r="AP1309" s="17"/>
      <c r="AQ1309" s="17">
        <v>-0.24561863880611901</v>
      </c>
      <c r="AR1309" s="17">
        <v>-0.20973685616507601</v>
      </c>
      <c r="AS1309" s="17"/>
      <c r="AT1309" s="17">
        <v>-0.20081745510139201</v>
      </c>
      <c r="AU1309" s="17">
        <v>-0.31451180071594498</v>
      </c>
      <c r="AV1309" s="17"/>
      <c r="AW1309" s="17">
        <v>-0.228860099857078</v>
      </c>
      <c r="AX1309" s="17" t="s">
        <v>87</v>
      </c>
      <c r="AY1309" s="17">
        <v>-0.246492947683251</v>
      </c>
      <c r="AZ1309" s="17"/>
      <c r="BA1309" s="17">
        <v>-0.15682496070534299</v>
      </c>
      <c r="BB1309" s="17">
        <v>-0.26074561353652698</v>
      </c>
      <c r="BC1309" s="17"/>
      <c r="BD1309" s="17">
        <v>-0.271376214836139</v>
      </c>
      <c r="BE1309" s="17">
        <v>-0.22747828506744899</v>
      </c>
      <c r="BF1309" s="17"/>
      <c r="BG1309" s="17">
        <v>-0.20749202261162999</v>
      </c>
      <c r="BH1309" s="17">
        <v>-0.204558186189778</v>
      </c>
      <c r="BI1309" s="17">
        <v>-0.26319367648462699</v>
      </c>
      <c r="BJ1309" s="17">
        <v>-0.24186776976917501</v>
      </c>
    </row>
    <row r="1310" spans="2:62">
      <c r="C1310" s="17"/>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c r="AB1310" s="17"/>
      <c r="AC1310" s="17"/>
      <c r="AD1310" s="17"/>
      <c r="AE1310" s="17"/>
      <c r="AF1310" s="17"/>
      <c r="AG1310" s="17"/>
      <c r="AH1310" s="17"/>
      <c r="AI1310" s="17"/>
      <c r="AJ1310" s="17"/>
      <c r="AK1310" s="17"/>
      <c r="AL1310" s="17"/>
      <c r="AM1310" s="17"/>
      <c r="AN1310" s="17"/>
      <c r="AO1310" s="17"/>
      <c r="AP1310" s="17"/>
      <c r="AQ1310" s="17"/>
      <c r="AR1310" s="17"/>
      <c r="AS1310" s="17"/>
      <c r="AT1310" s="17"/>
      <c r="AU1310" s="17"/>
      <c r="AV1310" s="17"/>
      <c r="AW1310" s="17"/>
      <c r="AX1310" s="17"/>
      <c r="AY1310" s="17"/>
      <c r="AZ1310" s="17"/>
      <c r="BA1310" s="17"/>
      <c r="BB1310" s="17"/>
      <c r="BC1310" s="17"/>
      <c r="BD1310" s="17"/>
      <c r="BE1310" s="17"/>
      <c r="BF1310" s="17"/>
      <c r="BG1310" s="17"/>
      <c r="BH1310" s="17"/>
      <c r="BI1310" s="17"/>
      <c r="BJ1310" s="17"/>
    </row>
    <row r="1311" spans="2:62">
      <c r="B1311" s="6" t="s">
        <v>496</v>
      </c>
      <c r="C1311" s="17"/>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c r="AC1311" s="17"/>
      <c r="AD1311" s="17"/>
      <c r="AE1311" s="17"/>
      <c r="AF1311" s="17"/>
      <c r="AG1311" s="17"/>
      <c r="AH1311" s="17"/>
      <c r="AI1311" s="17"/>
      <c r="AJ1311" s="17"/>
      <c r="AK1311" s="17"/>
      <c r="AL1311" s="17"/>
      <c r="AM1311" s="17"/>
      <c r="AN1311" s="17"/>
      <c r="AO1311" s="17"/>
      <c r="AP1311" s="17"/>
      <c r="AQ1311" s="17"/>
      <c r="AR1311" s="17"/>
      <c r="AS1311" s="17"/>
      <c r="AT1311" s="17"/>
      <c r="AU1311" s="17"/>
      <c r="AV1311" s="17"/>
      <c r="AW1311" s="17"/>
      <c r="AX1311" s="17"/>
      <c r="AY1311" s="17"/>
      <c r="AZ1311" s="17"/>
      <c r="BA1311" s="17"/>
      <c r="BB1311" s="17"/>
      <c r="BC1311" s="17"/>
      <c r="BD1311" s="17"/>
      <c r="BE1311" s="17"/>
      <c r="BF1311" s="17"/>
      <c r="BG1311" s="17"/>
      <c r="BH1311" s="17"/>
      <c r="BI1311" s="17"/>
      <c r="BJ1311" s="17"/>
    </row>
    <row r="1312" spans="2:62">
      <c r="B1312" s="24" t="s">
        <v>22</v>
      </c>
      <c r="C1312" s="17"/>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c r="AC1312" s="17"/>
      <c r="AD1312" s="17"/>
      <c r="AE1312" s="17"/>
      <c r="AF1312" s="17"/>
      <c r="AG1312" s="17"/>
      <c r="AH1312" s="17"/>
      <c r="AI1312" s="17"/>
      <c r="AJ1312" s="17"/>
      <c r="AK1312" s="17"/>
      <c r="AL1312" s="17"/>
      <c r="AM1312" s="17"/>
      <c r="AN1312" s="17"/>
      <c r="AO1312" s="17"/>
      <c r="AP1312" s="17"/>
      <c r="AQ1312" s="17"/>
      <c r="AR1312" s="17"/>
      <c r="AS1312" s="17"/>
      <c r="AT1312" s="17"/>
      <c r="AU1312" s="17"/>
      <c r="AV1312" s="17"/>
      <c r="AW1312" s="17"/>
      <c r="AX1312" s="17"/>
      <c r="AY1312" s="17"/>
      <c r="AZ1312" s="17"/>
      <c r="BA1312" s="17"/>
      <c r="BB1312" s="17"/>
      <c r="BC1312" s="17"/>
      <c r="BD1312" s="17"/>
      <c r="BE1312" s="17"/>
      <c r="BF1312" s="17"/>
      <c r="BG1312" s="17"/>
      <c r="BH1312" s="17"/>
      <c r="BI1312" s="17"/>
      <c r="BJ1312" s="17"/>
    </row>
    <row r="1313" spans="2:62">
      <c r="B1313" t="s">
        <v>252</v>
      </c>
      <c r="C1313" s="17">
        <v>0.187249615624757</v>
      </c>
      <c r="D1313" s="17">
        <v>0.19493908807929999</v>
      </c>
      <c r="E1313" s="17">
        <v>0.17906628109950701</v>
      </c>
      <c r="F1313" s="17"/>
      <c r="G1313" s="17">
        <v>0.205850248208994</v>
      </c>
      <c r="H1313" s="17">
        <v>0.24528654995152399</v>
      </c>
      <c r="I1313" s="17">
        <v>0.159505991779512</v>
      </c>
      <c r="J1313" s="17">
        <v>0.17790159707711101</v>
      </c>
      <c r="K1313" s="17">
        <v>0.14933949960950399</v>
      </c>
      <c r="L1313" s="17">
        <v>0.18116345792975999</v>
      </c>
      <c r="M1313" s="17"/>
      <c r="N1313" s="17">
        <v>0.197532208474439</v>
      </c>
      <c r="O1313" s="17">
        <v>0.151341105049975</v>
      </c>
      <c r="P1313" s="17">
        <v>0.22177009050305499</v>
      </c>
      <c r="Q1313" s="17">
        <v>0.185925625124335</v>
      </c>
      <c r="R1313" s="17"/>
      <c r="S1313" s="17">
        <v>0.21664877350009701</v>
      </c>
      <c r="T1313" s="17">
        <v>0.170975248677285</v>
      </c>
      <c r="U1313" s="17">
        <v>0.14990215563505499</v>
      </c>
      <c r="V1313" s="17">
        <v>0.19186728167725101</v>
      </c>
      <c r="W1313" s="17">
        <v>0.19152411990349999</v>
      </c>
      <c r="X1313" s="17">
        <v>0.244300378903132</v>
      </c>
      <c r="Y1313" s="17">
        <v>0.18030552534677</v>
      </c>
      <c r="Z1313" s="17">
        <v>0.13361788129171501</v>
      </c>
      <c r="AA1313" s="17">
        <v>0.17660139257549901</v>
      </c>
      <c r="AB1313" s="17"/>
      <c r="AC1313" s="17">
        <v>0.25328364385621499</v>
      </c>
      <c r="AD1313" s="17">
        <v>0.183914168942859</v>
      </c>
      <c r="AE1313" s="17">
        <v>0.21247709927931199</v>
      </c>
      <c r="AF1313" s="17">
        <v>0.106174047427313</v>
      </c>
      <c r="AG1313" s="17">
        <v>0.15278697951787501</v>
      </c>
      <c r="AH1313" s="17">
        <v>0.15425897858788501</v>
      </c>
      <c r="AI1313" s="17"/>
      <c r="AJ1313" s="17">
        <v>0.175114873629828</v>
      </c>
      <c r="AK1313" s="17">
        <v>0.171389071540645</v>
      </c>
      <c r="AL1313" s="17">
        <v>0.232137169445291</v>
      </c>
      <c r="AM1313" s="17">
        <v>0.145987163020562</v>
      </c>
      <c r="AN1313" s="17">
        <v>0.231710469406193</v>
      </c>
      <c r="AO1313" s="17">
        <v>0.19022296541644501</v>
      </c>
      <c r="AP1313" s="17"/>
      <c r="AQ1313" s="17">
        <v>0.21282727040507299</v>
      </c>
      <c r="AR1313" s="17">
        <v>0.191714203317741</v>
      </c>
      <c r="AS1313" s="17"/>
      <c r="AT1313" s="17">
        <v>0.177582101729372</v>
      </c>
      <c r="AU1313" s="17">
        <v>0.22056539135488801</v>
      </c>
      <c r="AV1313" s="17"/>
      <c r="AW1313" s="17">
        <v>0.186982257405682</v>
      </c>
      <c r="AX1313" s="17" t="s">
        <v>87</v>
      </c>
      <c r="AY1313" s="17">
        <v>0.175114873629828</v>
      </c>
      <c r="AZ1313" s="17"/>
      <c r="BA1313" s="17">
        <v>0.19719786194458599</v>
      </c>
      <c r="BB1313" s="17">
        <v>0.18217145615242999</v>
      </c>
      <c r="BC1313" s="17"/>
      <c r="BD1313" s="17">
        <v>0.247994695022383</v>
      </c>
      <c r="BE1313" s="17">
        <v>0.17460781939197501</v>
      </c>
      <c r="BF1313" s="17"/>
      <c r="BG1313" s="17">
        <v>0.196103373166298</v>
      </c>
      <c r="BH1313" s="17">
        <v>0.25895452402282398</v>
      </c>
      <c r="BI1313" s="17">
        <v>0.23720525556564101</v>
      </c>
      <c r="BJ1313" s="17">
        <v>0.177758553315191</v>
      </c>
    </row>
    <row r="1314" spans="2:62">
      <c r="B1314" t="s">
        <v>339</v>
      </c>
      <c r="C1314" s="17">
        <v>0.44223576040358797</v>
      </c>
      <c r="D1314" s="17">
        <v>0.44954987367368499</v>
      </c>
      <c r="E1314" s="17">
        <v>0.435503172976623</v>
      </c>
      <c r="F1314" s="17"/>
      <c r="G1314" s="17">
        <v>0.43844151467294201</v>
      </c>
      <c r="H1314" s="17">
        <v>0.373274675255652</v>
      </c>
      <c r="I1314" s="17">
        <v>0.49189868801949599</v>
      </c>
      <c r="J1314" s="17">
        <v>0.43686324503157198</v>
      </c>
      <c r="K1314" s="17">
        <v>0.49542707891323701</v>
      </c>
      <c r="L1314" s="17">
        <v>0.434944924715568</v>
      </c>
      <c r="M1314" s="17"/>
      <c r="N1314" s="17">
        <v>0.457264031240875</v>
      </c>
      <c r="O1314" s="17">
        <v>0.43646091411613402</v>
      </c>
      <c r="P1314" s="17">
        <v>0.43800759740885098</v>
      </c>
      <c r="Q1314" s="17">
        <v>0.43847647563662301</v>
      </c>
      <c r="R1314" s="17"/>
      <c r="S1314" s="17">
        <v>0.42375384807171301</v>
      </c>
      <c r="T1314" s="17">
        <v>0.454560632313188</v>
      </c>
      <c r="U1314" s="17">
        <v>0.431961573487395</v>
      </c>
      <c r="V1314" s="17">
        <v>0.48551767864984902</v>
      </c>
      <c r="W1314" s="17">
        <v>0.44013368934717101</v>
      </c>
      <c r="X1314" s="17">
        <v>0.40676660748780102</v>
      </c>
      <c r="Y1314" s="17">
        <v>0.46903839761077898</v>
      </c>
      <c r="Z1314" s="17">
        <v>0.47024655692543998</v>
      </c>
      <c r="AA1314" s="17">
        <v>0.41875431035388599</v>
      </c>
      <c r="AB1314" s="17"/>
      <c r="AC1314" s="17">
        <v>0.42111540364455102</v>
      </c>
      <c r="AD1314" s="17">
        <v>0.42917298490485001</v>
      </c>
      <c r="AE1314" s="17">
        <v>0.45310576749895598</v>
      </c>
      <c r="AF1314" s="17">
        <v>0.48106959570191299</v>
      </c>
      <c r="AG1314" s="17">
        <v>0.43485006019044298</v>
      </c>
      <c r="AH1314" s="17">
        <v>0.48769507278470597</v>
      </c>
      <c r="AI1314" s="17"/>
      <c r="AJ1314" s="17">
        <v>0.452509033533808</v>
      </c>
      <c r="AK1314" s="17">
        <v>0.47071228243117802</v>
      </c>
      <c r="AL1314" s="17">
        <v>0.44373315599115198</v>
      </c>
      <c r="AM1314" s="17">
        <v>0.43504843115261899</v>
      </c>
      <c r="AN1314" s="17">
        <v>0.42771716957855799</v>
      </c>
      <c r="AO1314" s="17">
        <v>0.228753991256852</v>
      </c>
      <c r="AP1314" s="17"/>
      <c r="AQ1314" s="17">
        <v>0.45036139451812901</v>
      </c>
      <c r="AR1314" s="17">
        <v>0.44305212185989901</v>
      </c>
      <c r="AS1314" s="17"/>
      <c r="AT1314" s="17">
        <v>0.45138498540343103</v>
      </c>
      <c r="AU1314" s="17">
        <v>0.39999499550089102</v>
      </c>
      <c r="AV1314" s="17"/>
      <c r="AW1314" s="17">
        <v>0.43192974052181898</v>
      </c>
      <c r="AX1314" s="17" t="s">
        <v>87</v>
      </c>
      <c r="AY1314" s="17">
        <v>0.452509033533808</v>
      </c>
      <c r="AZ1314" s="17"/>
      <c r="BA1314" s="17">
        <v>0.44406789860178097</v>
      </c>
      <c r="BB1314" s="17">
        <v>0.441300531253982</v>
      </c>
      <c r="BC1314" s="17"/>
      <c r="BD1314" s="17">
        <v>0.44914525470549099</v>
      </c>
      <c r="BE1314" s="17">
        <v>0.44146536395208602</v>
      </c>
      <c r="BF1314" s="17"/>
      <c r="BG1314" s="17">
        <v>0.45035667069407098</v>
      </c>
      <c r="BH1314" s="17">
        <v>0.37320217694917202</v>
      </c>
      <c r="BI1314" s="17">
        <v>0.46737817498784601</v>
      </c>
      <c r="BJ1314" s="17">
        <v>0.48717189510903502</v>
      </c>
    </row>
    <row r="1315" spans="2:62">
      <c r="B1315" t="s">
        <v>255</v>
      </c>
      <c r="C1315" s="17">
        <v>0.23247960762118</v>
      </c>
      <c r="D1315" s="17">
        <v>0.20716334777013201</v>
      </c>
      <c r="E1315" s="17">
        <v>0.25865551164020001</v>
      </c>
      <c r="F1315" s="17"/>
      <c r="G1315" s="17">
        <v>0.21149743650978201</v>
      </c>
      <c r="H1315" s="17">
        <v>0.19863535696797499</v>
      </c>
      <c r="I1315" s="17">
        <v>0.20341561366997099</v>
      </c>
      <c r="J1315" s="17">
        <v>0.22516935481458999</v>
      </c>
      <c r="K1315" s="17">
        <v>0.26175898379302798</v>
      </c>
      <c r="L1315" s="17">
        <v>0.28289881188580401</v>
      </c>
      <c r="M1315" s="17"/>
      <c r="N1315" s="17">
        <v>0.24124403001594399</v>
      </c>
      <c r="O1315" s="17">
        <v>0.238003712336153</v>
      </c>
      <c r="P1315" s="17">
        <v>0.22015186389803901</v>
      </c>
      <c r="Q1315" s="17">
        <v>0.223437151825951</v>
      </c>
      <c r="R1315" s="17"/>
      <c r="S1315" s="17">
        <v>0.22646493164937501</v>
      </c>
      <c r="T1315" s="17">
        <v>0.25076060836277803</v>
      </c>
      <c r="U1315" s="17">
        <v>0.286113692682742</v>
      </c>
      <c r="V1315" s="17">
        <v>0.23658170035459899</v>
      </c>
      <c r="W1315" s="17">
        <v>0.18203115492419999</v>
      </c>
      <c r="X1315" s="17">
        <v>0.25203339534719099</v>
      </c>
      <c r="Y1315" s="17">
        <v>0.176608246228522</v>
      </c>
      <c r="Z1315" s="17">
        <v>0.249106102150248</v>
      </c>
      <c r="AA1315" s="17">
        <v>0.23426881739126401</v>
      </c>
      <c r="AB1315" s="17"/>
      <c r="AC1315" s="17">
        <v>0.20113692108138601</v>
      </c>
      <c r="AD1315" s="17">
        <v>0.22277138415016701</v>
      </c>
      <c r="AE1315" s="17">
        <v>0.20014811844181499</v>
      </c>
      <c r="AF1315" s="17">
        <v>0.28850018874380101</v>
      </c>
      <c r="AG1315" s="17">
        <v>0.28227079820392997</v>
      </c>
      <c r="AH1315" s="17">
        <v>0.23028276806554601</v>
      </c>
      <c r="AI1315" s="17"/>
      <c r="AJ1315" s="17">
        <v>0.24432053186471001</v>
      </c>
      <c r="AK1315" s="17">
        <v>0.238156974038883</v>
      </c>
      <c r="AL1315" s="17">
        <v>0.21574022601361301</v>
      </c>
      <c r="AM1315" s="17">
        <v>0.27261577086153299</v>
      </c>
      <c r="AN1315" s="17">
        <v>0.19615265840266799</v>
      </c>
      <c r="AO1315" s="17">
        <v>0.24802403024477601</v>
      </c>
      <c r="AP1315" s="17"/>
      <c r="AQ1315" s="17">
        <v>0.19164194406151799</v>
      </c>
      <c r="AR1315" s="17">
        <v>0.238276954871185</v>
      </c>
      <c r="AS1315" s="17"/>
      <c r="AT1315" s="17">
        <v>0.23816233983672599</v>
      </c>
      <c r="AU1315" s="17">
        <v>0.22176053500818799</v>
      </c>
      <c r="AV1315" s="17"/>
      <c r="AW1315" s="17">
        <v>0.23702146288416401</v>
      </c>
      <c r="AX1315" s="17" t="s">
        <v>87</v>
      </c>
      <c r="AY1315" s="17">
        <v>0.24432053186471001</v>
      </c>
      <c r="AZ1315" s="17"/>
      <c r="BA1315" s="17">
        <v>0.20788300366500601</v>
      </c>
      <c r="BB1315" s="17">
        <v>0.24503513483185599</v>
      </c>
      <c r="BC1315" s="17"/>
      <c r="BD1315" s="17">
        <v>0.18450025400025699</v>
      </c>
      <c r="BE1315" s="17">
        <v>0.24957861738825901</v>
      </c>
      <c r="BF1315" s="17"/>
      <c r="BG1315" s="17">
        <v>0.20047216732065701</v>
      </c>
      <c r="BH1315" s="17">
        <v>0.21486079547738299</v>
      </c>
      <c r="BI1315" s="17">
        <v>0.21962035650586101</v>
      </c>
      <c r="BJ1315" s="17">
        <v>0.229994318660138</v>
      </c>
    </row>
    <row r="1316" spans="2:62">
      <c r="B1316" t="s">
        <v>340</v>
      </c>
      <c r="C1316" s="17">
        <v>7.5592130969284896E-2</v>
      </c>
      <c r="D1316" s="17">
        <v>8.5845542548007206E-2</v>
      </c>
      <c r="E1316" s="17">
        <v>6.5990064112326899E-2</v>
      </c>
      <c r="F1316" s="17"/>
      <c r="G1316" s="17">
        <v>8.8652025669756204E-2</v>
      </c>
      <c r="H1316" s="17">
        <v>0.104638980716925</v>
      </c>
      <c r="I1316" s="17">
        <v>8.2455362197284596E-2</v>
      </c>
      <c r="J1316" s="17">
        <v>8.2683375492874203E-2</v>
      </c>
      <c r="K1316" s="17">
        <v>2.8003188226056699E-2</v>
      </c>
      <c r="L1316" s="17">
        <v>6.5951178703874597E-2</v>
      </c>
      <c r="M1316" s="17"/>
      <c r="N1316" s="17">
        <v>4.8656003332287701E-2</v>
      </c>
      <c r="O1316" s="17">
        <v>9.4410331301988795E-2</v>
      </c>
      <c r="P1316" s="17">
        <v>6.5418807357251599E-2</v>
      </c>
      <c r="Q1316" s="17">
        <v>9.2600453330847696E-2</v>
      </c>
      <c r="R1316" s="17"/>
      <c r="S1316" s="17">
        <v>8.9678168834303004E-2</v>
      </c>
      <c r="T1316" s="17">
        <v>3.5771280202162498E-2</v>
      </c>
      <c r="U1316" s="17">
        <v>4.89937253391831E-2</v>
      </c>
      <c r="V1316" s="17">
        <v>5.6084981959557197E-2</v>
      </c>
      <c r="W1316" s="17">
        <v>0.10783275457672301</v>
      </c>
      <c r="X1316" s="17">
        <v>5.8837543350192999E-2</v>
      </c>
      <c r="Y1316" s="17">
        <v>0.12647320996050199</v>
      </c>
      <c r="Z1316" s="17">
        <v>6.40281114603585E-2</v>
      </c>
      <c r="AA1316" s="17">
        <v>9.4241342790971294E-2</v>
      </c>
      <c r="AB1316" s="17"/>
      <c r="AC1316" s="17">
        <v>6.7113321827952793E-2</v>
      </c>
      <c r="AD1316" s="17">
        <v>8.96020628117149E-2</v>
      </c>
      <c r="AE1316" s="17">
        <v>7.6949512469332002E-2</v>
      </c>
      <c r="AF1316" s="17">
        <v>5.8782692369232697E-2</v>
      </c>
      <c r="AG1316" s="17">
        <v>9.2664899660028999E-2</v>
      </c>
      <c r="AH1316" s="17">
        <v>4.9945329640501301E-2</v>
      </c>
      <c r="AI1316" s="17"/>
      <c r="AJ1316" s="17">
        <v>7.3495641151704996E-2</v>
      </c>
      <c r="AK1316" s="17">
        <v>6.7483762655504903E-2</v>
      </c>
      <c r="AL1316" s="17">
        <v>5.0587824560026799E-2</v>
      </c>
      <c r="AM1316" s="17">
        <v>0.118871258808959</v>
      </c>
      <c r="AN1316" s="17">
        <v>6.6389283895293902E-2</v>
      </c>
      <c r="AO1316" s="17">
        <v>0.13884205892465801</v>
      </c>
      <c r="AP1316" s="17"/>
      <c r="AQ1316" s="17">
        <v>7.5522629501206001E-2</v>
      </c>
      <c r="AR1316" s="17">
        <v>7.3877148702602605E-2</v>
      </c>
      <c r="AS1316" s="17"/>
      <c r="AT1316" s="17">
        <v>7.5477309474849902E-2</v>
      </c>
      <c r="AU1316" s="17">
        <v>7.4664274967619904E-2</v>
      </c>
      <c r="AV1316" s="17"/>
      <c r="AW1316" s="17">
        <v>7.8065958239071295E-2</v>
      </c>
      <c r="AX1316" s="17" t="s">
        <v>87</v>
      </c>
      <c r="AY1316" s="17">
        <v>7.3495641151704996E-2</v>
      </c>
      <c r="AZ1316" s="17"/>
      <c r="BA1316" s="17">
        <v>8.7810013718717203E-2</v>
      </c>
      <c r="BB1316" s="17">
        <v>6.9355417982781595E-2</v>
      </c>
      <c r="BC1316" s="17"/>
      <c r="BD1316" s="17">
        <v>7.0532192962600396E-2</v>
      </c>
      <c r="BE1316" s="17">
        <v>7.3379385130147703E-2</v>
      </c>
      <c r="BF1316" s="17"/>
      <c r="BG1316" s="17">
        <v>0.104787337555419</v>
      </c>
      <c r="BH1316" s="17">
        <v>4.90645266565733E-2</v>
      </c>
      <c r="BI1316" s="17">
        <v>3.5606175449938798E-2</v>
      </c>
      <c r="BJ1316" s="17">
        <v>6.51430003091506E-2</v>
      </c>
    </row>
    <row r="1317" spans="2:62">
      <c r="B1317" t="s">
        <v>258</v>
      </c>
      <c r="C1317" s="17">
        <v>2.7682102379014702E-2</v>
      </c>
      <c r="D1317" s="17">
        <v>2.7883539244403899E-2</v>
      </c>
      <c r="E1317" s="17">
        <v>2.5531520720414601E-2</v>
      </c>
      <c r="F1317" s="17"/>
      <c r="G1317" s="17">
        <v>1.45542535370382E-2</v>
      </c>
      <c r="H1317" s="17">
        <v>4.2294487843047998E-2</v>
      </c>
      <c r="I1317" s="17">
        <v>4.2088703260107801E-2</v>
      </c>
      <c r="J1317" s="17">
        <v>3.2939432161502399E-2</v>
      </c>
      <c r="K1317" s="17">
        <v>1.99627474258996E-2</v>
      </c>
      <c r="L1317" s="17">
        <v>9.3161442990319695E-3</v>
      </c>
      <c r="M1317" s="17"/>
      <c r="N1317" s="17">
        <v>2.7274337214542501E-2</v>
      </c>
      <c r="O1317" s="17">
        <v>3.0761992924450199E-2</v>
      </c>
      <c r="P1317" s="17">
        <v>3.2788281593181902E-2</v>
      </c>
      <c r="Q1317" s="17">
        <v>2.1119425795700499E-2</v>
      </c>
      <c r="R1317" s="17"/>
      <c r="S1317" s="17">
        <v>1.96117542264687E-2</v>
      </c>
      <c r="T1317" s="17">
        <v>4.7636997343665E-2</v>
      </c>
      <c r="U1317" s="17">
        <v>4.8563235051710202E-2</v>
      </c>
      <c r="V1317" s="17">
        <v>0</v>
      </c>
      <c r="W1317" s="17">
        <v>3.1372242905709599E-2</v>
      </c>
      <c r="X1317" s="17">
        <v>1.0212031508371499E-2</v>
      </c>
      <c r="Y1317" s="17">
        <v>1.0204412101367801E-2</v>
      </c>
      <c r="Z1317" s="17">
        <v>3.3564180161013299E-2</v>
      </c>
      <c r="AA1317" s="17">
        <v>4.33569509419773E-2</v>
      </c>
      <c r="AB1317" s="17"/>
      <c r="AC1317" s="17">
        <v>3.9306672626035301E-2</v>
      </c>
      <c r="AD1317" s="17">
        <v>1.8253376674164701E-2</v>
      </c>
      <c r="AE1317" s="17">
        <v>2.36265597183026E-2</v>
      </c>
      <c r="AF1317" s="17">
        <v>4.0879616525255798E-2</v>
      </c>
      <c r="AG1317" s="17">
        <v>9.6306846838762304E-3</v>
      </c>
      <c r="AH1317" s="17">
        <v>2.72430240117243E-2</v>
      </c>
      <c r="AI1317" s="17"/>
      <c r="AJ1317" s="17">
        <v>2.5453515526030299E-2</v>
      </c>
      <c r="AK1317" s="17">
        <v>2.13989186000734E-2</v>
      </c>
      <c r="AL1317" s="17">
        <v>2.99641431145918E-2</v>
      </c>
      <c r="AM1317" s="17">
        <v>1.40352206073786E-2</v>
      </c>
      <c r="AN1317" s="17">
        <v>3.0903694740967699E-2</v>
      </c>
      <c r="AO1317" s="17">
        <v>0.11267829658112199</v>
      </c>
      <c r="AP1317" s="17"/>
      <c r="AQ1317" s="17">
        <v>3.01373105837421E-2</v>
      </c>
      <c r="AR1317" s="17">
        <v>2.09529911834225E-2</v>
      </c>
      <c r="AS1317" s="17"/>
      <c r="AT1317" s="17">
        <v>2.0000150658942801E-2</v>
      </c>
      <c r="AU1317" s="17">
        <v>5.6213932404283601E-2</v>
      </c>
      <c r="AV1317" s="17"/>
      <c r="AW1317" s="17">
        <v>2.85930977244611E-2</v>
      </c>
      <c r="AX1317" s="17" t="s">
        <v>87</v>
      </c>
      <c r="AY1317" s="17">
        <v>2.5453515526030299E-2</v>
      </c>
      <c r="AZ1317" s="17"/>
      <c r="BA1317" s="17">
        <v>2.6984620090804001E-2</v>
      </c>
      <c r="BB1317" s="17">
        <v>2.8038137621286301E-2</v>
      </c>
      <c r="BC1317" s="17"/>
      <c r="BD1317" s="17">
        <v>2.65599585098494E-2</v>
      </c>
      <c r="BE1317" s="17">
        <v>2.5579328103711999E-2</v>
      </c>
      <c r="BF1317" s="17"/>
      <c r="BG1317" s="17">
        <v>2.0561851341796899E-2</v>
      </c>
      <c r="BH1317" s="17">
        <v>5.3641716477114097E-2</v>
      </c>
      <c r="BI1317" s="17">
        <v>3.4220365739481E-2</v>
      </c>
      <c r="BJ1317" s="17">
        <v>2.22482265973559E-2</v>
      </c>
    </row>
    <row r="1318" spans="2:62">
      <c r="B1318" t="s">
        <v>101</v>
      </c>
      <c r="C1318" s="17">
        <v>3.4760783002175097E-2</v>
      </c>
      <c r="D1318" s="17">
        <v>3.4618608684472398E-2</v>
      </c>
      <c r="E1318" s="17">
        <v>3.5253449450928398E-2</v>
      </c>
      <c r="F1318" s="17"/>
      <c r="G1318" s="17">
        <v>4.1004521401487699E-2</v>
      </c>
      <c r="H1318" s="17">
        <v>3.5869949264875398E-2</v>
      </c>
      <c r="I1318" s="17">
        <v>2.0635641073628998E-2</v>
      </c>
      <c r="J1318" s="17">
        <v>4.4442995422351202E-2</v>
      </c>
      <c r="K1318" s="17">
        <v>4.5508502032273898E-2</v>
      </c>
      <c r="L1318" s="17">
        <v>2.57254824659611E-2</v>
      </c>
      <c r="M1318" s="17"/>
      <c r="N1318" s="17">
        <v>2.8029389721911799E-2</v>
      </c>
      <c r="O1318" s="17">
        <v>4.9021944271298197E-2</v>
      </c>
      <c r="P1318" s="17">
        <v>2.18633592396217E-2</v>
      </c>
      <c r="Q1318" s="17">
        <v>3.8440868286542799E-2</v>
      </c>
      <c r="R1318" s="17"/>
      <c r="S1318" s="17">
        <v>2.3842523718044101E-2</v>
      </c>
      <c r="T1318" s="17">
        <v>4.0295233100921597E-2</v>
      </c>
      <c r="U1318" s="17">
        <v>3.4465617803915001E-2</v>
      </c>
      <c r="V1318" s="17">
        <v>2.9948357358743901E-2</v>
      </c>
      <c r="W1318" s="17">
        <v>4.7106038342695097E-2</v>
      </c>
      <c r="X1318" s="17">
        <v>2.78500434033114E-2</v>
      </c>
      <c r="Y1318" s="17">
        <v>3.7370208752059299E-2</v>
      </c>
      <c r="Z1318" s="17">
        <v>4.9437168011224303E-2</v>
      </c>
      <c r="AA1318" s="17">
        <v>3.2777185946401402E-2</v>
      </c>
      <c r="AB1318" s="17"/>
      <c r="AC1318" s="17">
        <v>1.8044036963859901E-2</v>
      </c>
      <c r="AD1318" s="17">
        <v>5.62860225162439E-2</v>
      </c>
      <c r="AE1318" s="17">
        <v>3.3692942592281901E-2</v>
      </c>
      <c r="AF1318" s="17">
        <v>2.4593859232484399E-2</v>
      </c>
      <c r="AG1318" s="17">
        <v>2.77965777438463E-2</v>
      </c>
      <c r="AH1318" s="17">
        <v>5.0574826909637501E-2</v>
      </c>
      <c r="AI1318" s="17"/>
      <c r="AJ1318" s="17">
        <v>2.9106404293918701E-2</v>
      </c>
      <c r="AK1318" s="17">
        <v>3.0858990733715501E-2</v>
      </c>
      <c r="AL1318" s="17">
        <v>2.7837480875325501E-2</v>
      </c>
      <c r="AM1318" s="17">
        <v>1.3442155548949499E-2</v>
      </c>
      <c r="AN1318" s="17">
        <v>4.7126723976319999E-2</v>
      </c>
      <c r="AO1318" s="17">
        <v>8.1478657576147306E-2</v>
      </c>
      <c r="AP1318" s="17"/>
      <c r="AQ1318" s="17">
        <v>3.9509450930331501E-2</v>
      </c>
      <c r="AR1318" s="17">
        <v>3.2126580065149901E-2</v>
      </c>
      <c r="AS1318" s="17"/>
      <c r="AT1318" s="17">
        <v>3.7393112896678203E-2</v>
      </c>
      <c r="AU1318" s="17">
        <v>2.6800870764128699E-2</v>
      </c>
      <c r="AV1318" s="17"/>
      <c r="AW1318" s="17">
        <v>3.7407483224803001E-2</v>
      </c>
      <c r="AX1318" s="17" t="s">
        <v>87</v>
      </c>
      <c r="AY1318" s="17">
        <v>2.9106404293918701E-2</v>
      </c>
      <c r="AZ1318" s="17"/>
      <c r="BA1318" s="17">
        <v>3.6056601979104902E-2</v>
      </c>
      <c r="BB1318" s="17">
        <v>3.4099322157664202E-2</v>
      </c>
      <c r="BC1318" s="17"/>
      <c r="BD1318" s="17">
        <v>2.1267644799419401E-2</v>
      </c>
      <c r="BE1318" s="17">
        <v>3.5389486033820299E-2</v>
      </c>
      <c r="BF1318" s="17"/>
      <c r="BG1318" s="17">
        <v>2.7718599921758302E-2</v>
      </c>
      <c r="BH1318" s="17">
        <v>5.0276260416933699E-2</v>
      </c>
      <c r="BI1318" s="17">
        <v>5.9696717512328704E-3</v>
      </c>
      <c r="BJ1318" s="17">
        <v>1.7684006009130001E-2</v>
      </c>
    </row>
    <row r="1319" spans="2:62">
      <c r="B1319" t="s">
        <v>259</v>
      </c>
      <c r="C1319" s="17">
        <v>0.62948537602834498</v>
      </c>
      <c r="D1319" s="17">
        <v>0.64448896175298498</v>
      </c>
      <c r="E1319" s="17">
        <v>0.61456945407612995</v>
      </c>
      <c r="F1319" s="17"/>
      <c r="G1319" s="17">
        <v>0.64429176288193601</v>
      </c>
      <c r="H1319" s="17">
        <v>0.61856122520717605</v>
      </c>
      <c r="I1319" s="17">
        <v>0.65140467979900796</v>
      </c>
      <c r="J1319" s="17">
        <v>0.61476484210868199</v>
      </c>
      <c r="K1319" s="17">
        <v>0.644766578522742</v>
      </c>
      <c r="L1319" s="17">
        <v>0.61610838264532797</v>
      </c>
      <c r="M1319" s="17"/>
      <c r="N1319" s="17">
        <v>0.65479623971531398</v>
      </c>
      <c r="O1319" s="17">
        <v>0.58780201916610997</v>
      </c>
      <c r="P1319" s="17">
        <v>0.65977768791190505</v>
      </c>
      <c r="Q1319" s="17">
        <v>0.62440210076095803</v>
      </c>
      <c r="R1319" s="17"/>
      <c r="S1319" s="17">
        <v>0.64040262157180905</v>
      </c>
      <c r="T1319" s="17">
        <v>0.62553588099047297</v>
      </c>
      <c r="U1319" s="17">
        <v>0.58186372912244899</v>
      </c>
      <c r="V1319" s="17">
        <v>0.67738496032710005</v>
      </c>
      <c r="W1319" s="17">
        <v>0.63165780925067105</v>
      </c>
      <c r="X1319" s="17">
        <v>0.65106698639093297</v>
      </c>
      <c r="Y1319" s="17">
        <v>0.64934392295754895</v>
      </c>
      <c r="Z1319" s="17">
        <v>0.60386443821715596</v>
      </c>
      <c r="AA1319" s="17">
        <v>0.595355702929385</v>
      </c>
      <c r="AB1319" s="17"/>
      <c r="AC1319" s="17">
        <v>0.67439904750076596</v>
      </c>
      <c r="AD1319" s="17">
        <v>0.61308715384770895</v>
      </c>
      <c r="AE1319" s="17">
        <v>0.66558286677826894</v>
      </c>
      <c r="AF1319" s="17">
        <v>0.58724364312922595</v>
      </c>
      <c r="AG1319" s="17">
        <v>0.58763703970831804</v>
      </c>
      <c r="AH1319" s="17">
        <v>0.64195405137259098</v>
      </c>
      <c r="AI1319" s="17"/>
      <c r="AJ1319" s="17">
        <v>0.62762390716363603</v>
      </c>
      <c r="AK1319" s="17">
        <v>0.642101353971823</v>
      </c>
      <c r="AL1319" s="17">
        <v>0.67587032543644299</v>
      </c>
      <c r="AM1319" s="17">
        <v>0.58103559417318096</v>
      </c>
      <c r="AN1319" s="17">
        <v>0.65942763898474999</v>
      </c>
      <c r="AO1319" s="17">
        <v>0.41897695667329699</v>
      </c>
      <c r="AP1319" s="17"/>
      <c r="AQ1319" s="17">
        <v>0.66318866492320205</v>
      </c>
      <c r="AR1319" s="17">
        <v>0.63476632517763998</v>
      </c>
      <c r="AS1319" s="17"/>
      <c r="AT1319" s="17">
        <v>0.62896708713280303</v>
      </c>
      <c r="AU1319" s="17">
        <v>0.62056038685577997</v>
      </c>
      <c r="AV1319" s="17"/>
      <c r="AW1319" s="17">
        <v>0.61891199792749996</v>
      </c>
      <c r="AX1319" s="17" t="s">
        <v>87</v>
      </c>
      <c r="AY1319" s="17">
        <v>0.62762390716363603</v>
      </c>
      <c r="AZ1319" s="17"/>
      <c r="BA1319" s="17">
        <v>0.64126576054636697</v>
      </c>
      <c r="BB1319" s="17">
        <v>0.62347198740641196</v>
      </c>
      <c r="BC1319" s="17"/>
      <c r="BD1319" s="17">
        <v>0.69713994972787396</v>
      </c>
      <c r="BE1319" s="17">
        <v>0.61607318334406103</v>
      </c>
      <c r="BF1319" s="17"/>
      <c r="BG1319" s="17">
        <v>0.64646004386036804</v>
      </c>
      <c r="BH1319" s="17">
        <v>0.63215670097199606</v>
      </c>
      <c r="BI1319" s="17">
        <v>0.70458343055348605</v>
      </c>
      <c r="BJ1319" s="17">
        <v>0.66493044842422599</v>
      </c>
    </row>
    <row r="1320" spans="2:62">
      <c r="B1320" t="s">
        <v>260</v>
      </c>
      <c r="C1320" s="17">
        <v>0.10327423334830001</v>
      </c>
      <c r="D1320" s="17">
        <v>0.11372908179241099</v>
      </c>
      <c r="E1320" s="17">
        <v>9.1521584832741407E-2</v>
      </c>
      <c r="F1320" s="17"/>
      <c r="G1320" s="17">
        <v>0.103206279206794</v>
      </c>
      <c r="H1320" s="17">
        <v>0.146933468559973</v>
      </c>
      <c r="I1320" s="17">
        <v>0.12454406545739199</v>
      </c>
      <c r="J1320" s="17">
        <v>0.11562280765437701</v>
      </c>
      <c r="K1320" s="17">
        <v>4.7965935651956303E-2</v>
      </c>
      <c r="L1320" s="17">
        <v>7.5267323002906505E-2</v>
      </c>
      <c r="M1320" s="17"/>
      <c r="N1320" s="17">
        <v>7.5930340546830205E-2</v>
      </c>
      <c r="O1320" s="17">
        <v>0.12517232422643901</v>
      </c>
      <c r="P1320" s="17">
        <v>9.8207088950433494E-2</v>
      </c>
      <c r="Q1320" s="17">
        <v>0.113719879126548</v>
      </c>
      <c r="R1320" s="17"/>
      <c r="S1320" s="17">
        <v>0.109289923060772</v>
      </c>
      <c r="T1320" s="17">
        <v>8.3408277545827497E-2</v>
      </c>
      <c r="U1320" s="17">
        <v>9.7556960390893302E-2</v>
      </c>
      <c r="V1320" s="17">
        <v>5.6084981959557197E-2</v>
      </c>
      <c r="W1320" s="17">
        <v>0.13920499748243301</v>
      </c>
      <c r="X1320" s="17">
        <v>6.90495748585645E-2</v>
      </c>
      <c r="Y1320" s="17">
        <v>0.13667762206187001</v>
      </c>
      <c r="Z1320" s="17">
        <v>9.7592291621371702E-2</v>
      </c>
      <c r="AA1320" s="17">
        <v>0.13759829373294899</v>
      </c>
      <c r="AB1320" s="17"/>
      <c r="AC1320" s="17">
        <v>0.106419994453988</v>
      </c>
      <c r="AD1320" s="17">
        <v>0.10785543948588</v>
      </c>
      <c r="AE1320" s="17">
        <v>0.10057607218763499</v>
      </c>
      <c r="AF1320" s="17">
        <v>9.9662308894488599E-2</v>
      </c>
      <c r="AG1320" s="17">
        <v>0.102295584343905</v>
      </c>
      <c r="AH1320" s="17">
        <v>7.7188353652225594E-2</v>
      </c>
      <c r="AI1320" s="17"/>
      <c r="AJ1320" s="17">
        <v>9.8949156677735295E-2</v>
      </c>
      <c r="AK1320" s="17">
        <v>8.88826812555783E-2</v>
      </c>
      <c r="AL1320" s="17">
        <v>8.0551967674618599E-2</v>
      </c>
      <c r="AM1320" s="17">
        <v>0.13290647941633699</v>
      </c>
      <c r="AN1320" s="17">
        <v>9.7292978636261504E-2</v>
      </c>
      <c r="AO1320" s="17">
        <v>0.25152035550578</v>
      </c>
      <c r="AP1320" s="17"/>
      <c r="AQ1320" s="17">
        <v>0.105659940084948</v>
      </c>
      <c r="AR1320" s="17">
        <v>9.4830139886025094E-2</v>
      </c>
      <c r="AS1320" s="17"/>
      <c r="AT1320" s="17">
        <v>9.5477460133792699E-2</v>
      </c>
      <c r="AU1320" s="17">
        <v>0.130878207371904</v>
      </c>
      <c r="AV1320" s="17"/>
      <c r="AW1320" s="17">
        <v>0.10665905596353201</v>
      </c>
      <c r="AX1320" s="17" t="s">
        <v>87</v>
      </c>
      <c r="AY1320" s="17">
        <v>9.8949156677735295E-2</v>
      </c>
      <c r="AZ1320" s="17"/>
      <c r="BA1320" s="17">
        <v>0.114794633809521</v>
      </c>
      <c r="BB1320" s="17">
        <v>9.7393555604067802E-2</v>
      </c>
      <c r="BC1320" s="17"/>
      <c r="BD1320" s="17">
        <v>9.7092151472449706E-2</v>
      </c>
      <c r="BE1320" s="17">
        <v>9.8958713233859699E-2</v>
      </c>
      <c r="BF1320" s="17"/>
      <c r="BG1320" s="17">
        <v>0.125349188897216</v>
      </c>
      <c r="BH1320" s="17">
        <v>0.10270624313368699</v>
      </c>
      <c r="BI1320" s="17">
        <v>6.9826541189419805E-2</v>
      </c>
      <c r="BJ1320" s="17">
        <v>8.73912269065064E-2</v>
      </c>
    </row>
    <row r="1321" spans="2:62">
      <c r="B1321" t="s">
        <v>261</v>
      </c>
      <c r="C1321" s="17">
        <f>C1319-C1320</f>
        <v>0.52621114268004499</v>
      </c>
      <c r="D1321" s="17">
        <f t="shared" ref="D1321:BJ1321" si="0">D1319-D1320</f>
        <v>0.53075987996057394</v>
      </c>
      <c r="E1321" s="17">
        <f t="shared" si="0"/>
        <v>0.52304786924338853</v>
      </c>
      <c r="F1321" s="17"/>
      <c r="G1321" s="17">
        <f t="shared" si="0"/>
        <v>0.54108548367514198</v>
      </c>
      <c r="H1321" s="17">
        <f t="shared" si="0"/>
        <v>0.47162775664720302</v>
      </c>
      <c r="I1321" s="17">
        <f t="shared" si="0"/>
        <v>0.52686061434161591</v>
      </c>
      <c r="J1321" s="17">
        <f t="shared" si="0"/>
        <v>0.49914203445430499</v>
      </c>
      <c r="K1321" s="17">
        <f t="shared" si="0"/>
        <v>0.59680064287078571</v>
      </c>
      <c r="L1321" s="17">
        <f t="shared" si="0"/>
        <v>0.54084105964242146</v>
      </c>
      <c r="M1321" s="17"/>
      <c r="N1321" s="17">
        <f t="shared" si="0"/>
        <v>0.57886589916848374</v>
      </c>
      <c r="O1321" s="17">
        <f t="shared" si="0"/>
        <v>0.46262969493967099</v>
      </c>
      <c r="P1321" s="17">
        <f t="shared" si="0"/>
        <v>0.56157059896147155</v>
      </c>
      <c r="Q1321" s="17">
        <f t="shared" si="0"/>
        <v>0.51068222163441002</v>
      </c>
      <c r="R1321" s="17"/>
      <c r="S1321" s="17">
        <f t="shared" si="0"/>
        <v>0.53111269851103704</v>
      </c>
      <c r="T1321" s="17">
        <f t="shared" si="0"/>
        <v>0.5421276034446455</v>
      </c>
      <c r="U1321" s="17">
        <f t="shared" si="0"/>
        <v>0.4843067687315557</v>
      </c>
      <c r="V1321" s="17">
        <f t="shared" si="0"/>
        <v>0.6212999783675428</v>
      </c>
      <c r="W1321" s="17">
        <f t="shared" si="0"/>
        <v>0.49245281176823807</v>
      </c>
      <c r="X1321" s="17">
        <f t="shared" si="0"/>
        <v>0.58201741153236841</v>
      </c>
      <c r="Y1321" s="17">
        <f t="shared" si="0"/>
        <v>0.51266630089567888</v>
      </c>
      <c r="Z1321" s="17">
        <f t="shared" si="0"/>
        <v>0.50627214659578423</v>
      </c>
      <c r="AA1321" s="17">
        <f t="shared" si="0"/>
        <v>0.45775740919643604</v>
      </c>
      <c r="AB1321" s="17"/>
      <c r="AC1321" s="17">
        <f t="shared" si="0"/>
        <v>0.56797905304677798</v>
      </c>
      <c r="AD1321" s="17">
        <f t="shared" si="0"/>
        <v>0.50523171436182901</v>
      </c>
      <c r="AE1321" s="17">
        <f t="shared" si="0"/>
        <v>0.56500679459063397</v>
      </c>
      <c r="AF1321" s="17">
        <f t="shared" si="0"/>
        <v>0.48758133423473737</v>
      </c>
      <c r="AG1321" s="17">
        <f t="shared" si="0"/>
        <v>0.48534145536441303</v>
      </c>
      <c r="AH1321" s="17">
        <f t="shared" si="0"/>
        <v>0.56476569772036544</v>
      </c>
      <c r="AI1321" s="17"/>
      <c r="AJ1321" s="17">
        <f t="shared" si="0"/>
        <v>0.52867475048590074</v>
      </c>
      <c r="AK1321" s="17">
        <f t="shared" si="0"/>
        <v>0.5532186727162447</v>
      </c>
      <c r="AL1321" s="17">
        <f t="shared" si="0"/>
        <v>0.5953183577618244</v>
      </c>
      <c r="AM1321" s="17">
        <f t="shared" si="0"/>
        <v>0.44812911475684397</v>
      </c>
      <c r="AN1321" s="17">
        <f t="shared" si="0"/>
        <v>0.56213466034848847</v>
      </c>
      <c r="AO1321" s="17">
        <f t="shared" si="0"/>
        <v>0.16745660116751698</v>
      </c>
      <c r="AP1321" s="17"/>
      <c r="AQ1321" s="17">
        <f t="shared" si="0"/>
        <v>0.55752872483825411</v>
      </c>
      <c r="AR1321" s="17">
        <f t="shared" si="0"/>
        <v>0.53993618529161491</v>
      </c>
      <c r="AS1321" s="17"/>
      <c r="AT1321" s="17">
        <f t="shared" si="0"/>
        <v>0.53348962699901037</v>
      </c>
      <c r="AU1321" s="17">
        <f t="shared" si="0"/>
        <v>0.48968217948387593</v>
      </c>
      <c r="AV1321" s="17"/>
      <c r="AW1321" s="17">
        <f t="shared" si="0"/>
        <v>0.51225294196396798</v>
      </c>
      <c r="AX1321" s="17" t="s">
        <v>87</v>
      </c>
      <c r="AY1321" s="17">
        <f t="shared" si="0"/>
        <v>0.52867475048590074</v>
      </c>
      <c r="AZ1321" s="17"/>
      <c r="BA1321" s="17">
        <f t="shared" si="0"/>
        <v>0.52647112673684593</v>
      </c>
      <c r="BB1321" s="17">
        <f t="shared" si="0"/>
        <v>0.52607843180234415</v>
      </c>
      <c r="BC1321" s="17"/>
      <c r="BD1321" s="17">
        <f t="shared" si="0"/>
        <v>0.6000477982554242</v>
      </c>
      <c r="BE1321" s="17">
        <f t="shared" si="0"/>
        <v>0.51711447011020129</v>
      </c>
      <c r="BF1321" s="17"/>
      <c r="BG1321" s="17">
        <f t="shared" si="0"/>
        <v>0.52111085496315201</v>
      </c>
      <c r="BH1321" s="17">
        <f t="shared" si="0"/>
        <v>0.52945045783830902</v>
      </c>
      <c r="BI1321" s="17">
        <f t="shared" si="0"/>
        <v>0.63475688936406627</v>
      </c>
      <c r="BJ1321" s="17">
        <f t="shared" si="0"/>
        <v>0.57753922151771964</v>
      </c>
    </row>
    <row r="1322" spans="2:62">
      <c r="C1322" s="17"/>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c r="AC1322" s="17"/>
      <c r="AD1322" s="17"/>
      <c r="AE1322" s="17"/>
      <c r="AF1322" s="17"/>
      <c r="AG1322" s="17"/>
      <c r="AH1322" s="17"/>
      <c r="AI1322" s="17"/>
      <c r="AJ1322" s="17"/>
      <c r="AK1322" s="17"/>
      <c r="AL1322" s="17"/>
      <c r="AM1322" s="17"/>
      <c r="AN1322" s="17"/>
      <c r="AO1322" s="17"/>
      <c r="AP1322" s="17"/>
      <c r="AQ1322" s="17"/>
      <c r="AR1322" s="17"/>
      <c r="AS1322" s="17"/>
      <c r="AT1322" s="17"/>
      <c r="AU1322" s="17"/>
      <c r="AV1322" s="17"/>
      <c r="AW1322" s="17"/>
      <c r="AX1322" s="17"/>
      <c r="AY1322" s="17"/>
      <c r="AZ1322" s="17"/>
      <c r="BA1322" s="17"/>
      <c r="BB1322" s="17"/>
      <c r="BC1322" s="17"/>
      <c r="BD1322" s="17"/>
      <c r="BE1322" s="17"/>
      <c r="BF1322" s="17"/>
      <c r="BG1322" s="17"/>
      <c r="BH1322" s="17"/>
      <c r="BI1322" s="17"/>
      <c r="BJ1322" s="17"/>
    </row>
    <row r="1323" spans="2:62">
      <c r="C1323" s="17"/>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c r="AC1323" s="17"/>
      <c r="AD1323" s="17"/>
      <c r="AE1323" s="17"/>
      <c r="AF1323" s="17"/>
      <c r="AG1323" s="17"/>
      <c r="AH1323" s="17"/>
      <c r="AI1323" s="17"/>
      <c r="AJ1323" s="17"/>
      <c r="AK1323" s="17"/>
      <c r="AL1323" s="17"/>
      <c r="AM1323" s="17"/>
      <c r="AN1323" s="17"/>
      <c r="AO1323" s="17"/>
      <c r="AP1323" s="17"/>
      <c r="AQ1323" s="17"/>
      <c r="AR1323" s="17"/>
      <c r="AS1323" s="17"/>
      <c r="AT1323" s="17"/>
      <c r="AU1323" s="17"/>
      <c r="AV1323" s="17"/>
      <c r="AW1323" s="17"/>
      <c r="AX1323" s="17"/>
      <c r="AY1323" s="17"/>
      <c r="AZ1323" s="17"/>
      <c r="BA1323" s="17"/>
      <c r="BB1323" s="17"/>
      <c r="BC1323" s="17"/>
      <c r="BD1323" s="17"/>
      <c r="BE1323" s="17"/>
      <c r="BF1323" s="17"/>
      <c r="BG1323" s="17"/>
      <c r="BH1323" s="17"/>
      <c r="BI1323" s="17"/>
      <c r="BJ1323" s="17"/>
    </row>
  </sheetData>
  <mergeCells count="13">
    <mergeCell ref="BD5:BE5"/>
    <mergeCell ref="BG5:BJ5"/>
    <mergeCell ref="D2:AZ2"/>
    <mergeCell ref="AJ5:AO5"/>
    <mergeCell ref="AQ5:AR5"/>
    <mergeCell ref="AT5:AU5"/>
    <mergeCell ref="AW5:AY5"/>
    <mergeCell ref="BA5:BB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F16"/>
  <sheetViews>
    <sheetView showGridLines="0" topLeftCell="A3" workbookViewId="0">
      <pane xSplit="2" topLeftCell="C1" activePane="topRight" state="frozen"/>
      <selection pane="topRight" activeCell="C7" sqref="C7"/>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86</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78</v>
      </c>
      <c r="C9" s="17">
        <v>0.218123332916319</v>
      </c>
      <c r="D9" s="17">
        <v>0.245625268037931</v>
      </c>
      <c r="E9" s="17">
        <v>0.192933871919403</v>
      </c>
      <c r="F9" s="17"/>
      <c r="G9" s="17">
        <v>0.27632230277710801</v>
      </c>
      <c r="H9" s="17">
        <v>0.351868647499467</v>
      </c>
      <c r="I9" s="17">
        <v>0.25271928658036402</v>
      </c>
      <c r="J9" s="17">
        <v>0.163161584232693</v>
      </c>
      <c r="K9" s="17">
        <v>0.149254120995818</v>
      </c>
      <c r="L9" s="17">
        <v>0.13802987509012099</v>
      </c>
      <c r="M9" s="17"/>
      <c r="N9" s="17">
        <v>0.26334405653939902</v>
      </c>
      <c r="O9" s="17">
        <v>0.21159783884255301</v>
      </c>
      <c r="P9" s="17">
        <v>0.20760271025608401</v>
      </c>
      <c r="Q9" s="17">
        <v>0.18656819491802101</v>
      </c>
      <c r="R9" s="17"/>
      <c r="S9" s="17">
        <v>0.33459605052399</v>
      </c>
      <c r="T9" s="17">
        <v>0.195577718723695</v>
      </c>
      <c r="U9" s="17">
        <v>0.20351059665830201</v>
      </c>
      <c r="V9" s="17">
        <v>0.16530627040812901</v>
      </c>
      <c r="W9" s="17">
        <v>0.20777175460630501</v>
      </c>
      <c r="X9" s="17">
        <v>0.22607578486205901</v>
      </c>
      <c r="Y9" s="17">
        <v>0.160238715525475</v>
      </c>
      <c r="Z9" s="17">
        <v>0.26121498393169201</v>
      </c>
      <c r="AA9" s="17">
        <v>0.19048633829043701</v>
      </c>
      <c r="AB9" s="17"/>
      <c r="AC9" s="17">
        <v>0.35466216272249201</v>
      </c>
      <c r="AD9" s="17">
        <v>0.162998942405393</v>
      </c>
      <c r="AE9" s="17">
        <v>0.19348032638815099</v>
      </c>
      <c r="AF9" s="17">
        <v>0.195834036993007</v>
      </c>
      <c r="AG9" s="17">
        <v>0.11641736706339199</v>
      </c>
      <c r="AH9" s="17">
        <v>0.22641110460310099</v>
      </c>
      <c r="AI9" s="17"/>
      <c r="AJ9" s="17">
        <v>0.17331508864147499</v>
      </c>
      <c r="AK9" s="17">
        <v>0.24571594689175399</v>
      </c>
      <c r="AL9" s="17">
        <v>0.29538822274471199</v>
      </c>
      <c r="AM9" s="17">
        <v>0.38422149352635798</v>
      </c>
      <c r="AN9" s="17">
        <v>0.19904736383358601</v>
      </c>
      <c r="AO9" s="17">
        <v>0.14113370973692599</v>
      </c>
      <c r="AP9" s="17"/>
      <c r="AQ9" s="17">
        <v>0.40194623964065801</v>
      </c>
      <c r="AR9" s="17">
        <v>0.144089466956318</v>
      </c>
      <c r="AS9" s="17"/>
      <c r="AT9" s="17">
        <v>0.148059770332303</v>
      </c>
      <c r="AU9" s="17">
        <v>0.480093103610507</v>
      </c>
      <c r="AV9" s="17"/>
      <c r="AW9" s="17">
        <v>0.26840994140963897</v>
      </c>
      <c r="AX9" s="17">
        <v>0.19022541236985799</v>
      </c>
      <c r="AY9" s="17"/>
      <c r="AZ9" s="17">
        <v>1</v>
      </c>
      <c r="BA9" s="17">
        <v>0</v>
      </c>
      <c r="BB9" s="17"/>
      <c r="BC9" s="17">
        <v>0.30562675818552998</v>
      </c>
      <c r="BD9" s="17">
        <v>0.20935817483131799</v>
      </c>
      <c r="BE9" s="17">
        <v>0.28414492121453899</v>
      </c>
      <c r="BF9" s="17">
        <v>0.184389102556447</v>
      </c>
    </row>
    <row r="10" spans="2:58">
      <c r="B10" s="18" t="s">
        <v>79</v>
      </c>
      <c r="C10" s="17">
        <v>0.74411299662226305</v>
      </c>
      <c r="D10" s="17">
        <v>0.71772932516265697</v>
      </c>
      <c r="E10" s="17">
        <v>0.76981888447519897</v>
      </c>
      <c r="F10" s="17"/>
      <c r="G10" s="17">
        <v>0.59706486980428997</v>
      </c>
      <c r="H10" s="17">
        <v>0.60699090767459396</v>
      </c>
      <c r="I10" s="17">
        <v>0.70214057847218503</v>
      </c>
      <c r="J10" s="17">
        <v>0.81992355907187298</v>
      </c>
      <c r="K10" s="17">
        <v>0.84417248396926203</v>
      </c>
      <c r="L10" s="17">
        <v>0.85759450477991295</v>
      </c>
      <c r="M10" s="17"/>
      <c r="N10" s="17">
        <v>0.70237128727112697</v>
      </c>
      <c r="O10" s="17">
        <v>0.74944731396317199</v>
      </c>
      <c r="P10" s="17">
        <v>0.764181986943405</v>
      </c>
      <c r="Q10" s="17">
        <v>0.76450945426704298</v>
      </c>
      <c r="R10" s="17"/>
      <c r="S10" s="17">
        <v>0.62460488601461495</v>
      </c>
      <c r="T10" s="17">
        <v>0.78363323931486295</v>
      </c>
      <c r="U10" s="17">
        <v>0.76531565702806004</v>
      </c>
      <c r="V10" s="17">
        <v>0.79902914194526198</v>
      </c>
      <c r="W10" s="17">
        <v>0.76093811302116399</v>
      </c>
      <c r="X10" s="17">
        <v>0.724028314820093</v>
      </c>
      <c r="Y10" s="17">
        <v>0.80789403010810701</v>
      </c>
      <c r="Z10" s="17">
        <v>0.69536850223420499</v>
      </c>
      <c r="AA10" s="17">
        <v>0.750410170263072</v>
      </c>
      <c r="AB10" s="17"/>
      <c r="AC10" s="17">
        <v>0.59448996775008001</v>
      </c>
      <c r="AD10" s="17">
        <v>0.79155281026425595</v>
      </c>
      <c r="AE10" s="17">
        <v>0.78520530443208603</v>
      </c>
      <c r="AF10" s="17">
        <v>0.76952623151883504</v>
      </c>
      <c r="AG10" s="17">
        <v>0.87167516689471403</v>
      </c>
      <c r="AH10" s="17">
        <v>0.73659279362462304</v>
      </c>
      <c r="AI10" s="17"/>
      <c r="AJ10" s="17">
        <v>0.81978728694045599</v>
      </c>
      <c r="AK10" s="17">
        <v>0.72099392242153704</v>
      </c>
      <c r="AL10" s="17">
        <v>0.61599829671598605</v>
      </c>
      <c r="AM10" s="17">
        <v>0.54435407273735403</v>
      </c>
      <c r="AN10" s="17">
        <v>0.76057662992312602</v>
      </c>
      <c r="AO10" s="17">
        <v>0.80580203819678198</v>
      </c>
      <c r="AP10" s="17"/>
      <c r="AQ10" s="17">
        <v>0.55533555863174899</v>
      </c>
      <c r="AR10" s="17">
        <v>0.82652362033038296</v>
      </c>
      <c r="AS10" s="17"/>
      <c r="AT10" s="17">
        <v>0.81716336892769204</v>
      </c>
      <c r="AU10" s="17">
        <v>0.469720249005743</v>
      </c>
      <c r="AV10" s="17"/>
      <c r="AW10" s="17">
        <v>0.71018715005195299</v>
      </c>
      <c r="AX10" s="17">
        <v>0.76293432103541503</v>
      </c>
      <c r="AY10" s="17"/>
      <c r="AZ10" s="17">
        <v>0</v>
      </c>
      <c r="BA10" s="17">
        <v>1</v>
      </c>
      <c r="BB10" s="17"/>
      <c r="BC10" s="17">
        <v>0.63780018162588503</v>
      </c>
      <c r="BD10" s="17">
        <v>0.75866804052446202</v>
      </c>
      <c r="BE10" s="17">
        <v>0.69204382592459501</v>
      </c>
      <c r="BF10" s="17">
        <v>0.80255256069727698</v>
      </c>
    </row>
    <row r="11" spans="2:58">
      <c r="B11" s="18" t="s">
        <v>88</v>
      </c>
      <c r="C11" s="19">
        <v>3.7763670461417903E-2</v>
      </c>
      <c r="D11" s="19">
        <v>3.6645406799412202E-2</v>
      </c>
      <c r="E11" s="19">
        <v>3.72472436053983E-2</v>
      </c>
      <c r="F11" s="19"/>
      <c r="G11" s="19">
        <v>0.126612827418602</v>
      </c>
      <c r="H11" s="19">
        <v>4.1140444825939697E-2</v>
      </c>
      <c r="I11" s="19">
        <v>4.5140134947450401E-2</v>
      </c>
      <c r="J11" s="19">
        <v>1.69148566954338E-2</v>
      </c>
      <c r="K11" s="19">
        <v>6.5733950349206802E-3</v>
      </c>
      <c r="L11" s="19">
        <v>4.3756201299655403E-3</v>
      </c>
      <c r="M11" s="19"/>
      <c r="N11" s="19">
        <v>3.4284656189474301E-2</v>
      </c>
      <c r="O11" s="19">
        <v>3.8954847194274202E-2</v>
      </c>
      <c r="P11" s="19">
        <v>2.82153028005111E-2</v>
      </c>
      <c r="Q11" s="19">
        <v>4.8922350814935497E-2</v>
      </c>
      <c r="R11" s="19"/>
      <c r="S11" s="19">
        <v>4.0799063461394697E-2</v>
      </c>
      <c r="T11" s="19">
        <v>2.0789041961442201E-2</v>
      </c>
      <c r="U11" s="19">
        <v>3.11737463136381E-2</v>
      </c>
      <c r="V11" s="19">
        <v>3.5664587646609298E-2</v>
      </c>
      <c r="W11" s="19">
        <v>3.1290132372531802E-2</v>
      </c>
      <c r="X11" s="19">
        <v>4.98959003178484E-2</v>
      </c>
      <c r="Y11" s="19">
        <v>3.1867254366417401E-2</v>
      </c>
      <c r="Z11" s="19">
        <v>4.34165138341027E-2</v>
      </c>
      <c r="AA11" s="19">
        <v>5.9103491446491303E-2</v>
      </c>
      <c r="AB11" s="19"/>
      <c r="AC11" s="19">
        <v>5.0847869527428403E-2</v>
      </c>
      <c r="AD11" s="19">
        <v>4.5448247330350897E-2</v>
      </c>
      <c r="AE11" s="19">
        <v>2.13143691797631E-2</v>
      </c>
      <c r="AF11" s="19">
        <v>3.4639731488157799E-2</v>
      </c>
      <c r="AG11" s="19">
        <v>1.19074660418941E-2</v>
      </c>
      <c r="AH11" s="19">
        <v>3.6996101772275698E-2</v>
      </c>
      <c r="AI11" s="19"/>
      <c r="AJ11" s="19">
        <v>6.8976244180696698E-3</v>
      </c>
      <c r="AK11" s="19">
        <v>3.3290130686708698E-2</v>
      </c>
      <c r="AL11" s="19">
        <v>8.8613480539301695E-2</v>
      </c>
      <c r="AM11" s="19">
        <v>7.1424433736288498E-2</v>
      </c>
      <c r="AN11" s="19">
        <v>4.0376006243288201E-2</v>
      </c>
      <c r="AO11" s="19">
        <v>5.3064252066292297E-2</v>
      </c>
      <c r="AP11" s="19"/>
      <c r="AQ11" s="19">
        <v>4.2718201727593899E-2</v>
      </c>
      <c r="AR11" s="19">
        <v>2.93869127132988E-2</v>
      </c>
      <c r="AS11" s="19"/>
      <c r="AT11" s="19">
        <v>3.47768607400048E-2</v>
      </c>
      <c r="AU11" s="19">
        <v>5.0186647383748999E-2</v>
      </c>
      <c r="AV11" s="19"/>
      <c r="AW11" s="19">
        <v>2.1402908538408299E-2</v>
      </c>
      <c r="AX11" s="19">
        <v>4.6840266594726503E-2</v>
      </c>
      <c r="AY11" s="19"/>
      <c r="AZ11" s="19">
        <v>0</v>
      </c>
      <c r="BA11" s="19">
        <v>0</v>
      </c>
      <c r="BB11" s="19"/>
      <c r="BC11" s="19">
        <v>5.65730601885856E-2</v>
      </c>
      <c r="BD11" s="19">
        <v>3.1973784644220203E-2</v>
      </c>
      <c r="BE11" s="19">
        <v>2.3811252860865498E-2</v>
      </c>
      <c r="BF11" s="19">
        <v>1.3058336746276499E-2</v>
      </c>
    </row>
    <row r="12" spans="2:58">
      <c r="B12" s="16"/>
    </row>
    <row r="13" spans="2:58">
      <c r="B13" t="s">
        <v>497</v>
      </c>
    </row>
    <row r="14" spans="2:58">
      <c r="B14" t="s">
        <v>498</v>
      </c>
    </row>
    <row r="16" spans="2:58">
      <c r="B16"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BF26"/>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89</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435</v>
      </c>
      <c r="D7" s="10">
        <v>231</v>
      </c>
      <c r="E7" s="10">
        <v>204</v>
      </c>
      <c r="F7" s="10"/>
      <c r="G7" s="10">
        <v>66</v>
      </c>
      <c r="H7" s="10">
        <v>122</v>
      </c>
      <c r="I7" s="10">
        <v>82</v>
      </c>
      <c r="J7" s="10">
        <v>57</v>
      </c>
      <c r="K7" s="10">
        <v>45</v>
      </c>
      <c r="L7" s="10">
        <v>63</v>
      </c>
      <c r="M7" s="10"/>
      <c r="N7" s="10">
        <v>145</v>
      </c>
      <c r="O7" s="10">
        <v>111</v>
      </c>
      <c r="P7" s="10">
        <v>90</v>
      </c>
      <c r="Q7" s="10">
        <v>89</v>
      </c>
      <c r="R7" s="10"/>
      <c r="S7" s="10">
        <v>111</v>
      </c>
      <c r="T7" s="10">
        <v>63</v>
      </c>
      <c r="U7" s="10">
        <v>38</v>
      </c>
      <c r="V7" s="10">
        <v>37</v>
      </c>
      <c r="W7" s="10">
        <v>35</v>
      </c>
      <c r="X7" s="10">
        <v>45</v>
      </c>
      <c r="Y7" s="10">
        <v>31</v>
      </c>
      <c r="Z7" s="10">
        <v>26</v>
      </c>
      <c r="AA7" s="10">
        <v>49</v>
      </c>
      <c r="AB7" s="10"/>
      <c r="AC7" s="10">
        <v>176</v>
      </c>
      <c r="AD7" s="10">
        <v>95</v>
      </c>
      <c r="AE7" s="10">
        <v>52</v>
      </c>
      <c r="AF7" s="10">
        <v>70</v>
      </c>
      <c r="AG7" s="10">
        <v>24</v>
      </c>
      <c r="AH7" s="10">
        <v>18</v>
      </c>
      <c r="AI7" s="10"/>
      <c r="AJ7" s="10">
        <v>137</v>
      </c>
      <c r="AK7" s="10">
        <v>113</v>
      </c>
      <c r="AL7" s="10">
        <v>41</v>
      </c>
      <c r="AM7" s="10">
        <v>59</v>
      </c>
      <c r="AN7" s="10">
        <v>77</v>
      </c>
      <c r="AO7" s="10">
        <v>8</v>
      </c>
      <c r="AP7" s="10"/>
      <c r="AQ7" s="10">
        <v>239</v>
      </c>
      <c r="AR7" s="10">
        <v>159</v>
      </c>
      <c r="AS7" s="10"/>
      <c r="AT7" s="10">
        <v>231</v>
      </c>
      <c r="AU7" s="10">
        <v>200</v>
      </c>
      <c r="AV7" s="10"/>
      <c r="AW7" s="10">
        <v>187</v>
      </c>
      <c r="AX7" s="10">
        <v>248</v>
      </c>
      <c r="AY7" s="10"/>
      <c r="AZ7" s="10">
        <v>435</v>
      </c>
      <c r="BA7" s="10" t="s">
        <v>499</v>
      </c>
      <c r="BB7" s="10"/>
      <c r="BC7" s="10">
        <v>116</v>
      </c>
      <c r="BD7" s="10">
        <v>60</v>
      </c>
      <c r="BE7" s="10">
        <v>102</v>
      </c>
      <c r="BF7" s="10">
        <v>96</v>
      </c>
    </row>
    <row r="8" spans="2:58" ht="30" customHeight="1">
      <c r="B8" s="11" t="s">
        <v>85</v>
      </c>
      <c r="C8" s="11">
        <v>440</v>
      </c>
      <c r="D8" s="11">
        <v>244</v>
      </c>
      <c r="E8" s="11">
        <v>196</v>
      </c>
      <c r="F8" s="11"/>
      <c r="G8" s="11">
        <v>77</v>
      </c>
      <c r="H8" s="11">
        <v>120</v>
      </c>
      <c r="I8" s="11">
        <v>86</v>
      </c>
      <c r="J8" s="11">
        <v>56</v>
      </c>
      <c r="K8" s="11">
        <v>42</v>
      </c>
      <c r="L8" s="11">
        <v>58</v>
      </c>
      <c r="M8" s="11"/>
      <c r="N8" s="11">
        <v>143</v>
      </c>
      <c r="O8" s="11">
        <v>111</v>
      </c>
      <c r="P8" s="11">
        <v>92</v>
      </c>
      <c r="Q8" s="11">
        <v>94</v>
      </c>
      <c r="R8" s="11"/>
      <c r="S8" s="11">
        <v>106</v>
      </c>
      <c r="T8" s="11">
        <v>64</v>
      </c>
      <c r="U8" s="11">
        <v>42</v>
      </c>
      <c r="V8" s="11">
        <v>37</v>
      </c>
      <c r="W8" s="11">
        <v>36</v>
      </c>
      <c r="X8" s="11">
        <v>48</v>
      </c>
      <c r="Y8" s="11">
        <v>32</v>
      </c>
      <c r="Z8" s="11">
        <v>25</v>
      </c>
      <c r="AA8" s="11">
        <v>50</v>
      </c>
      <c r="AB8" s="11"/>
      <c r="AC8" s="11">
        <v>177</v>
      </c>
      <c r="AD8" s="11">
        <v>97</v>
      </c>
      <c r="AE8" s="11">
        <v>53</v>
      </c>
      <c r="AF8" s="11">
        <v>71</v>
      </c>
      <c r="AG8" s="11">
        <v>24</v>
      </c>
      <c r="AH8" s="11">
        <v>19</v>
      </c>
      <c r="AI8" s="11"/>
      <c r="AJ8" s="11">
        <v>132</v>
      </c>
      <c r="AK8" s="11">
        <v>113</v>
      </c>
      <c r="AL8" s="11">
        <v>42</v>
      </c>
      <c r="AM8" s="11">
        <v>64</v>
      </c>
      <c r="AN8" s="11">
        <v>81</v>
      </c>
      <c r="AO8" s="11">
        <v>9</v>
      </c>
      <c r="AP8" s="11"/>
      <c r="AQ8" s="11">
        <v>244</v>
      </c>
      <c r="AR8" s="11">
        <v>159</v>
      </c>
      <c r="AS8" s="11"/>
      <c r="AT8" s="11">
        <v>234</v>
      </c>
      <c r="AU8" s="11">
        <v>201</v>
      </c>
      <c r="AV8" s="11"/>
      <c r="AW8" s="11">
        <v>193</v>
      </c>
      <c r="AX8" s="11">
        <v>247</v>
      </c>
      <c r="AY8" s="11"/>
      <c r="AZ8" s="11">
        <v>440</v>
      </c>
      <c r="BA8" s="11" t="s">
        <v>499</v>
      </c>
      <c r="BB8" s="11"/>
      <c r="BC8" s="11">
        <v>126</v>
      </c>
      <c r="BD8" s="11">
        <v>61</v>
      </c>
      <c r="BE8" s="11">
        <v>102</v>
      </c>
      <c r="BF8" s="11">
        <v>94</v>
      </c>
    </row>
    <row r="9" spans="2:58">
      <c r="B9" s="18" t="s">
        <v>90</v>
      </c>
      <c r="C9" s="17">
        <v>0.110969757434714</v>
      </c>
      <c r="D9" s="17">
        <v>8.9970919173580494E-2</v>
      </c>
      <c r="E9" s="17">
        <v>0.13712614962445299</v>
      </c>
      <c r="F9" s="17"/>
      <c r="G9" s="17">
        <v>9.5916010402999199E-2</v>
      </c>
      <c r="H9" s="17">
        <v>7.4381872845477606E-2</v>
      </c>
      <c r="I9" s="17">
        <v>7.1273892957857202E-2</v>
      </c>
      <c r="J9" s="17">
        <v>0.116169081624589</v>
      </c>
      <c r="K9" s="17">
        <v>0.31448794360381599</v>
      </c>
      <c r="L9" s="17">
        <v>0.112757949746622</v>
      </c>
      <c r="M9" s="17"/>
      <c r="N9" s="17">
        <v>2.8593983401657402E-2</v>
      </c>
      <c r="O9" s="17">
        <v>8.4181271163874402E-2</v>
      </c>
      <c r="P9" s="17">
        <v>0.135167607954221</v>
      </c>
      <c r="Q9" s="17">
        <v>0.24459842888157601</v>
      </c>
      <c r="R9" s="17"/>
      <c r="S9" s="17">
        <v>6.9181656833362401E-2</v>
      </c>
      <c r="T9" s="17">
        <v>7.6322168179431299E-2</v>
      </c>
      <c r="U9" s="17">
        <v>0.13515941863568201</v>
      </c>
      <c r="V9" s="17">
        <v>4.9430497209714298E-2</v>
      </c>
      <c r="W9" s="17">
        <v>0.109766723565905</v>
      </c>
      <c r="X9" s="17">
        <v>0.15387874901260601</v>
      </c>
      <c r="Y9" s="17">
        <v>8.0493161020801396E-2</v>
      </c>
      <c r="Z9" s="17">
        <v>0.17885808769801601</v>
      </c>
      <c r="AA9" s="17">
        <v>0.21346946914147899</v>
      </c>
      <c r="AB9" s="17"/>
      <c r="AC9" s="17">
        <v>4.3080752473175797E-2</v>
      </c>
      <c r="AD9" s="17">
        <v>0.151929726126044</v>
      </c>
      <c r="AE9" s="17">
        <v>0.153702459057106</v>
      </c>
      <c r="AF9" s="17">
        <v>0.15600302065156599</v>
      </c>
      <c r="AG9" s="17">
        <v>0.13017765603262099</v>
      </c>
      <c r="AH9" s="17">
        <v>0.22560743371187</v>
      </c>
      <c r="AI9" s="17"/>
      <c r="AJ9" s="17">
        <v>8.9095747121692603E-2</v>
      </c>
      <c r="AK9" s="17">
        <v>7.1999851549117797E-2</v>
      </c>
      <c r="AL9" s="17">
        <v>0.20984036111931101</v>
      </c>
      <c r="AM9" s="17">
        <v>0.286459922436827</v>
      </c>
      <c r="AN9" s="17">
        <v>2.31182352993483E-2</v>
      </c>
      <c r="AO9" s="17">
        <v>0</v>
      </c>
      <c r="AP9" s="17"/>
      <c r="AQ9" s="17">
        <v>7.9967150877844104E-2</v>
      </c>
      <c r="AR9" s="17">
        <v>0.14139097274028301</v>
      </c>
      <c r="AS9" s="17"/>
      <c r="AT9" s="17">
        <v>0.14376434542292199</v>
      </c>
      <c r="AU9" s="17">
        <v>7.0063285185647403E-2</v>
      </c>
      <c r="AV9" s="17"/>
      <c r="AW9" s="17">
        <v>0.1060277701399</v>
      </c>
      <c r="AX9" s="17">
        <v>0.114838333801666</v>
      </c>
      <c r="AY9" s="17"/>
      <c r="AZ9" s="17">
        <v>0.110969757434714</v>
      </c>
      <c r="BA9" s="17" t="s">
        <v>87</v>
      </c>
      <c r="BB9" s="17"/>
      <c r="BC9" s="17">
        <v>4.4278181108144903E-2</v>
      </c>
      <c r="BD9" s="17">
        <v>0.33731126179523802</v>
      </c>
      <c r="BE9" s="17">
        <v>8.7709881644997795E-2</v>
      </c>
      <c r="BF9" s="17">
        <v>6.4761019001962003E-2</v>
      </c>
    </row>
    <row r="10" spans="2:58">
      <c r="B10" s="18" t="s">
        <v>91</v>
      </c>
      <c r="C10" s="17">
        <v>0.15327316132815499</v>
      </c>
      <c r="D10" s="17">
        <v>0.16062232092251999</v>
      </c>
      <c r="E10" s="17">
        <v>0.14411896440426999</v>
      </c>
      <c r="F10" s="17"/>
      <c r="G10" s="17">
        <v>0.12903709424905099</v>
      </c>
      <c r="H10" s="17">
        <v>0.17622355703454601</v>
      </c>
      <c r="I10" s="17">
        <v>0.186605636468376</v>
      </c>
      <c r="J10" s="17">
        <v>0.17236151093534199</v>
      </c>
      <c r="K10" s="17">
        <v>6.7818865770969294E-2</v>
      </c>
      <c r="L10" s="17">
        <v>0.13198869910809299</v>
      </c>
      <c r="M10" s="17"/>
      <c r="N10" s="17">
        <v>0.114990196229355</v>
      </c>
      <c r="O10" s="17">
        <v>0.178282634166475</v>
      </c>
      <c r="P10" s="17">
        <v>0.175403375071287</v>
      </c>
      <c r="Q10" s="17">
        <v>0.160534419861872</v>
      </c>
      <c r="R10" s="17"/>
      <c r="S10" s="17">
        <v>0.100668887407276</v>
      </c>
      <c r="T10" s="17">
        <v>0.111847554668248</v>
      </c>
      <c r="U10" s="17">
        <v>0.216364251630349</v>
      </c>
      <c r="V10" s="17">
        <v>0.195411882918195</v>
      </c>
      <c r="W10" s="17">
        <v>0.209756918735332</v>
      </c>
      <c r="X10" s="17">
        <v>4.3054000908705203E-2</v>
      </c>
      <c r="Y10" s="17">
        <v>0.31819782672445901</v>
      </c>
      <c r="Z10" s="17">
        <v>0.200760013431242</v>
      </c>
      <c r="AA10" s="17">
        <v>0.17067993778568599</v>
      </c>
      <c r="AB10" s="17"/>
      <c r="AC10" s="17">
        <v>0.13350859849420099</v>
      </c>
      <c r="AD10" s="17">
        <v>0.120339327346685</v>
      </c>
      <c r="AE10" s="17">
        <v>5.7856160021426198E-2</v>
      </c>
      <c r="AF10" s="17">
        <v>0.23691628937435</v>
      </c>
      <c r="AG10" s="17">
        <v>0.19508614929538701</v>
      </c>
      <c r="AH10" s="17">
        <v>0.41095664571866303</v>
      </c>
      <c r="AI10" s="17"/>
      <c r="AJ10" s="17">
        <v>9.0382536184093407E-2</v>
      </c>
      <c r="AK10" s="17">
        <v>0.15303719664562701</v>
      </c>
      <c r="AL10" s="17">
        <v>0.32199408715089001</v>
      </c>
      <c r="AM10" s="17">
        <v>0.222425105644318</v>
      </c>
      <c r="AN10" s="17">
        <v>0.10643500839976799</v>
      </c>
      <c r="AO10" s="17">
        <v>0.22357577247556101</v>
      </c>
      <c r="AP10" s="17"/>
      <c r="AQ10" s="17">
        <v>0.14856309976694301</v>
      </c>
      <c r="AR10" s="17">
        <v>0.17592656805283999</v>
      </c>
      <c r="AS10" s="17"/>
      <c r="AT10" s="17">
        <v>0.181323205007376</v>
      </c>
      <c r="AU10" s="17">
        <v>0.119344013633246</v>
      </c>
      <c r="AV10" s="17"/>
      <c r="AW10" s="17">
        <v>0.13631066758670601</v>
      </c>
      <c r="AX10" s="17">
        <v>0.16655136268686499</v>
      </c>
      <c r="AY10" s="17"/>
      <c r="AZ10" s="17">
        <v>0.15327316132815499</v>
      </c>
      <c r="BA10" s="17" t="s">
        <v>87</v>
      </c>
      <c r="BB10" s="17"/>
      <c r="BC10" s="17">
        <v>0.17313066854548101</v>
      </c>
      <c r="BD10" s="17">
        <v>0.23891504585891399</v>
      </c>
      <c r="BE10" s="17">
        <v>0.139732765181379</v>
      </c>
      <c r="BF10" s="17">
        <v>0.117066682430161</v>
      </c>
    </row>
    <row r="11" spans="2:58">
      <c r="B11" s="18" t="s">
        <v>92</v>
      </c>
      <c r="C11" s="17">
        <v>0.105171488895644</v>
      </c>
      <c r="D11" s="17">
        <v>9.8646057017229394E-2</v>
      </c>
      <c r="E11" s="17">
        <v>0.113299641191343</v>
      </c>
      <c r="F11" s="17"/>
      <c r="G11" s="17">
        <v>0.128564169381745</v>
      </c>
      <c r="H11" s="17">
        <v>0.103558039300128</v>
      </c>
      <c r="I11" s="17">
        <v>4.2043286284635203E-2</v>
      </c>
      <c r="J11" s="17">
        <v>0.11981740421371601</v>
      </c>
      <c r="K11" s="17">
        <v>0.115707167656006</v>
      </c>
      <c r="L11" s="17">
        <v>0.14976822935249401</v>
      </c>
      <c r="M11" s="17"/>
      <c r="N11" s="17">
        <v>6.8971224636309295E-2</v>
      </c>
      <c r="O11" s="17">
        <v>0.13495254396265799</v>
      </c>
      <c r="P11" s="17">
        <v>0.10744730632171</v>
      </c>
      <c r="Q11" s="17">
        <v>0.123083986847319</v>
      </c>
      <c r="R11" s="17"/>
      <c r="S11" s="17">
        <v>7.5858334069169295E-2</v>
      </c>
      <c r="T11" s="17">
        <v>0.122319373432175</v>
      </c>
      <c r="U11" s="17">
        <v>0.21216654490692999</v>
      </c>
      <c r="V11" s="17">
        <v>0.100341339756255</v>
      </c>
      <c r="W11" s="17">
        <v>6.6602934852621198E-2</v>
      </c>
      <c r="X11" s="17">
        <v>0.11439913202426399</v>
      </c>
      <c r="Y11" s="17">
        <v>8.9691378373657801E-2</v>
      </c>
      <c r="Z11" s="17">
        <v>0.12906118782544701</v>
      </c>
      <c r="AA11" s="17">
        <v>7.6126492232117704E-2</v>
      </c>
      <c r="AB11" s="17"/>
      <c r="AC11" s="17">
        <v>8.6218526105601101E-2</v>
      </c>
      <c r="AD11" s="17">
        <v>0.12284776032811399</v>
      </c>
      <c r="AE11" s="17">
        <v>0.19398269932161</v>
      </c>
      <c r="AF11" s="17">
        <v>9.8569096410810506E-2</v>
      </c>
      <c r="AG11" s="17">
        <v>3.8768979631826302E-2</v>
      </c>
      <c r="AH11" s="17">
        <v>5.2969623472077697E-2</v>
      </c>
      <c r="AI11" s="17"/>
      <c r="AJ11" s="17">
        <v>8.7898633811508406E-2</v>
      </c>
      <c r="AK11" s="17">
        <v>0.14018429639473401</v>
      </c>
      <c r="AL11" s="17">
        <v>2.6100880432228999E-2</v>
      </c>
      <c r="AM11" s="17">
        <v>0.168478670824671</v>
      </c>
      <c r="AN11" s="17">
        <v>8.6981079917010498E-2</v>
      </c>
      <c r="AO11" s="17">
        <v>0</v>
      </c>
      <c r="AP11" s="17"/>
      <c r="AQ11" s="17">
        <v>0.115917074427694</v>
      </c>
      <c r="AR11" s="17">
        <v>8.15365523809614E-2</v>
      </c>
      <c r="AS11" s="17"/>
      <c r="AT11" s="17">
        <v>0.125425710291551</v>
      </c>
      <c r="AU11" s="17">
        <v>8.3588884401441105E-2</v>
      </c>
      <c r="AV11" s="17"/>
      <c r="AW11" s="17">
        <v>0.105794235838196</v>
      </c>
      <c r="AX11" s="17">
        <v>0.10468400401135999</v>
      </c>
      <c r="AY11" s="17"/>
      <c r="AZ11" s="17">
        <v>0.105171488895644</v>
      </c>
      <c r="BA11" s="17" t="s">
        <v>87</v>
      </c>
      <c r="BB11" s="17"/>
      <c r="BC11" s="17">
        <v>0.117708714990804</v>
      </c>
      <c r="BD11" s="17">
        <v>6.6458278090658796E-2</v>
      </c>
      <c r="BE11" s="17">
        <v>0.102747157846709</v>
      </c>
      <c r="BF11" s="17">
        <v>0.16026269424249701</v>
      </c>
    </row>
    <row r="12" spans="2:58">
      <c r="B12" s="18" t="s">
        <v>93</v>
      </c>
      <c r="C12" s="17">
        <v>7.9162230966875899E-2</v>
      </c>
      <c r="D12" s="17">
        <v>6.7833420034101893E-2</v>
      </c>
      <c r="E12" s="17">
        <v>9.3273526940305898E-2</v>
      </c>
      <c r="F12" s="17"/>
      <c r="G12" s="17">
        <v>7.1613901542987607E-2</v>
      </c>
      <c r="H12" s="17">
        <v>9.9943867938148703E-2</v>
      </c>
      <c r="I12" s="17">
        <v>0.12247681630417</v>
      </c>
      <c r="J12" s="17">
        <v>3.58482768467571E-2</v>
      </c>
      <c r="K12" s="17">
        <v>4.3450988941083603E-2</v>
      </c>
      <c r="L12" s="17">
        <v>4.9230834595458399E-2</v>
      </c>
      <c r="M12" s="17"/>
      <c r="N12" s="17">
        <v>9.1203712201880893E-2</v>
      </c>
      <c r="O12" s="17">
        <v>2.7551505610639501E-2</v>
      </c>
      <c r="P12" s="17">
        <v>0.127600136624858</v>
      </c>
      <c r="Q12" s="17">
        <v>7.4172509634537698E-2</v>
      </c>
      <c r="R12" s="17"/>
      <c r="S12" s="17">
        <v>5.2075299269961697E-2</v>
      </c>
      <c r="T12" s="17">
        <v>0.11291831932186699</v>
      </c>
      <c r="U12" s="17">
        <v>2.44062417413482E-2</v>
      </c>
      <c r="V12" s="17">
        <v>0.12055014458372</v>
      </c>
      <c r="W12" s="17">
        <v>6.1424745309917303E-2</v>
      </c>
      <c r="X12" s="17">
        <v>0.14029670948253201</v>
      </c>
      <c r="Y12" s="17">
        <v>0.119224665711002</v>
      </c>
      <c r="Z12" s="17">
        <v>7.2591773758507006E-2</v>
      </c>
      <c r="AA12" s="17">
        <v>4.0502697634309401E-2</v>
      </c>
      <c r="AB12" s="17"/>
      <c r="AC12" s="17">
        <v>9.4331624412523199E-2</v>
      </c>
      <c r="AD12" s="17">
        <v>5.67890060747855E-2</v>
      </c>
      <c r="AE12" s="17">
        <v>7.8996895352226496E-2</v>
      </c>
      <c r="AF12" s="17">
        <v>0.11990090385284401</v>
      </c>
      <c r="AG12" s="17">
        <v>0</v>
      </c>
      <c r="AH12" s="17">
        <v>0</v>
      </c>
      <c r="AI12" s="17"/>
      <c r="AJ12" s="17">
        <v>1.3874806636496E-2</v>
      </c>
      <c r="AK12" s="17">
        <v>8.7123278859840794E-2</v>
      </c>
      <c r="AL12" s="17">
        <v>0.13112286034769899</v>
      </c>
      <c r="AM12" s="17">
        <v>0.103350972546683</v>
      </c>
      <c r="AN12" s="17">
        <v>0.13706200795194301</v>
      </c>
      <c r="AO12" s="17">
        <v>0</v>
      </c>
      <c r="AP12" s="17"/>
      <c r="AQ12" s="17">
        <v>8.5043345932348496E-2</v>
      </c>
      <c r="AR12" s="17">
        <v>6.9137065927010702E-2</v>
      </c>
      <c r="AS12" s="17"/>
      <c r="AT12" s="17">
        <v>0.109404219044805</v>
      </c>
      <c r="AU12" s="17">
        <v>4.5463929320719902E-2</v>
      </c>
      <c r="AV12" s="17"/>
      <c r="AW12" s="17">
        <v>8.3861306463568097E-2</v>
      </c>
      <c r="AX12" s="17">
        <v>7.5483805400686999E-2</v>
      </c>
      <c r="AY12" s="17"/>
      <c r="AZ12" s="17">
        <v>7.9162230966875899E-2</v>
      </c>
      <c r="BA12" s="17" t="s">
        <v>87</v>
      </c>
      <c r="BB12" s="17"/>
      <c r="BC12" s="17">
        <v>0.103302550010154</v>
      </c>
      <c r="BD12" s="17">
        <v>0.120166832367646</v>
      </c>
      <c r="BE12" s="17">
        <v>6.3887144732688597E-2</v>
      </c>
      <c r="BF12" s="17">
        <v>4.5395911564512698E-2</v>
      </c>
    </row>
    <row r="13" spans="2:58">
      <c r="B13" s="18" t="s">
        <v>94</v>
      </c>
      <c r="C13" s="17">
        <v>7.2758096389957505E-2</v>
      </c>
      <c r="D13" s="17">
        <v>8.1361500553727706E-2</v>
      </c>
      <c r="E13" s="17">
        <v>6.20415981401033E-2</v>
      </c>
      <c r="F13" s="17"/>
      <c r="G13" s="17">
        <v>2.11555338319903E-2</v>
      </c>
      <c r="H13" s="17">
        <v>9.6912104803288698E-2</v>
      </c>
      <c r="I13" s="17">
        <v>0.119303540407366</v>
      </c>
      <c r="J13" s="17">
        <v>6.9916017328576704E-2</v>
      </c>
      <c r="K13" s="17">
        <v>8.4610604405462003E-2</v>
      </c>
      <c r="L13" s="17">
        <v>1.5836087012086102E-2</v>
      </c>
      <c r="M13" s="17"/>
      <c r="N13" s="17">
        <v>7.2429941925307995E-2</v>
      </c>
      <c r="O13" s="17">
        <v>5.11203243710492E-2</v>
      </c>
      <c r="P13" s="17">
        <v>8.7834869574245106E-2</v>
      </c>
      <c r="Q13" s="17">
        <v>8.4000063977473796E-2</v>
      </c>
      <c r="R13" s="17"/>
      <c r="S13" s="17">
        <v>3.5277623051869898E-2</v>
      </c>
      <c r="T13" s="17">
        <v>4.664025656292E-2</v>
      </c>
      <c r="U13" s="17">
        <v>2.6253063979955301E-2</v>
      </c>
      <c r="V13" s="17">
        <v>7.4414040630147199E-2</v>
      </c>
      <c r="W13" s="17">
        <v>7.6509073317623397E-2</v>
      </c>
      <c r="X13" s="17">
        <v>0.130130740505528</v>
      </c>
      <c r="Y13" s="17">
        <v>0.14081996489307799</v>
      </c>
      <c r="Z13" s="17">
        <v>7.5486696700049302E-2</v>
      </c>
      <c r="AA13" s="17">
        <v>0.12104222346138301</v>
      </c>
      <c r="AB13" s="17"/>
      <c r="AC13" s="17">
        <v>9.3469517359085402E-2</v>
      </c>
      <c r="AD13" s="17">
        <v>6.9578619566211003E-2</v>
      </c>
      <c r="AE13" s="17">
        <v>7.3349292528349902E-2</v>
      </c>
      <c r="AF13" s="17">
        <v>1.27560743071919E-2</v>
      </c>
      <c r="AG13" s="17">
        <v>7.8081892744079007E-2</v>
      </c>
      <c r="AH13" s="17">
        <v>0.112308606915489</v>
      </c>
      <c r="AI13" s="17"/>
      <c r="AJ13" s="17">
        <v>6.5112314739919602E-2</v>
      </c>
      <c r="AK13" s="17">
        <v>5.8325132924228001E-2</v>
      </c>
      <c r="AL13" s="17">
        <v>9.6428945855032699E-2</v>
      </c>
      <c r="AM13" s="17">
        <v>2.9007437587526701E-2</v>
      </c>
      <c r="AN13" s="17">
        <v>0.12038481154526</v>
      </c>
      <c r="AO13" s="17">
        <v>0.14022890868370899</v>
      </c>
      <c r="AP13" s="17"/>
      <c r="AQ13" s="17">
        <v>7.76271748250323E-2</v>
      </c>
      <c r="AR13" s="17">
        <v>6.9911696975533497E-2</v>
      </c>
      <c r="AS13" s="17"/>
      <c r="AT13" s="17">
        <v>7.8054149194182895E-2</v>
      </c>
      <c r="AU13" s="17">
        <v>6.2533883966613496E-2</v>
      </c>
      <c r="AV13" s="17"/>
      <c r="AW13" s="17">
        <v>7.3058584169964899E-2</v>
      </c>
      <c r="AX13" s="17">
        <v>7.2522875242077595E-2</v>
      </c>
      <c r="AY13" s="17"/>
      <c r="AZ13" s="17">
        <v>7.2758096389957505E-2</v>
      </c>
      <c r="BA13" s="17" t="s">
        <v>87</v>
      </c>
      <c r="BB13" s="17"/>
      <c r="BC13" s="17">
        <v>0.11742282325289401</v>
      </c>
      <c r="BD13" s="17">
        <v>3.3744247527831901E-2</v>
      </c>
      <c r="BE13" s="17">
        <v>7.4118112028394606E-2</v>
      </c>
      <c r="BF13" s="17">
        <v>6.0207191135422E-2</v>
      </c>
    </row>
    <row r="14" spans="2:58">
      <c r="B14" s="18" t="s">
        <v>95</v>
      </c>
      <c r="C14" s="17">
        <v>0.11321599460946299</v>
      </c>
      <c r="D14" s="17">
        <v>0.12921149001500901</v>
      </c>
      <c r="E14" s="17">
        <v>9.3291823286565601E-2</v>
      </c>
      <c r="F14" s="17"/>
      <c r="G14" s="17">
        <v>0.176309663783251</v>
      </c>
      <c r="H14" s="17">
        <v>0.17117269227694101</v>
      </c>
      <c r="I14" s="17">
        <v>9.5006078569421698E-2</v>
      </c>
      <c r="J14" s="17">
        <v>5.3904823904931197E-2</v>
      </c>
      <c r="K14" s="17">
        <v>0</v>
      </c>
      <c r="L14" s="17">
        <v>7.6132478602760706E-2</v>
      </c>
      <c r="M14" s="17"/>
      <c r="N14" s="17">
        <v>0.17949775443889801</v>
      </c>
      <c r="O14" s="17">
        <v>0.106337878987407</v>
      </c>
      <c r="P14" s="17">
        <v>0.10032320571760101</v>
      </c>
      <c r="Q14" s="17">
        <v>3.27783500213999E-2</v>
      </c>
      <c r="R14" s="17"/>
      <c r="S14" s="17">
        <v>0.17025045243272699</v>
      </c>
      <c r="T14" s="17">
        <v>6.7331162126516395E-2</v>
      </c>
      <c r="U14" s="17">
        <v>4.8618844512305297E-2</v>
      </c>
      <c r="V14" s="17">
        <v>0.117531925965864</v>
      </c>
      <c r="W14" s="17">
        <v>0.16222861612839401</v>
      </c>
      <c r="X14" s="17">
        <v>6.8120753746172005E-2</v>
      </c>
      <c r="Y14" s="17">
        <v>3.1155186131678898E-2</v>
      </c>
      <c r="Z14" s="17">
        <v>0.18610668773855499</v>
      </c>
      <c r="AA14" s="17">
        <v>0.125034635189713</v>
      </c>
      <c r="AB14" s="17"/>
      <c r="AC14" s="17">
        <v>0.13345355208800799</v>
      </c>
      <c r="AD14" s="17">
        <v>0.134197127114182</v>
      </c>
      <c r="AE14" s="17">
        <v>0.14067847712781301</v>
      </c>
      <c r="AF14" s="17">
        <v>2.68986976250764E-2</v>
      </c>
      <c r="AG14" s="17">
        <v>0.16070099855585601</v>
      </c>
      <c r="AH14" s="17">
        <v>0</v>
      </c>
      <c r="AI14" s="17"/>
      <c r="AJ14" s="17">
        <v>0.13801225041498</v>
      </c>
      <c r="AK14" s="17">
        <v>7.01735563643789E-2</v>
      </c>
      <c r="AL14" s="17">
        <v>5.0498569777136702E-2</v>
      </c>
      <c r="AM14" s="17">
        <v>3.5136739078373003E-2</v>
      </c>
      <c r="AN14" s="17">
        <v>0.222317741210279</v>
      </c>
      <c r="AO14" s="17">
        <v>0.15787363086926601</v>
      </c>
      <c r="AP14" s="17"/>
      <c r="AQ14" s="17">
        <v>0.13733027143036899</v>
      </c>
      <c r="AR14" s="17">
        <v>9.6586457263530601E-2</v>
      </c>
      <c r="AS14" s="17"/>
      <c r="AT14" s="17">
        <v>0.12334260697463</v>
      </c>
      <c r="AU14" s="17">
        <v>0.10357204633284101</v>
      </c>
      <c r="AV14" s="17"/>
      <c r="AW14" s="17">
        <v>0.16156515551207401</v>
      </c>
      <c r="AX14" s="17">
        <v>7.5368381883696101E-2</v>
      </c>
      <c r="AY14" s="17"/>
      <c r="AZ14" s="17">
        <v>0.11321599460946299</v>
      </c>
      <c r="BA14" s="17" t="s">
        <v>87</v>
      </c>
      <c r="BB14" s="17"/>
      <c r="BC14" s="17">
        <v>0.17022426707861199</v>
      </c>
      <c r="BD14" s="17">
        <v>3.6877299160522799E-2</v>
      </c>
      <c r="BE14" s="17">
        <v>0.165171563555917</v>
      </c>
      <c r="BF14" s="17">
        <v>9.0501516838421905E-2</v>
      </c>
    </row>
    <row r="15" spans="2:58">
      <c r="B15" s="18" t="s">
        <v>96</v>
      </c>
      <c r="C15" s="17">
        <v>5.6525799473954301E-2</v>
      </c>
      <c r="D15" s="17">
        <v>7.81064877118295E-2</v>
      </c>
      <c r="E15" s="17">
        <v>2.9644648323838899E-2</v>
      </c>
      <c r="F15" s="17"/>
      <c r="G15" s="17">
        <v>7.7803931863332898E-2</v>
      </c>
      <c r="H15" s="17">
        <v>6.4566758159904494E-2</v>
      </c>
      <c r="I15" s="17">
        <v>5.18095830637368E-2</v>
      </c>
      <c r="J15" s="17">
        <v>5.4302141010341802E-2</v>
      </c>
      <c r="K15" s="17">
        <v>2.2183349972634301E-2</v>
      </c>
      <c r="L15" s="17">
        <v>4.5858590612974301E-2</v>
      </c>
      <c r="M15" s="17"/>
      <c r="N15" s="17">
        <v>9.41362433323992E-2</v>
      </c>
      <c r="O15" s="17">
        <v>4.3293048915873197E-2</v>
      </c>
      <c r="P15" s="17">
        <v>2.22758853254942E-2</v>
      </c>
      <c r="Q15" s="17">
        <v>4.8280891418581003E-2</v>
      </c>
      <c r="R15" s="17"/>
      <c r="S15" s="17">
        <v>7.5115051314782494E-2</v>
      </c>
      <c r="T15" s="17">
        <v>4.8633952779656799E-2</v>
      </c>
      <c r="U15" s="17">
        <v>0</v>
      </c>
      <c r="V15" s="17">
        <v>0</v>
      </c>
      <c r="W15" s="17">
        <v>0.117194458160245</v>
      </c>
      <c r="X15" s="17">
        <v>0</v>
      </c>
      <c r="Y15" s="17">
        <v>9.0109748650799695E-2</v>
      </c>
      <c r="Z15" s="17">
        <v>0</v>
      </c>
      <c r="AA15" s="17">
        <v>0.13382666332263199</v>
      </c>
      <c r="AB15" s="17"/>
      <c r="AC15" s="17">
        <v>6.8431815213253797E-2</v>
      </c>
      <c r="AD15" s="17">
        <v>3.3574750618843303E-2</v>
      </c>
      <c r="AE15" s="17">
        <v>0.11251561770832701</v>
      </c>
      <c r="AF15" s="17">
        <v>2.9216115380134699E-2</v>
      </c>
      <c r="AG15" s="17">
        <v>6.2297026942622097E-2</v>
      </c>
      <c r="AH15" s="17">
        <v>0</v>
      </c>
      <c r="AI15" s="17"/>
      <c r="AJ15" s="17">
        <v>6.4091666479044199E-2</v>
      </c>
      <c r="AK15" s="17">
        <v>4.7553073419205498E-2</v>
      </c>
      <c r="AL15" s="17">
        <v>7.5229492162715794E-2</v>
      </c>
      <c r="AM15" s="17">
        <v>6.3795811368041994E-2</v>
      </c>
      <c r="AN15" s="17">
        <v>4.7265268124010697E-2</v>
      </c>
      <c r="AO15" s="17">
        <v>0</v>
      </c>
      <c r="AP15" s="17"/>
      <c r="AQ15" s="17">
        <v>5.5230251586511202E-2</v>
      </c>
      <c r="AR15" s="17">
        <v>7.1716515252617699E-2</v>
      </c>
      <c r="AS15" s="17"/>
      <c r="AT15" s="17">
        <v>6.9533091693481E-2</v>
      </c>
      <c r="AU15" s="17">
        <v>4.24570681016384E-2</v>
      </c>
      <c r="AV15" s="17"/>
      <c r="AW15" s="17">
        <v>7.4147501629501594E-2</v>
      </c>
      <c r="AX15" s="17">
        <v>4.2731571274309599E-2</v>
      </c>
      <c r="AY15" s="17"/>
      <c r="AZ15" s="17">
        <v>5.6525799473954301E-2</v>
      </c>
      <c r="BA15" s="17" t="s">
        <v>87</v>
      </c>
      <c r="BB15" s="17"/>
      <c r="BC15" s="17">
        <v>8.7668112788650998E-2</v>
      </c>
      <c r="BD15" s="17">
        <v>0</v>
      </c>
      <c r="BE15" s="17">
        <v>2.8336759987024701E-2</v>
      </c>
      <c r="BF15" s="17">
        <v>7.7183095417503594E-2</v>
      </c>
    </row>
    <row r="16" spans="2:58">
      <c r="B16" s="18" t="s">
        <v>97</v>
      </c>
      <c r="C16" s="17">
        <v>2.0545136474683499E-2</v>
      </c>
      <c r="D16" s="17">
        <v>2.26126671122335E-2</v>
      </c>
      <c r="E16" s="17">
        <v>1.7969796756002399E-2</v>
      </c>
      <c r="F16" s="17"/>
      <c r="G16" s="17">
        <v>4.6183531538678602E-2</v>
      </c>
      <c r="H16" s="17">
        <v>2.2957879307540601E-2</v>
      </c>
      <c r="I16" s="17">
        <v>0</v>
      </c>
      <c r="J16" s="17">
        <v>0</v>
      </c>
      <c r="K16" s="17">
        <v>4.5172626493005803E-2</v>
      </c>
      <c r="L16" s="17">
        <v>1.4045527315931E-2</v>
      </c>
      <c r="M16" s="17"/>
      <c r="N16" s="17">
        <v>2.7166871878462201E-2</v>
      </c>
      <c r="O16" s="17">
        <v>2.5682888366789999E-2</v>
      </c>
      <c r="P16" s="17">
        <v>2.5012306218689401E-2</v>
      </c>
      <c r="Q16" s="17">
        <v>0</v>
      </c>
      <c r="R16" s="17"/>
      <c r="S16" s="17">
        <v>2.72210517090519E-2</v>
      </c>
      <c r="T16" s="17">
        <v>4.8791991637840801E-2</v>
      </c>
      <c r="U16" s="17">
        <v>0</v>
      </c>
      <c r="V16" s="17">
        <v>2.5926927605717701E-2</v>
      </c>
      <c r="W16" s="17">
        <v>0</v>
      </c>
      <c r="X16" s="17">
        <v>2.2331443927529501E-2</v>
      </c>
      <c r="Y16" s="17">
        <v>0</v>
      </c>
      <c r="Z16" s="17">
        <v>3.9109697196673697E-2</v>
      </c>
      <c r="AA16" s="17">
        <v>0</v>
      </c>
      <c r="AB16" s="17"/>
      <c r="AC16" s="17">
        <v>3.0307019641205801E-2</v>
      </c>
      <c r="AD16" s="17">
        <v>2.7977411782590798E-2</v>
      </c>
      <c r="AE16" s="17">
        <v>0</v>
      </c>
      <c r="AF16" s="17">
        <v>1.3782274254775399E-2</v>
      </c>
      <c r="AG16" s="17">
        <v>0</v>
      </c>
      <c r="AH16" s="17">
        <v>0</v>
      </c>
      <c r="AI16" s="17"/>
      <c r="AJ16" s="17">
        <v>2.06512916972292E-2</v>
      </c>
      <c r="AK16" s="17">
        <v>1.7261565424320401E-2</v>
      </c>
      <c r="AL16" s="17">
        <v>0</v>
      </c>
      <c r="AM16" s="17">
        <v>2.0815247182898799E-2</v>
      </c>
      <c r="AN16" s="17">
        <v>3.7647040789941598E-2</v>
      </c>
      <c r="AO16" s="17">
        <v>0</v>
      </c>
      <c r="AP16" s="17"/>
      <c r="AQ16" s="17">
        <v>1.9403174039700499E-2</v>
      </c>
      <c r="AR16" s="17">
        <v>2.1225873354875399E-2</v>
      </c>
      <c r="AS16" s="17"/>
      <c r="AT16" s="17">
        <v>1.1716792401899399E-2</v>
      </c>
      <c r="AU16" s="17">
        <v>3.1208149217254399E-2</v>
      </c>
      <c r="AV16" s="17"/>
      <c r="AW16" s="17">
        <v>1.4420317116000701E-2</v>
      </c>
      <c r="AX16" s="17">
        <v>2.5339631079659999E-2</v>
      </c>
      <c r="AY16" s="17"/>
      <c r="AZ16" s="17">
        <v>2.0545136474683499E-2</v>
      </c>
      <c r="BA16" s="17" t="s">
        <v>87</v>
      </c>
      <c r="BB16" s="17"/>
      <c r="BC16" s="17">
        <v>3.4653861043353801E-2</v>
      </c>
      <c r="BD16" s="17">
        <v>0</v>
      </c>
      <c r="BE16" s="17">
        <v>1.8923436964452599E-2</v>
      </c>
      <c r="BF16" s="17">
        <v>2.9363102309504299E-2</v>
      </c>
    </row>
    <row r="17" spans="2:58">
      <c r="B17" s="18" t="s">
        <v>98</v>
      </c>
      <c r="C17" s="17">
        <v>2.7441994118788799E-2</v>
      </c>
      <c r="D17" s="17">
        <v>2.9206687057045301E-2</v>
      </c>
      <c r="E17" s="17">
        <v>2.5243872488749201E-2</v>
      </c>
      <c r="F17" s="17"/>
      <c r="G17" s="17">
        <v>4.2208767637429798E-2</v>
      </c>
      <c r="H17" s="17">
        <v>4.6972909001459499E-2</v>
      </c>
      <c r="I17" s="17">
        <v>3.6703908922247001E-2</v>
      </c>
      <c r="J17" s="17">
        <v>0</v>
      </c>
      <c r="K17" s="17">
        <v>0</v>
      </c>
      <c r="L17" s="17">
        <v>0</v>
      </c>
      <c r="M17" s="17"/>
      <c r="N17" s="17">
        <v>4.8782661999280198E-2</v>
      </c>
      <c r="O17" s="17">
        <v>1.0469863715245701E-2</v>
      </c>
      <c r="P17" s="17">
        <v>3.2004217360432602E-2</v>
      </c>
      <c r="Q17" s="17">
        <v>1.04073830286361E-2</v>
      </c>
      <c r="R17" s="17"/>
      <c r="S17" s="17">
        <v>5.5371737196276798E-2</v>
      </c>
      <c r="T17" s="17">
        <v>0</v>
      </c>
      <c r="U17" s="17">
        <v>2.669526288149E-2</v>
      </c>
      <c r="V17" s="17">
        <v>2.6494211922334299E-2</v>
      </c>
      <c r="W17" s="17">
        <v>5.2973979629739799E-2</v>
      </c>
      <c r="X17" s="17">
        <v>0</v>
      </c>
      <c r="Y17" s="17">
        <v>3.3242534073945E-2</v>
      </c>
      <c r="Z17" s="17">
        <v>0</v>
      </c>
      <c r="AA17" s="17">
        <v>2.3126746347456002E-2</v>
      </c>
      <c r="AB17" s="17"/>
      <c r="AC17" s="17">
        <v>5.6808051812270298E-2</v>
      </c>
      <c r="AD17" s="17">
        <v>1.01028211685387E-2</v>
      </c>
      <c r="AE17" s="17">
        <v>0</v>
      </c>
      <c r="AF17" s="17">
        <v>1.4894018209931199E-2</v>
      </c>
      <c r="AG17" s="17">
        <v>0</v>
      </c>
      <c r="AH17" s="17">
        <v>0</v>
      </c>
      <c r="AI17" s="17"/>
      <c r="AJ17" s="17">
        <v>3.8893826826290799E-2</v>
      </c>
      <c r="AK17" s="17">
        <v>2.7880196635304302E-2</v>
      </c>
      <c r="AL17" s="17">
        <v>0</v>
      </c>
      <c r="AM17" s="17">
        <v>0</v>
      </c>
      <c r="AN17" s="17">
        <v>4.6988197745966097E-2</v>
      </c>
      <c r="AO17" s="17">
        <v>0</v>
      </c>
      <c r="AP17" s="17"/>
      <c r="AQ17" s="17">
        <v>3.6576846981699801E-2</v>
      </c>
      <c r="AR17" s="17">
        <v>1.98422908699721E-2</v>
      </c>
      <c r="AS17" s="17"/>
      <c r="AT17" s="17">
        <v>2.5705146151436199E-2</v>
      </c>
      <c r="AU17" s="17">
        <v>2.9982379910250899E-2</v>
      </c>
      <c r="AV17" s="17"/>
      <c r="AW17" s="17">
        <v>4.22967654341386E-2</v>
      </c>
      <c r="AX17" s="17">
        <v>1.58137130612198E-2</v>
      </c>
      <c r="AY17" s="17"/>
      <c r="AZ17" s="17">
        <v>2.7441994118788799E-2</v>
      </c>
      <c r="BA17" s="17" t="s">
        <v>87</v>
      </c>
      <c r="BB17" s="17"/>
      <c r="BC17" s="17">
        <v>3.0117753170285401E-2</v>
      </c>
      <c r="BD17" s="17">
        <v>0</v>
      </c>
      <c r="BE17" s="17">
        <v>3.9880831142880602E-2</v>
      </c>
      <c r="BF17" s="17">
        <v>2.4288970561916302E-2</v>
      </c>
    </row>
    <row r="18" spans="2:58">
      <c r="B18" s="18" t="s">
        <v>99</v>
      </c>
      <c r="C18" s="17">
        <v>2.5520441709091499E-2</v>
      </c>
      <c r="D18" s="17">
        <v>3.52223228693316E-2</v>
      </c>
      <c r="E18" s="17">
        <v>1.3435667996863101E-2</v>
      </c>
      <c r="F18" s="17"/>
      <c r="G18" s="17">
        <v>5.9842568250191699E-2</v>
      </c>
      <c r="H18" s="17">
        <v>2.2736396357183299E-2</v>
      </c>
      <c r="I18" s="17">
        <v>2.3414154807318802E-2</v>
      </c>
      <c r="J18" s="17">
        <v>0</v>
      </c>
      <c r="K18" s="17">
        <v>2.2235377869364099E-2</v>
      </c>
      <c r="L18" s="17">
        <v>1.59413267094549E-2</v>
      </c>
      <c r="M18" s="17"/>
      <c r="N18" s="17">
        <v>4.9537393995692701E-2</v>
      </c>
      <c r="O18" s="17">
        <v>0</v>
      </c>
      <c r="P18" s="17">
        <v>1.4408154218169499E-2</v>
      </c>
      <c r="Q18" s="17">
        <v>2.9842123640147902E-2</v>
      </c>
      <c r="R18" s="17"/>
      <c r="S18" s="17">
        <v>5.6570910557489397E-2</v>
      </c>
      <c r="T18" s="17">
        <v>1.43952768741553E-2</v>
      </c>
      <c r="U18" s="17">
        <v>2.77801482085024E-2</v>
      </c>
      <c r="V18" s="17">
        <v>6.0150024184033701E-2</v>
      </c>
      <c r="W18" s="17">
        <v>0</v>
      </c>
      <c r="X18" s="17">
        <v>0</v>
      </c>
      <c r="Y18" s="17">
        <v>0</v>
      </c>
      <c r="Z18" s="17">
        <v>0</v>
      </c>
      <c r="AA18" s="17">
        <v>1.8745873056065399E-2</v>
      </c>
      <c r="AB18" s="17"/>
      <c r="AC18" s="17">
        <v>2.1740685483998899E-2</v>
      </c>
      <c r="AD18" s="17">
        <v>3.7873944974722899E-2</v>
      </c>
      <c r="AE18" s="17">
        <v>3.52065944428945E-2</v>
      </c>
      <c r="AF18" s="17">
        <v>2.63045423783651E-2</v>
      </c>
      <c r="AG18" s="17">
        <v>0</v>
      </c>
      <c r="AH18" s="17">
        <v>0</v>
      </c>
      <c r="AI18" s="17"/>
      <c r="AJ18" s="17">
        <v>5.07619122421408E-2</v>
      </c>
      <c r="AK18" s="17">
        <v>9.6544417566127097E-3</v>
      </c>
      <c r="AL18" s="17">
        <v>0</v>
      </c>
      <c r="AM18" s="17">
        <v>2.2118747146942699E-2</v>
      </c>
      <c r="AN18" s="17">
        <v>2.5143377768892802E-2</v>
      </c>
      <c r="AO18" s="17">
        <v>0</v>
      </c>
      <c r="AP18" s="17"/>
      <c r="AQ18" s="17">
        <v>2.9814876273359402E-2</v>
      </c>
      <c r="AR18" s="17">
        <v>2.4895483288667301E-2</v>
      </c>
      <c r="AS18" s="17"/>
      <c r="AT18" s="17">
        <v>1.5659446097975802E-2</v>
      </c>
      <c r="AU18" s="17">
        <v>3.7479357244656203E-2</v>
      </c>
      <c r="AV18" s="17"/>
      <c r="AW18" s="17">
        <v>2.7101317176889E-2</v>
      </c>
      <c r="AX18" s="17">
        <v>2.4282936003596701E-2</v>
      </c>
      <c r="AY18" s="17"/>
      <c r="AZ18" s="17">
        <v>2.5520441709091499E-2</v>
      </c>
      <c r="BA18" s="17" t="s">
        <v>87</v>
      </c>
      <c r="BB18" s="17"/>
      <c r="BC18" s="17">
        <v>2.72984641504996E-2</v>
      </c>
      <c r="BD18" s="17">
        <v>0</v>
      </c>
      <c r="BE18" s="17">
        <v>3.1223424301187599E-2</v>
      </c>
      <c r="BF18" s="17">
        <v>3.9243668583774802E-2</v>
      </c>
    </row>
    <row r="19" spans="2:58">
      <c r="B19" s="18" t="s">
        <v>100</v>
      </c>
      <c r="C19" s="17">
        <v>0.180586100117089</v>
      </c>
      <c r="D19" s="17">
        <v>0.17634928186087101</v>
      </c>
      <c r="E19" s="17">
        <v>0.185863529209506</v>
      </c>
      <c r="F19" s="17"/>
      <c r="G19" s="17">
        <v>8.2094614999095303E-2</v>
      </c>
      <c r="H19" s="17">
        <v>9.5687251178378993E-2</v>
      </c>
      <c r="I19" s="17">
        <v>0.166013181259761</v>
      </c>
      <c r="J19" s="17">
        <v>0.34734839273018697</v>
      </c>
      <c r="K19" s="17">
        <v>0.17116474189502401</v>
      </c>
      <c r="L19" s="17">
        <v>0.35497325153831999</v>
      </c>
      <c r="M19" s="17"/>
      <c r="N19" s="17">
        <v>0.178060038944443</v>
      </c>
      <c r="O19" s="17">
        <v>0.27233447864143501</v>
      </c>
      <c r="P19" s="17">
        <v>9.6898408202654607E-2</v>
      </c>
      <c r="Q19" s="17">
        <v>0.15826257329485999</v>
      </c>
      <c r="R19" s="17"/>
      <c r="S19" s="17">
        <v>0.24421954089915701</v>
      </c>
      <c r="T19" s="17">
        <v>0.25745355489428901</v>
      </c>
      <c r="U19" s="17">
        <v>0.20823316541775</v>
      </c>
      <c r="V19" s="17">
        <v>0.12797225817538899</v>
      </c>
      <c r="W19" s="17">
        <v>0.110840438783169</v>
      </c>
      <c r="X19" s="17">
        <v>0.22194722028792099</v>
      </c>
      <c r="Y19" s="17">
        <v>9.7065534420577707E-2</v>
      </c>
      <c r="Z19" s="17">
        <v>8.0179012876646902E-2</v>
      </c>
      <c r="AA19" s="17">
        <v>7.74452618291573E-2</v>
      </c>
      <c r="AB19" s="17"/>
      <c r="AC19" s="17">
        <v>0.21500366010545599</v>
      </c>
      <c r="AD19" s="17">
        <v>0.18332160833411801</v>
      </c>
      <c r="AE19" s="17">
        <v>5.7050029933016999E-2</v>
      </c>
      <c r="AF19" s="17">
        <v>0.19567752626041099</v>
      </c>
      <c r="AG19" s="17">
        <v>0.166427719236629</v>
      </c>
      <c r="AH19" s="17">
        <v>0.151037815162294</v>
      </c>
      <c r="AI19" s="17"/>
      <c r="AJ19" s="17">
        <v>0.28353815519118603</v>
      </c>
      <c r="AK19" s="17">
        <v>0.24431315800266901</v>
      </c>
      <c r="AL19" s="17">
        <v>6.8004193449632794E-2</v>
      </c>
      <c r="AM19" s="17">
        <v>0</v>
      </c>
      <c r="AN19" s="17">
        <v>0.104511905161447</v>
      </c>
      <c r="AO19" s="17">
        <v>0.36615698291958299</v>
      </c>
      <c r="AP19" s="17"/>
      <c r="AQ19" s="17">
        <v>0.15365612313813701</v>
      </c>
      <c r="AR19" s="17">
        <v>0.210371171247521</v>
      </c>
      <c r="AS19" s="17"/>
      <c r="AT19" s="17">
        <v>5.4217311608052897E-2</v>
      </c>
      <c r="AU19" s="17">
        <v>0.32661487170102899</v>
      </c>
      <c r="AV19" s="17"/>
      <c r="AW19" s="17">
        <v>0.13327732513316001</v>
      </c>
      <c r="AX19" s="17">
        <v>0.217619301121937</v>
      </c>
      <c r="AY19" s="17"/>
      <c r="AZ19" s="17">
        <v>0.180586100117089</v>
      </c>
      <c r="BA19" s="17" t="s">
        <v>87</v>
      </c>
      <c r="BB19" s="17"/>
      <c r="BC19" s="17">
        <v>7.3874519390917506E-2</v>
      </c>
      <c r="BD19" s="17">
        <v>8.5154132802595997E-2</v>
      </c>
      <c r="BE19" s="17">
        <v>0.23660262332811899</v>
      </c>
      <c r="BF19" s="17">
        <v>0.22928245519218099</v>
      </c>
    </row>
    <row r="20" spans="2:58">
      <c r="B20" s="18" t="s">
        <v>101</v>
      </c>
      <c r="C20" s="17">
        <v>3.7179194968153202E-2</v>
      </c>
      <c r="D20" s="17">
        <v>1.81528436830414E-2</v>
      </c>
      <c r="E20" s="17">
        <v>6.08786349068971E-2</v>
      </c>
      <c r="F20" s="17"/>
      <c r="G20" s="17">
        <v>5.6786215727649698E-2</v>
      </c>
      <c r="H20" s="17">
        <v>1.67426356102084E-2</v>
      </c>
      <c r="I20" s="17">
        <v>6.0196779428800098E-2</v>
      </c>
      <c r="J20" s="17">
        <v>0</v>
      </c>
      <c r="K20" s="17">
        <v>6.68645976649207E-2</v>
      </c>
      <c r="L20" s="17">
        <v>3.3467025405806698E-2</v>
      </c>
      <c r="M20" s="17"/>
      <c r="N20" s="17">
        <v>4.0119074112767099E-2</v>
      </c>
      <c r="O20" s="17">
        <v>2.98653833047734E-2</v>
      </c>
      <c r="P20" s="17">
        <v>5.3845395481411498E-2</v>
      </c>
      <c r="Q20" s="17">
        <v>2.4983036188018198E-2</v>
      </c>
      <c r="R20" s="17"/>
      <c r="S20" s="17">
        <v>2.21775055693764E-2</v>
      </c>
      <c r="T20" s="17">
        <v>4.5063812181803102E-2</v>
      </c>
      <c r="U20" s="17">
        <v>7.4323058085687094E-2</v>
      </c>
      <c r="V20" s="17">
        <v>7.5193105585370706E-2</v>
      </c>
      <c r="W20" s="17">
        <v>3.2702111517053101E-2</v>
      </c>
      <c r="X20" s="17">
        <v>8.4496421143723105E-2</v>
      </c>
      <c r="Y20" s="17">
        <v>0</v>
      </c>
      <c r="Z20" s="17">
        <v>0</v>
      </c>
      <c r="AA20" s="17">
        <v>0</v>
      </c>
      <c r="AB20" s="17"/>
      <c r="AC20" s="17">
        <v>1.88358833447545E-2</v>
      </c>
      <c r="AD20" s="17">
        <v>1.9414304370759399E-2</v>
      </c>
      <c r="AE20" s="17">
        <v>6.2528021416966395E-2</v>
      </c>
      <c r="AF20" s="17">
        <v>6.9081441294543799E-2</v>
      </c>
      <c r="AG20" s="17">
        <v>8.5680034660228999E-2</v>
      </c>
      <c r="AH20" s="17">
        <v>4.7119875019606398E-2</v>
      </c>
      <c r="AI20" s="17"/>
      <c r="AJ20" s="17">
        <v>3.6417774538580798E-2</v>
      </c>
      <c r="AK20" s="17">
        <v>4.4527376757403002E-2</v>
      </c>
      <c r="AL20" s="17">
        <v>2.0780609705352501E-2</v>
      </c>
      <c r="AM20" s="17">
        <v>3.3346569720079197E-2</v>
      </c>
      <c r="AN20" s="17">
        <v>3.1702369758532599E-2</v>
      </c>
      <c r="AO20" s="17">
        <v>0.112164705051881</v>
      </c>
      <c r="AP20" s="17"/>
      <c r="AQ20" s="17">
        <v>3.2510162893846901E-2</v>
      </c>
      <c r="AR20" s="17">
        <v>1.21111231343167E-2</v>
      </c>
      <c r="AS20" s="17"/>
      <c r="AT20" s="17">
        <v>4.1877017402321602E-2</v>
      </c>
      <c r="AU20" s="17">
        <v>3.2415089748151903E-2</v>
      </c>
      <c r="AV20" s="17"/>
      <c r="AW20" s="17">
        <v>3.20542944058715E-2</v>
      </c>
      <c r="AX20" s="17">
        <v>4.1190955423107099E-2</v>
      </c>
      <c r="AY20" s="17"/>
      <c r="AZ20" s="17">
        <v>3.7179194968153202E-2</v>
      </c>
      <c r="BA20" s="17" t="s">
        <v>87</v>
      </c>
      <c r="BB20" s="17"/>
      <c r="BC20" s="17">
        <v>2.03200844702024E-2</v>
      </c>
      <c r="BD20" s="17">
        <v>6.5523308401772506E-2</v>
      </c>
      <c r="BE20" s="17">
        <v>0</v>
      </c>
      <c r="BF20" s="17">
        <v>4.0947077570681799E-2</v>
      </c>
    </row>
    <row r="21" spans="2:58">
      <c r="B21" s="18" t="s">
        <v>102</v>
      </c>
      <c r="C21" s="19">
        <v>1.7650603513430899E-2</v>
      </c>
      <c r="D21" s="19">
        <v>1.2704001989478301E-2</v>
      </c>
      <c r="E21" s="19">
        <v>2.38121467311024E-2</v>
      </c>
      <c r="F21" s="19"/>
      <c r="G21" s="19">
        <v>1.2483996791598E-2</v>
      </c>
      <c r="H21" s="19">
        <v>8.14403618679462E-3</v>
      </c>
      <c r="I21" s="19">
        <v>2.51531415263095E-2</v>
      </c>
      <c r="J21" s="19">
        <v>3.0332351405559298E-2</v>
      </c>
      <c r="K21" s="19">
        <v>4.63037357277147E-2</v>
      </c>
      <c r="L21" s="19">
        <v>0</v>
      </c>
      <c r="M21" s="19"/>
      <c r="N21" s="19">
        <v>6.5109029035467199E-3</v>
      </c>
      <c r="O21" s="19">
        <v>3.5928178793778402E-2</v>
      </c>
      <c r="P21" s="19">
        <v>2.1779131929227299E-2</v>
      </c>
      <c r="Q21" s="19">
        <v>9.0562332055791409E-3</v>
      </c>
      <c r="R21" s="19"/>
      <c r="S21" s="19">
        <v>1.6011949689499601E-2</v>
      </c>
      <c r="T21" s="19">
        <v>4.8282577341097699E-2</v>
      </c>
      <c r="U21" s="19">
        <v>0</v>
      </c>
      <c r="V21" s="19">
        <v>2.6583641463258201E-2</v>
      </c>
      <c r="W21" s="19">
        <v>0</v>
      </c>
      <c r="X21" s="19">
        <v>2.1344828961019101E-2</v>
      </c>
      <c r="Y21" s="19">
        <v>0</v>
      </c>
      <c r="Z21" s="19">
        <v>3.78468427748627E-2</v>
      </c>
      <c r="AA21" s="19">
        <v>0</v>
      </c>
      <c r="AB21" s="19"/>
      <c r="AC21" s="19">
        <v>4.8103134664659502E-3</v>
      </c>
      <c r="AD21" s="19">
        <v>3.2053592194404901E-2</v>
      </c>
      <c r="AE21" s="19">
        <v>3.41337530902628E-2</v>
      </c>
      <c r="AF21" s="19">
        <v>0</v>
      </c>
      <c r="AG21" s="19">
        <v>8.2779542900750694E-2</v>
      </c>
      <c r="AH21" s="19">
        <v>0</v>
      </c>
      <c r="AI21" s="19"/>
      <c r="AJ21" s="19">
        <v>2.1269084116838598E-2</v>
      </c>
      <c r="AK21" s="19">
        <v>2.7966875266557702E-2</v>
      </c>
      <c r="AL21" s="19">
        <v>0</v>
      </c>
      <c r="AM21" s="19">
        <v>1.50647764636381E-2</v>
      </c>
      <c r="AN21" s="19">
        <v>1.0442956327600599E-2</v>
      </c>
      <c r="AO21" s="19">
        <v>0</v>
      </c>
      <c r="AP21" s="19"/>
      <c r="AQ21" s="19">
        <v>2.8360447826514E-2</v>
      </c>
      <c r="AR21" s="19">
        <v>5.3482295118701898E-3</v>
      </c>
      <c r="AS21" s="19"/>
      <c r="AT21" s="19">
        <v>1.99769587093655E-2</v>
      </c>
      <c r="AU21" s="19">
        <v>1.52770412365108E-2</v>
      </c>
      <c r="AV21" s="19"/>
      <c r="AW21" s="19">
        <v>1.0084759394029801E-2</v>
      </c>
      <c r="AX21" s="19">
        <v>2.3573129009817499E-2</v>
      </c>
      <c r="AY21" s="19"/>
      <c r="AZ21" s="19">
        <v>1.7650603513430899E-2</v>
      </c>
      <c r="BA21" s="19" t="s">
        <v>87</v>
      </c>
      <c r="BB21" s="19"/>
      <c r="BC21" s="19">
        <v>0</v>
      </c>
      <c r="BD21" s="19">
        <v>1.5849593994819101E-2</v>
      </c>
      <c r="BE21" s="19">
        <v>1.1666299286250801E-2</v>
      </c>
      <c r="BF21" s="19">
        <v>2.1496615151461701E-2</v>
      </c>
    </row>
    <row r="22" spans="2:58">
      <c r="B22" s="16" t="s">
        <v>16</v>
      </c>
    </row>
    <row r="23" spans="2:58">
      <c r="B23" t="s">
        <v>497</v>
      </c>
    </row>
    <row r="24" spans="2:58">
      <c r="B24" t="s">
        <v>498</v>
      </c>
    </row>
    <row r="26" spans="2:58">
      <c r="B26"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BF33"/>
  <sheetViews>
    <sheetView showGridLines="0" workbookViewId="0">
      <pane xSplit="2" topLeftCell="C1" activePane="topRight" state="frozen"/>
      <selection pane="topRight" activeCell="B33" sqref="B33"/>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103</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ht="43.15">
      <c r="B9" s="18" t="s">
        <v>104</v>
      </c>
      <c r="C9" s="17">
        <v>0.285656409477344</v>
      </c>
      <c r="D9" s="17">
        <v>0.28137969412411501</v>
      </c>
      <c r="E9" s="17">
        <v>0.28795844166944201</v>
      </c>
      <c r="F9" s="17"/>
      <c r="G9" s="17">
        <v>0.15505094026560901</v>
      </c>
      <c r="H9" s="17">
        <v>0.172984169173759</v>
      </c>
      <c r="I9" s="17">
        <v>0.24578472143316901</v>
      </c>
      <c r="J9" s="17">
        <v>0.30897038338194599</v>
      </c>
      <c r="K9" s="17">
        <v>0.36950503371515098</v>
      </c>
      <c r="L9" s="17">
        <v>0.41598194722215098</v>
      </c>
      <c r="M9" s="17"/>
      <c r="N9" s="17">
        <v>0.26408552729089801</v>
      </c>
      <c r="O9" s="17">
        <v>0.27741374096147198</v>
      </c>
      <c r="P9" s="17">
        <v>0.34325933185761298</v>
      </c>
      <c r="Q9" s="17">
        <v>0.26660718709550502</v>
      </c>
      <c r="R9" s="17"/>
      <c r="S9" s="17">
        <v>0.17930646847742199</v>
      </c>
      <c r="T9" s="17">
        <v>0.36482209046735398</v>
      </c>
      <c r="U9" s="17">
        <v>0.27993442519638101</v>
      </c>
      <c r="V9" s="17">
        <v>0.30356164084758902</v>
      </c>
      <c r="W9" s="17">
        <v>0.26066595537660697</v>
      </c>
      <c r="X9" s="17">
        <v>0.26181819452057398</v>
      </c>
      <c r="Y9" s="17">
        <v>0.29570869292917201</v>
      </c>
      <c r="Z9" s="17">
        <v>0.31876409441865899</v>
      </c>
      <c r="AA9" s="17">
        <v>0.31966436745389198</v>
      </c>
      <c r="AB9" s="17"/>
      <c r="AC9" s="17">
        <v>0.16484858041846001</v>
      </c>
      <c r="AD9" s="17">
        <v>0.32621647420614902</v>
      </c>
      <c r="AE9" s="17">
        <v>0.26868616201194501</v>
      </c>
      <c r="AF9" s="17">
        <v>0.330077624695437</v>
      </c>
      <c r="AG9" s="17">
        <v>0.38994966094654998</v>
      </c>
      <c r="AH9" s="17">
        <v>0.32154691624556297</v>
      </c>
      <c r="AI9" s="17"/>
      <c r="AJ9" s="17">
        <v>0.36743455343638398</v>
      </c>
      <c r="AK9" s="17">
        <v>0.28744877235381899</v>
      </c>
      <c r="AL9" s="17">
        <v>0.23117473917415099</v>
      </c>
      <c r="AM9" s="17">
        <v>0.24360907421017899</v>
      </c>
      <c r="AN9" s="17">
        <v>0.17956488710586199</v>
      </c>
      <c r="AO9" s="17">
        <v>0.24658548663546501</v>
      </c>
      <c r="AP9" s="17"/>
      <c r="AQ9" s="17">
        <v>0.244828389749187</v>
      </c>
      <c r="AR9" s="17">
        <v>0.298134460041447</v>
      </c>
      <c r="AS9" s="17"/>
      <c r="AT9" s="17">
        <v>0.30658294921852403</v>
      </c>
      <c r="AU9" s="17">
        <v>0.20638318221681701</v>
      </c>
      <c r="AV9" s="17"/>
      <c r="AW9" s="17">
        <v>0.30601406623111299</v>
      </c>
      <c r="AX9" s="17">
        <v>0.27436242271535699</v>
      </c>
      <c r="AY9" s="17"/>
      <c r="AZ9" s="17">
        <v>0.239007440294706</v>
      </c>
      <c r="BA9" s="17">
        <v>0.30808155554955502</v>
      </c>
      <c r="BB9" s="17"/>
      <c r="BC9" s="17">
        <v>0.172028032093476</v>
      </c>
      <c r="BD9" s="17">
        <v>0.27686501188382001</v>
      </c>
      <c r="BE9" s="17">
        <v>0.29481296528928602</v>
      </c>
      <c r="BF9" s="17">
        <v>0.31483974705111301</v>
      </c>
    </row>
    <row r="10" spans="2:58" ht="28.9">
      <c r="B10" s="18" t="s">
        <v>105</v>
      </c>
      <c r="C10" s="17">
        <v>0.28078383704062299</v>
      </c>
      <c r="D10" s="17">
        <v>0.281153516757849</v>
      </c>
      <c r="E10" s="17">
        <v>0.28063506152217299</v>
      </c>
      <c r="F10" s="17"/>
      <c r="G10" s="17">
        <v>0.238758221476395</v>
      </c>
      <c r="H10" s="17">
        <v>0.28327195044201497</v>
      </c>
      <c r="I10" s="17">
        <v>0.25109117003529402</v>
      </c>
      <c r="J10" s="17">
        <v>0.33112293834595102</v>
      </c>
      <c r="K10" s="17">
        <v>0.30519421188711998</v>
      </c>
      <c r="L10" s="17">
        <v>0.27384572353632403</v>
      </c>
      <c r="M10" s="17"/>
      <c r="N10" s="17">
        <v>0.25442253443794399</v>
      </c>
      <c r="O10" s="17">
        <v>0.27637887005170397</v>
      </c>
      <c r="P10" s="17">
        <v>0.30087296036176497</v>
      </c>
      <c r="Q10" s="17">
        <v>0.29561192410790899</v>
      </c>
      <c r="R10" s="17"/>
      <c r="S10" s="17">
        <v>0.38025699664173501</v>
      </c>
      <c r="T10" s="17">
        <v>0.24595699064884599</v>
      </c>
      <c r="U10" s="17">
        <v>0.20889055806603901</v>
      </c>
      <c r="V10" s="17">
        <v>0.18285671313065799</v>
      </c>
      <c r="W10" s="17">
        <v>0.23685795929495501</v>
      </c>
      <c r="X10" s="17">
        <v>0.31780763481194702</v>
      </c>
      <c r="Y10" s="17">
        <v>0.30494776451419803</v>
      </c>
      <c r="Z10" s="17">
        <v>0.40700211516553197</v>
      </c>
      <c r="AA10" s="17">
        <v>0.27848912418990601</v>
      </c>
      <c r="AB10" s="17"/>
      <c r="AC10" s="17">
        <v>0.34314628873127001</v>
      </c>
      <c r="AD10" s="17">
        <v>0.29158364666164699</v>
      </c>
      <c r="AE10" s="17">
        <v>0.343148306518061</v>
      </c>
      <c r="AF10" s="17">
        <v>0.23701817430577499</v>
      </c>
      <c r="AG10" s="17">
        <v>0.13644226934244599</v>
      </c>
      <c r="AH10" s="17">
        <v>0.17639087103770101</v>
      </c>
      <c r="AI10" s="17"/>
      <c r="AJ10" s="17">
        <v>0.29311430927568</v>
      </c>
      <c r="AK10" s="17">
        <v>0.280892133619419</v>
      </c>
      <c r="AL10" s="17">
        <v>0.28246563416212001</v>
      </c>
      <c r="AM10" s="17">
        <v>0.234099161353062</v>
      </c>
      <c r="AN10" s="17">
        <v>0.27135014713240502</v>
      </c>
      <c r="AO10" s="17">
        <v>0.32491594765516602</v>
      </c>
      <c r="AP10" s="17"/>
      <c r="AQ10" s="17">
        <v>0.28004387401484898</v>
      </c>
      <c r="AR10" s="17">
        <v>0.29423667503196799</v>
      </c>
      <c r="AS10" s="17"/>
      <c r="AT10" s="17">
        <v>0.26851256333928503</v>
      </c>
      <c r="AU10" s="17">
        <v>0.32846435763756399</v>
      </c>
      <c r="AV10" s="17"/>
      <c r="AW10" s="17">
        <v>0.29208891933901199</v>
      </c>
      <c r="AX10" s="17">
        <v>0.27451202239292</v>
      </c>
      <c r="AY10" s="17"/>
      <c r="AZ10" s="17">
        <v>0.28297074474282502</v>
      </c>
      <c r="BA10" s="17">
        <v>0.27952415029711403</v>
      </c>
      <c r="BB10" s="17"/>
      <c r="BC10" s="17">
        <v>0.26114030605599697</v>
      </c>
      <c r="BD10" s="17">
        <v>0.29456798129614098</v>
      </c>
      <c r="BE10" s="17">
        <v>0.31033913969550703</v>
      </c>
      <c r="BF10" s="17">
        <v>0.27671929225881797</v>
      </c>
    </row>
    <row r="11" spans="2:58" ht="28.9">
      <c r="B11" s="18" t="s">
        <v>106</v>
      </c>
      <c r="C11" s="17">
        <v>0.27525703099638799</v>
      </c>
      <c r="D11" s="17">
        <v>0.27344999114372698</v>
      </c>
      <c r="E11" s="17">
        <v>0.27919371409610899</v>
      </c>
      <c r="F11" s="17"/>
      <c r="G11" s="17">
        <v>0.12537056097976099</v>
      </c>
      <c r="H11" s="17">
        <v>0.17058368412336999</v>
      </c>
      <c r="I11" s="17">
        <v>0.242052236039696</v>
      </c>
      <c r="J11" s="17">
        <v>0.299114814470263</v>
      </c>
      <c r="K11" s="17">
        <v>0.38602061731194998</v>
      </c>
      <c r="L11" s="17">
        <v>0.397633213479749</v>
      </c>
      <c r="M11" s="17"/>
      <c r="N11" s="17">
        <v>0.24039958647457299</v>
      </c>
      <c r="O11" s="17">
        <v>0.259532440639755</v>
      </c>
      <c r="P11" s="17">
        <v>0.29271237746645801</v>
      </c>
      <c r="Q11" s="17">
        <v>0.31153053437292699</v>
      </c>
      <c r="R11" s="17"/>
      <c r="S11" s="17">
        <v>0.18810950284109201</v>
      </c>
      <c r="T11" s="17">
        <v>0.31825686505842399</v>
      </c>
      <c r="U11" s="17">
        <v>0.30873877096161401</v>
      </c>
      <c r="V11" s="17">
        <v>0.27931752050019298</v>
      </c>
      <c r="W11" s="17">
        <v>0.25925139748819298</v>
      </c>
      <c r="X11" s="17">
        <v>0.22606832102737301</v>
      </c>
      <c r="Y11" s="17">
        <v>0.32970129635534701</v>
      </c>
      <c r="Z11" s="17">
        <v>0.327768343079122</v>
      </c>
      <c r="AA11" s="17">
        <v>0.286701968406886</v>
      </c>
      <c r="AB11" s="17"/>
      <c r="AC11" s="17">
        <v>0.18496520807283101</v>
      </c>
      <c r="AD11" s="17">
        <v>0.29338438600855599</v>
      </c>
      <c r="AE11" s="17">
        <v>0.32471552452909402</v>
      </c>
      <c r="AF11" s="17">
        <v>0.36695842961353897</v>
      </c>
      <c r="AG11" s="17">
        <v>0.224686443483817</v>
      </c>
      <c r="AH11" s="17">
        <v>0.25271202073150401</v>
      </c>
      <c r="AI11" s="17"/>
      <c r="AJ11" s="17">
        <v>0.34438515382706397</v>
      </c>
      <c r="AK11" s="17">
        <v>0.244468809563403</v>
      </c>
      <c r="AL11" s="17">
        <v>0.28455145350232702</v>
      </c>
      <c r="AM11" s="17">
        <v>0.26241449144562001</v>
      </c>
      <c r="AN11" s="17">
        <v>0.20386747696302901</v>
      </c>
      <c r="AO11" s="17">
        <v>0.19260476238336</v>
      </c>
      <c r="AP11" s="17"/>
      <c r="AQ11" s="17">
        <v>0.20347128470258899</v>
      </c>
      <c r="AR11" s="17">
        <v>0.307989368003727</v>
      </c>
      <c r="AS11" s="17"/>
      <c r="AT11" s="17">
        <v>0.28730478944079602</v>
      </c>
      <c r="AU11" s="17">
        <v>0.23382737828017899</v>
      </c>
      <c r="AV11" s="17"/>
      <c r="AW11" s="17">
        <v>0.266189663663979</v>
      </c>
      <c r="AX11" s="17">
        <v>0.28028740987824702</v>
      </c>
      <c r="AY11" s="17"/>
      <c r="AZ11" s="17">
        <v>0.22278000801338699</v>
      </c>
      <c r="BA11" s="17">
        <v>0.29789800847137698</v>
      </c>
      <c r="BB11" s="17"/>
      <c r="BC11" s="17">
        <v>0.17296497137352801</v>
      </c>
      <c r="BD11" s="17">
        <v>0.29876311106162001</v>
      </c>
      <c r="BE11" s="17">
        <v>0.275947942125156</v>
      </c>
      <c r="BF11" s="17">
        <v>0.31351241441668498</v>
      </c>
    </row>
    <row r="12" spans="2:58" ht="28.9">
      <c r="B12" s="18" t="s">
        <v>107</v>
      </c>
      <c r="C12" s="17">
        <v>0.27074704884902401</v>
      </c>
      <c r="D12" s="17">
        <v>0.244896998270347</v>
      </c>
      <c r="E12" s="17">
        <v>0.29626386273337402</v>
      </c>
      <c r="F12" s="17"/>
      <c r="G12" s="17">
        <v>0.28627235791487499</v>
      </c>
      <c r="H12" s="17">
        <v>0.34626933625350298</v>
      </c>
      <c r="I12" s="17">
        <v>0.28988613527833801</v>
      </c>
      <c r="J12" s="17">
        <v>0.25093963497221</v>
      </c>
      <c r="K12" s="17">
        <v>0.26552464388062202</v>
      </c>
      <c r="L12" s="17">
        <v>0.20374178605705201</v>
      </c>
      <c r="M12" s="17"/>
      <c r="N12" s="17">
        <v>0.28001121286207598</v>
      </c>
      <c r="O12" s="17">
        <v>0.28848405696019802</v>
      </c>
      <c r="P12" s="17">
        <v>0.24909711150672401</v>
      </c>
      <c r="Q12" s="17">
        <v>0.26104703673903801</v>
      </c>
      <c r="R12" s="17"/>
      <c r="S12" s="17">
        <v>0.32076340850922702</v>
      </c>
      <c r="T12" s="17">
        <v>0.295180072621681</v>
      </c>
      <c r="U12" s="17">
        <v>0.29338952115283301</v>
      </c>
      <c r="V12" s="17">
        <v>0.26271258799459402</v>
      </c>
      <c r="W12" s="17">
        <v>0.23022464334492401</v>
      </c>
      <c r="X12" s="17">
        <v>0.22584799379703999</v>
      </c>
      <c r="Y12" s="17">
        <v>0.24442201380967701</v>
      </c>
      <c r="Z12" s="17">
        <v>0.187075877371255</v>
      </c>
      <c r="AA12" s="17">
        <v>0.28283958887445398</v>
      </c>
      <c r="AB12" s="17"/>
      <c r="AC12" s="17">
        <v>0.33538015160530099</v>
      </c>
      <c r="AD12" s="17">
        <v>0.252859654372937</v>
      </c>
      <c r="AE12" s="17">
        <v>0.239969606890724</v>
      </c>
      <c r="AF12" s="17">
        <v>0.27648090460484798</v>
      </c>
      <c r="AG12" s="17">
        <v>0.23056233326228001</v>
      </c>
      <c r="AH12" s="17">
        <v>0.18677790084387899</v>
      </c>
      <c r="AI12" s="17"/>
      <c r="AJ12" s="17">
        <v>0.20595666678889801</v>
      </c>
      <c r="AK12" s="17">
        <v>0.25261027012139198</v>
      </c>
      <c r="AL12" s="17">
        <v>0.27131070391158202</v>
      </c>
      <c r="AM12" s="17">
        <v>0.21487038539241299</v>
      </c>
      <c r="AN12" s="17">
        <v>0.413825837453692</v>
      </c>
      <c r="AO12" s="17">
        <v>0.44462801559258802</v>
      </c>
      <c r="AP12" s="17"/>
      <c r="AQ12" s="17">
        <v>0.26356977190056002</v>
      </c>
      <c r="AR12" s="17">
        <v>0.28230619174876198</v>
      </c>
      <c r="AS12" s="17"/>
      <c r="AT12" s="17">
        <v>0.25687439929162798</v>
      </c>
      <c r="AU12" s="17">
        <v>0.32172028156521298</v>
      </c>
      <c r="AV12" s="17"/>
      <c r="AW12" s="17">
        <v>0.26320358056987903</v>
      </c>
      <c r="AX12" s="17">
        <v>0.27493200156311098</v>
      </c>
      <c r="AY12" s="17"/>
      <c r="AZ12" s="17">
        <v>0.24821872615461801</v>
      </c>
      <c r="BA12" s="17">
        <v>0.28207812556551098</v>
      </c>
      <c r="BB12" s="17"/>
      <c r="BC12" s="17">
        <v>0.38483703998015001</v>
      </c>
      <c r="BD12" s="17">
        <v>0.314485144113272</v>
      </c>
      <c r="BE12" s="17">
        <v>0.24197110327964699</v>
      </c>
      <c r="BF12" s="17">
        <v>0.21865049575709999</v>
      </c>
    </row>
    <row r="13" spans="2:58">
      <c r="B13" s="18" t="s">
        <v>108</v>
      </c>
      <c r="C13" s="17">
        <v>0.23592032265766399</v>
      </c>
      <c r="D13" s="17">
        <v>0.20806041511371801</v>
      </c>
      <c r="E13" s="17">
        <v>0.26406910599892702</v>
      </c>
      <c r="F13" s="17"/>
      <c r="G13" s="17">
        <v>0.182128544531619</v>
      </c>
      <c r="H13" s="17">
        <v>0.20890857363357401</v>
      </c>
      <c r="I13" s="17">
        <v>0.20037686780567099</v>
      </c>
      <c r="J13" s="17">
        <v>0.224968839617918</v>
      </c>
      <c r="K13" s="17">
        <v>0.28003373338399601</v>
      </c>
      <c r="L13" s="17">
        <v>0.30365396167575598</v>
      </c>
      <c r="M13" s="17"/>
      <c r="N13" s="17">
        <v>0.25130331167359099</v>
      </c>
      <c r="O13" s="17">
        <v>0.24140317133295899</v>
      </c>
      <c r="P13" s="17">
        <v>0.238529367225183</v>
      </c>
      <c r="Q13" s="17">
        <v>0.21077115631065299</v>
      </c>
      <c r="R13" s="17"/>
      <c r="S13" s="17">
        <v>0.21592371135388999</v>
      </c>
      <c r="T13" s="17">
        <v>0.26800462106009898</v>
      </c>
      <c r="U13" s="17">
        <v>0.297750950787466</v>
      </c>
      <c r="V13" s="17">
        <v>0.24993002668056999</v>
      </c>
      <c r="W13" s="17">
        <v>0.234570964671618</v>
      </c>
      <c r="X13" s="17">
        <v>0.212172579221479</v>
      </c>
      <c r="Y13" s="17">
        <v>0.202785240692403</v>
      </c>
      <c r="Z13" s="17">
        <v>0.23739902178321301</v>
      </c>
      <c r="AA13" s="17">
        <v>0.204040527713268</v>
      </c>
      <c r="AB13" s="17"/>
      <c r="AC13" s="17">
        <v>0.21095438214044801</v>
      </c>
      <c r="AD13" s="17">
        <v>0.25574668048562199</v>
      </c>
      <c r="AE13" s="17">
        <v>0.20877501189111899</v>
      </c>
      <c r="AF13" s="17">
        <v>0.28691530773920398</v>
      </c>
      <c r="AG13" s="17">
        <v>0.21252940599782</v>
      </c>
      <c r="AH13" s="17">
        <v>0.16924996582216401</v>
      </c>
      <c r="AI13" s="17"/>
      <c r="AJ13" s="17">
        <v>0.27567824187741102</v>
      </c>
      <c r="AK13" s="17">
        <v>0.24289793664707199</v>
      </c>
      <c r="AL13" s="17">
        <v>0.19342393278543801</v>
      </c>
      <c r="AM13" s="17">
        <v>0.18826741110400499</v>
      </c>
      <c r="AN13" s="17">
        <v>0.19281842639959901</v>
      </c>
      <c r="AO13" s="17">
        <v>0.26678126478418501</v>
      </c>
      <c r="AP13" s="17"/>
      <c r="AQ13" s="17">
        <v>0.226576402583818</v>
      </c>
      <c r="AR13" s="17">
        <v>0.23050764472961599</v>
      </c>
      <c r="AS13" s="17"/>
      <c r="AT13" s="17">
        <v>0.24892118831222701</v>
      </c>
      <c r="AU13" s="17">
        <v>0.186434967368872</v>
      </c>
      <c r="AV13" s="17"/>
      <c r="AW13" s="17">
        <v>0.24077250402410399</v>
      </c>
      <c r="AX13" s="17">
        <v>0.23322843759534301</v>
      </c>
      <c r="AY13" s="17"/>
      <c r="AZ13" s="17">
        <v>0.219584742536889</v>
      </c>
      <c r="BA13" s="17">
        <v>0.24463312859237399</v>
      </c>
      <c r="BB13" s="17"/>
      <c r="BC13" s="17">
        <v>0.18614348706814701</v>
      </c>
      <c r="BD13" s="17">
        <v>0.23022547589475501</v>
      </c>
      <c r="BE13" s="17">
        <v>0.24840207708985301</v>
      </c>
      <c r="BF13" s="17">
        <v>0.26371723518416501</v>
      </c>
    </row>
    <row r="14" spans="2:58" ht="28.9">
      <c r="B14" s="18" t="s">
        <v>109</v>
      </c>
      <c r="C14" s="17">
        <v>0.21183159800110399</v>
      </c>
      <c r="D14" s="17">
        <v>0.198135794716813</v>
      </c>
      <c r="E14" s="17">
        <v>0.22505752907712101</v>
      </c>
      <c r="F14" s="17"/>
      <c r="G14" s="17">
        <v>0.30475678833209102</v>
      </c>
      <c r="H14" s="17">
        <v>0.24815679850566899</v>
      </c>
      <c r="I14" s="17">
        <v>0.243165159679019</v>
      </c>
      <c r="J14" s="17">
        <v>0.20993915437319599</v>
      </c>
      <c r="K14" s="17">
        <v>0.16746116121919499</v>
      </c>
      <c r="L14" s="17">
        <v>0.126444919710131</v>
      </c>
      <c r="M14" s="17"/>
      <c r="N14" s="17">
        <v>0.21556645937041</v>
      </c>
      <c r="O14" s="17">
        <v>0.19193000773079999</v>
      </c>
      <c r="P14" s="17">
        <v>0.18454702925206701</v>
      </c>
      <c r="Q14" s="17">
        <v>0.24973504708968999</v>
      </c>
      <c r="R14" s="17"/>
      <c r="S14" s="17">
        <v>0.187101776257494</v>
      </c>
      <c r="T14" s="17">
        <v>0.181211627119475</v>
      </c>
      <c r="U14" s="17">
        <v>0.22048415064208199</v>
      </c>
      <c r="V14" s="17">
        <v>0.194761450812444</v>
      </c>
      <c r="W14" s="17">
        <v>0.24188638031055101</v>
      </c>
      <c r="X14" s="17">
        <v>0.21772924419594</v>
      </c>
      <c r="Y14" s="17">
        <v>0.244330855825724</v>
      </c>
      <c r="Z14" s="17">
        <v>0.26000574980239799</v>
      </c>
      <c r="AA14" s="17">
        <v>0.22082416477527</v>
      </c>
      <c r="AB14" s="17"/>
      <c r="AC14" s="17">
        <v>0.19910263867538799</v>
      </c>
      <c r="AD14" s="17">
        <v>0.20847588753184201</v>
      </c>
      <c r="AE14" s="17">
        <v>0.24799916215458501</v>
      </c>
      <c r="AF14" s="17">
        <v>0.236832459074547</v>
      </c>
      <c r="AG14" s="17">
        <v>0.17422280385465999</v>
      </c>
      <c r="AH14" s="17">
        <v>0.17860314726416901</v>
      </c>
      <c r="AI14" s="17"/>
      <c r="AJ14" s="17">
        <v>0.14126556438735899</v>
      </c>
      <c r="AK14" s="17">
        <v>0.24050015700566399</v>
      </c>
      <c r="AL14" s="17">
        <v>0.28254890716742798</v>
      </c>
      <c r="AM14" s="17">
        <v>0.29490433478247302</v>
      </c>
      <c r="AN14" s="17">
        <v>0.23997555058770401</v>
      </c>
      <c r="AO14" s="17">
        <v>0.25433713284454501</v>
      </c>
      <c r="AP14" s="17"/>
      <c r="AQ14" s="17">
        <v>0.21212696978991799</v>
      </c>
      <c r="AR14" s="17">
        <v>0.20400697558417</v>
      </c>
      <c r="AS14" s="17"/>
      <c r="AT14" s="17">
        <v>0.20919918369439799</v>
      </c>
      <c r="AU14" s="17">
        <v>0.220630909772701</v>
      </c>
      <c r="AV14" s="17"/>
      <c r="AW14" s="17">
        <v>0.206761375303462</v>
      </c>
      <c r="AX14" s="17">
        <v>0.21464444766843699</v>
      </c>
      <c r="AY14" s="17"/>
      <c r="AZ14" s="17">
        <v>0.21139559579640099</v>
      </c>
      <c r="BA14" s="17">
        <v>0.20807783176279099</v>
      </c>
      <c r="BB14" s="17"/>
      <c r="BC14" s="17">
        <v>0.25436447102033999</v>
      </c>
      <c r="BD14" s="17">
        <v>0.25494107521304299</v>
      </c>
      <c r="BE14" s="17">
        <v>0.19971600917733801</v>
      </c>
      <c r="BF14" s="17">
        <v>0.19562774464183899</v>
      </c>
    </row>
    <row r="15" spans="2:58" ht="28.9">
      <c r="B15" s="18" t="s">
        <v>110</v>
      </c>
      <c r="C15" s="17">
        <v>0.16859146679328799</v>
      </c>
      <c r="D15" s="17">
        <v>0.17774816411258301</v>
      </c>
      <c r="E15" s="17">
        <v>0.159052735458171</v>
      </c>
      <c r="F15" s="17"/>
      <c r="G15" s="17">
        <v>0.25456525567852001</v>
      </c>
      <c r="H15" s="17">
        <v>0.19046249245615299</v>
      </c>
      <c r="I15" s="17">
        <v>0.17550987541146301</v>
      </c>
      <c r="J15" s="17">
        <v>0.162871308421705</v>
      </c>
      <c r="K15" s="17">
        <v>0.120588542081215</v>
      </c>
      <c r="L15" s="17">
        <v>0.12394671657615999</v>
      </c>
      <c r="M15" s="17"/>
      <c r="N15" s="17">
        <v>0.17263901355651601</v>
      </c>
      <c r="O15" s="17">
        <v>0.17032503986543701</v>
      </c>
      <c r="P15" s="17">
        <v>0.15203763905905399</v>
      </c>
      <c r="Q15" s="17">
        <v>0.176196622622422</v>
      </c>
      <c r="R15" s="17"/>
      <c r="S15" s="17">
        <v>0.151811772150409</v>
      </c>
      <c r="T15" s="17">
        <v>0.15232525949435399</v>
      </c>
      <c r="U15" s="17">
        <v>0.174348226551333</v>
      </c>
      <c r="V15" s="17">
        <v>0.15120268181334401</v>
      </c>
      <c r="W15" s="17">
        <v>0.21860754567996099</v>
      </c>
      <c r="X15" s="17">
        <v>0.16870162845452899</v>
      </c>
      <c r="Y15" s="17">
        <v>0.141018680778001</v>
      </c>
      <c r="Z15" s="17">
        <v>0.19967680630288301</v>
      </c>
      <c r="AA15" s="17">
        <v>0.19536355239679101</v>
      </c>
      <c r="AB15" s="17"/>
      <c r="AC15" s="17">
        <v>0.166730915599623</v>
      </c>
      <c r="AD15" s="17">
        <v>0.156377959159751</v>
      </c>
      <c r="AE15" s="17">
        <v>0.205934911194978</v>
      </c>
      <c r="AF15" s="17">
        <v>0.165224762053995</v>
      </c>
      <c r="AG15" s="17">
        <v>0.165487109124031</v>
      </c>
      <c r="AH15" s="17">
        <v>0.16671496435823499</v>
      </c>
      <c r="AI15" s="17"/>
      <c r="AJ15" s="17">
        <v>0.13623937314878301</v>
      </c>
      <c r="AK15" s="17">
        <v>0.16973477718638899</v>
      </c>
      <c r="AL15" s="17">
        <v>0.177657540555687</v>
      </c>
      <c r="AM15" s="17">
        <v>0.202857364337551</v>
      </c>
      <c r="AN15" s="17">
        <v>0.19966030592206799</v>
      </c>
      <c r="AO15" s="17">
        <v>0.18943015104222499</v>
      </c>
      <c r="AP15" s="17"/>
      <c r="AQ15" s="17">
        <v>0.17991387796067701</v>
      </c>
      <c r="AR15" s="17">
        <v>0.17017025385989001</v>
      </c>
      <c r="AS15" s="17"/>
      <c r="AT15" s="17">
        <v>0.16065070244049401</v>
      </c>
      <c r="AU15" s="17">
        <v>0.19198485710732599</v>
      </c>
      <c r="AV15" s="17"/>
      <c r="AW15" s="17">
        <v>0.174400455218125</v>
      </c>
      <c r="AX15" s="17">
        <v>0.16536876591154301</v>
      </c>
      <c r="AY15" s="17"/>
      <c r="AZ15" s="17">
        <v>0.17333997013771699</v>
      </c>
      <c r="BA15" s="17">
        <v>0.16257938235865299</v>
      </c>
      <c r="BB15" s="17"/>
      <c r="BC15" s="17">
        <v>0.18850053973211001</v>
      </c>
      <c r="BD15" s="17">
        <v>0.20126607163903601</v>
      </c>
      <c r="BE15" s="17">
        <v>0.17760999126357599</v>
      </c>
      <c r="BF15" s="17">
        <v>0.13415458088820001</v>
      </c>
    </row>
    <row r="16" spans="2:58" ht="28.9">
      <c r="B16" s="18" t="s">
        <v>111</v>
      </c>
      <c r="C16" s="17">
        <v>0.12744553400792999</v>
      </c>
      <c r="D16" s="17">
        <v>0.13135953699731301</v>
      </c>
      <c r="E16" s="17">
        <v>0.123560780654922</v>
      </c>
      <c r="F16" s="17"/>
      <c r="G16" s="17">
        <v>0.132498026102018</v>
      </c>
      <c r="H16" s="17">
        <v>0.14730323718765501</v>
      </c>
      <c r="I16" s="17">
        <v>0.144471513589079</v>
      </c>
      <c r="J16" s="17">
        <v>0.124435709496077</v>
      </c>
      <c r="K16" s="17">
        <v>0.11269232851144</v>
      </c>
      <c r="L16" s="17">
        <v>0.106374669206992</v>
      </c>
      <c r="M16" s="17"/>
      <c r="N16" s="17">
        <v>0.153247494068566</v>
      </c>
      <c r="O16" s="17">
        <v>0.137613174106227</v>
      </c>
      <c r="P16" s="17">
        <v>0.11910051997059599</v>
      </c>
      <c r="Q16" s="17">
        <v>9.7078209507270502E-2</v>
      </c>
      <c r="R16" s="17"/>
      <c r="S16" s="17">
        <v>0.10058677033940901</v>
      </c>
      <c r="T16" s="17">
        <v>8.8071559074470201E-2</v>
      </c>
      <c r="U16" s="17">
        <v>0.120883135657749</v>
      </c>
      <c r="V16" s="17">
        <v>0.13512455767727599</v>
      </c>
      <c r="W16" s="17">
        <v>0.16532323480519401</v>
      </c>
      <c r="X16" s="17">
        <v>0.157061201412516</v>
      </c>
      <c r="Y16" s="17">
        <v>0.19820545727515301</v>
      </c>
      <c r="Z16" s="17">
        <v>0.110902111794939</v>
      </c>
      <c r="AA16" s="17">
        <v>0.11173959010059301</v>
      </c>
      <c r="AB16" s="17"/>
      <c r="AC16" s="17">
        <v>0.135844537873067</v>
      </c>
      <c r="AD16" s="17">
        <v>0.13113520522132799</v>
      </c>
      <c r="AE16" s="17">
        <v>5.7098619730801201E-2</v>
      </c>
      <c r="AF16" s="17">
        <v>0.111172562282807</v>
      </c>
      <c r="AG16" s="17">
        <v>0.19355200416436899</v>
      </c>
      <c r="AH16" s="17">
        <v>0.18733257879943799</v>
      </c>
      <c r="AI16" s="17"/>
      <c r="AJ16" s="17">
        <v>0.122292438235616</v>
      </c>
      <c r="AK16" s="17">
        <v>0.108457928950756</v>
      </c>
      <c r="AL16" s="17">
        <v>0.104274040953418</v>
      </c>
      <c r="AM16" s="17">
        <v>0.12611738425591101</v>
      </c>
      <c r="AN16" s="17">
        <v>0.16165886859977599</v>
      </c>
      <c r="AO16" s="17">
        <v>0.168035914727928</v>
      </c>
      <c r="AP16" s="17"/>
      <c r="AQ16" s="17">
        <v>0.131606092547492</v>
      </c>
      <c r="AR16" s="17">
        <v>0.12698841433600599</v>
      </c>
      <c r="AS16" s="17"/>
      <c r="AT16" s="17">
        <v>0.13002102054839201</v>
      </c>
      <c r="AU16" s="17">
        <v>0.11446942235197601</v>
      </c>
      <c r="AV16" s="17"/>
      <c r="AW16" s="17">
        <v>0.13078293497426</v>
      </c>
      <c r="AX16" s="17">
        <v>0.12559401628223801</v>
      </c>
      <c r="AY16" s="17"/>
      <c r="AZ16" s="17">
        <v>0.13309720077593201</v>
      </c>
      <c r="BA16" s="17">
        <v>0.12604441139456901</v>
      </c>
      <c r="BB16" s="17"/>
      <c r="BC16" s="17">
        <v>0.17211931556111301</v>
      </c>
      <c r="BD16" s="17">
        <v>0.121303663008858</v>
      </c>
      <c r="BE16" s="17">
        <v>0.14040045889921299</v>
      </c>
      <c r="BF16" s="17">
        <v>0.11274691277677</v>
      </c>
    </row>
    <row r="17" spans="2:58" ht="43.15">
      <c r="B17" s="18" t="s">
        <v>112</v>
      </c>
      <c r="C17" s="17">
        <v>0.126284940604386</v>
      </c>
      <c r="D17" s="17">
        <v>0.125926994906952</v>
      </c>
      <c r="E17" s="17">
        <v>0.126529700608011</v>
      </c>
      <c r="F17" s="17"/>
      <c r="G17" s="17">
        <v>5.52441110749975E-2</v>
      </c>
      <c r="H17" s="17">
        <v>7.6974876128796596E-2</v>
      </c>
      <c r="I17" s="17">
        <v>0.102439817572133</v>
      </c>
      <c r="J17" s="17">
        <v>0.106157157533247</v>
      </c>
      <c r="K17" s="17">
        <v>0.17944756443006701</v>
      </c>
      <c r="L17" s="17">
        <v>0.212989536085505</v>
      </c>
      <c r="M17" s="17"/>
      <c r="N17" s="17">
        <v>0.13146876798250401</v>
      </c>
      <c r="O17" s="17">
        <v>0.10131182640646499</v>
      </c>
      <c r="P17" s="17">
        <v>0.165233385851356</v>
      </c>
      <c r="Q17" s="17">
        <v>0.113095338634648</v>
      </c>
      <c r="R17" s="17"/>
      <c r="S17" s="17">
        <v>0.110939137375061</v>
      </c>
      <c r="T17" s="17">
        <v>0.171507690211601</v>
      </c>
      <c r="U17" s="17">
        <v>0.101886910459354</v>
      </c>
      <c r="V17" s="17">
        <v>0.188135036635589</v>
      </c>
      <c r="W17" s="17">
        <v>0.114020343785586</v>
      </c>
      <c r="X17" s="17">
        <v>0.13917431083166801</v>
      </c>
      <c r="Y17" s="17">
        <v>0.102009622339026</v>
      </c>
      <c r="Z17" s="17">
        <v>8.2616187677622493E-2</v>
      </c>
      <c r="AA17" s="17">
        <v>8.6737770686567198E-2</v>
      </c>
      <c r="AB17" s="17"/>
      <c r="AC17" s="17">
        <v>6.4547346198426406E-2</v>
      </c>
      <c r="AD17" s="17">
        <v>0.118771577977923</v>
      </c>
      <c r="AE17" s="17">
        <v>8.4783395025056704E-2</v>
      </c>
      <c r="AF17" s="17">
        <v>0.14811246632068401</v>
      </c>
      <c r="AG17" s="17">
        <v>0.28359245447645798</v>
      </c>
      <c r="AH17" s="17">
        <v>0.197324542790004</v>
      </c>
      <c r="AI17" s="17"/>
      <c r="AJ17" s="17">
        <v>0.18901498634877301</v>
      </c>
      <c r="AK17" s="17">
        <v>0.11204121229523301</v>
      </c>
      <c r="AL17" s="17">
        <v>8.8780380012219801E-2</v>
      </c>
      <c r="AM17" s="17">
        <v>9.8699774448501906E-2</v>
      </c>
      <c r="AN17" s="17">
        <v>5.95117128512768E-2</v>
      </c>
      <c r="AO17" s="17">
        <v>6.09729451789255E-2</v>
      </c>
      <c r="AP17" s="17"/>
      <c r="AQ17" s="17">
        <v>0.101857424841483</v>
      </c>
      <c r="AR17" s="17">
        <v>0.13373099745122499</v>
      </c>
      <c r="AS17" s="17"/>
      <c r="AT17" s="17">
        <v>0.14111310459280299</v>
      </c>
      <c r="AU17" s="17">
        <v>6.9927155530158394E-2</v>
      </c>
      <c r="AV17" s="17"/>
      <c r="AW17" s="17">
        <v>0.148885409481642</v>
      </c>
      <c r="AX17" s="17">
        <v>0.11374669028404</v>
      </c>
      <c r="AY17" s="17"/>
      <c r="AZ17" s="17">
        <v>8.7304439900365904E-2</v>
      </c>
      <c r="BA17" s="17">
        <v>0.14245003574147999</v>
      </c>
      <c r="BB17" s="17"/>
      <c r="BC17" s="17">
        <v>6.5710949784426098E-2</v>
      </c>
      <c r="BD17" s="17">
        <v>8.2439018372876705E-2</v>
      </c>
      <c r="BE17" s="17">
        <v>0.168711475887274</v>
      </c>
      <c r="BF17" s="17">
        <v>0.14135786483143001</v>
      </c>
    </row>
    <row r="18" spans="2:58" ht="28.9">
      <c r="B18" s="18" t="s">
        <v>113</v>
      </c>
      <c r="C18" s="17">
        <v>8.4407112252491395E-2</v>
      </c>
      <c r="D18" s="17">
        <v>8.7848231155687295E-2</v>
      </c>
      <c r="E18" s="17">
        <v>8.1705328106334199E-2</v>
      </c>
      <c r="F18" s="17"/>
      <c r="G18" s="17">
        <v>7.1640284936987694E-2</v>
      </c>
      <c r="H18" s="17">
        <v>0.12340111175721299</v>
      </c>
      <c r="I18" s="17">
        <v>8.3961317508306599E-2</v>
      </c>
      <c r="J18" s="17">
        <v>9.5196662939103602E-2</v>
      </c>
      <c r="K18" s="17">
        <v>0.10615965827917</v>
      </c>
      <c r="L18" s="17">
        <v>3.9739252055714103E-2</v>
      </c>
      <c r="M18" s="17"/>
      <c r="N18" s="17">
        <v>9.2294876311795504E-2</v>
      </c>
      <c r="O18" s="17">
        <v>8.2274461007559599E-2</v>
      </c>
      <c r="P18" s="17">
        <v>8.7888951639093701E-2</v>
      </c>
      <c r="Q18" s="17">
        <v>7.5530769193506403E-2</v>
      </c>
      <c r="R18" s="17"/>
      <c r="S18" s="17">
        <v>6.8662919340738301E-2</v>
      </c>
      <c r="T18" s="17">
        <v>6.1775431637760399E-2</v>
      </c>
      <c r="U18" s="17">
        <v>7.6202143189771407E-2</v>
      </c>
      <c r="V18" s="17">
        <v>0.114535496789139</v>
      </c>
      <c r="W18" s="17">
        <v>6.6055589179996405E-2</v>
      </c>
      <c r="X18" s="17">
        <v>7.4385927770750898E-2</v>
      </c>
      <c r="Y18" s="17">
        <v>8.4605113215909702E-2</v>
      </c>
      <c r="Z18" s="17">
        <v>0.13946901221580901</v>
      </c>
      <c r="AA18" s="17">
        <v>0.112243515993768</v>
      </c>
      <c r="AB18" s="17"/>
      <c r="AC18" s="17">
        <v>0.107696084351509</v>
      </c>
      <c r="AD18" s="17">
        <v>7.0986536608693196E-2</v>
      </c>
      <c r="AE18" s="17">
        <v>0.10017247340717</v>
      </c>
      <c r="AF18" s="17">
        <v>6.7232916110081906E-2</v>
      </c>
      <c r="AG18" s="17">
        <v>6.0841481189296998E-2</v>
      </c>
      <c r="AH18" s="17">
        <v>0.123239479716566</v>
      </c>
      <c r="AI18" s="17"/>
      <c r="AJ18" s="17">
        <v>6.9698638494305701E-2</v>
      </c>
      <c r="AK18" s="17">
        <v>0.12190524114074899</v>
      </c>
      <c r="AL18" s="17">
        <v>5.1727918949070702E-2</v>
      </c>
      <c r="AM18" s="17">
        <v>9.1022937465769505E-2</v>
      </c>
      <c r="AN18" s="17">
        <v>8.5855934138888104E-2</v>
      </c>
      <c r="AO18" s="17">
        <v>1.6823530247317101E-2</v>
      </c>
      <c r="AP18" s="17"/>
      <c r="AQ18" s="17">
        <v>9.65978978097667E-2</v>
      </c>
      <c r="AR18" s="17">
        <v>8.2960059643959902E-2</v>
      </c>
      <c r="AS18" s="17"/>
      <c r="AT18" s="17">
        <v>8.6506696480328105E-2</v>
      </c>
      <c r="AU18" s="17">
        <v>7.9058095444501597E-2</v>
      </c>
      <c r="AV18" s="17"/>
      <c r="AW18" s="17">
        <v>7.4841851818430005E-2</v>
      </c>
      <c r="AX18" s="17">
        <v>8.9713711436468904E-2</v>
      </c>
      <c r="AY18" s="17"/>
      <c r="AZ18" s="17">
        <v>0.110039958509396</v>
      </c>
      <c r="BA18" s="17">
        <v>7.5732187397376499E-2</v>
      </c>
      <c r="BB18" s="17"/>
      <c r="BC18" s="17">
        <v>7.1370883314384598E-2</v>
      </c>
      <c r="BD18" s="17">
        <v>7.7956466647318007E-2</v>
      </c>
      <c r="BE18" s="17">
        <v>0.104552618855366</v>
      </c>
      <c r="BF18" s="17">
        <v>9.7520233477244006E-2</v>
      </c>
    </row>
    <row r="19" spans="2:58" ht="43.15">
      <c r="B19" s="18" t="s">
        <v>114</v>
      </c>
      <c r="C19" s="17">
        <v>8.3961999170390197E-2</v>
      </c>
      <c r="D19" s="17">
        <v>8.0194846620383398E-2</v>
      </c>
      <c r="E19" s="17">
        <v>8.72088892218848E-2</v>
      </c>
      <c r="F19" s="17"/>
      <c r="G19" s="17">
        <v>0.113800844627163</v>
      </c>
      <c r="H19" s="17">
        <v>0.103134575700622</v>
      </c>
      <c r="I19" s="17">
        <v>8.0898686721311702E-2</v>
      </c>
      <c r="J19" s="17">
        <v>8.0229062277852203E-2</v>
      </c>
      <c r="K19" s="17">
        <v>5.03052570150496E-2</v>
      </c>
      <c r="L19" s="17">
        <v>7.5770875154977699E-2</v>
      </c>
      <c r="M19" s="17"/>
      <c r="N19" s="17">
        <v>9.6524600096629706E-2</v>
      </c>
      <c r="O19" s="17">
        <v>9.3263527202218893E-2</v>
      </c>
      <c r="P19" s="17">
        <v>6.4411065341490797E-2</v>
      </c>
      <c r="Q19" s="17">
        <v>7.8423620679719794E-2</v>
      </c>
      <c r="R19" s="17"/>
      <c r="S19" s="17">
        <v>0.10504154983514399</v>
      </c>
      <c r="T19" s="17">
        <v>7.1948716358577705E-2</v>
      </c>
      <c r="U19" s="17">
        <v>7.6512794642847506E-2</v>
      </c>
      <c r="V19" s="17">
        <v>9.6032793851414402E-2</v>
      </c>
      <c r="W19" s="17">
        <v>0.100753289979559</v>
      </c>
      <c r="X19" s="17">
        <v>7.1379329494901597E-2</v>
      </c>
      <c r="Y19" s="17">
        <v>9.7777923452315493E-2</v>
      </c>
      <c r="Z19" s="17">
        <v>4.7828915313185297E-2</v>
      </c>
      <c r="AA19" s="17">
        <v>7.1251745793673202E-2</v>
      </c>
      <c r="AB19" s="17"/>
      <c r="AC19" s="17">
        <v>9.2425027124993397E-2</v>
      </c>
      <c r="AD19" s="17">
        <v>8.1925232580814203E-2</v>
      </c>
      <c r="AE19" s="17">
        <v>8.5402072561598402E-2</v>
      </c>
      <c r="AF19" s="17">
        <v>5.3402727054254001E-2</v>
      </c>
      <c r="AG19" s="17">
        <v>0.13084394925433099</v>
      </c>
      <c r="AH19" s="17">
        <v>5.7797267993567603E-2</v>
      </c>
      <c r="AI19" s="17"/>
      <c r="AJ19" s="17">
        <v>8.6761100627618104E-2</v>
      </c>
      <c r="AK19" s="17">
        <v>7.9915177785348707E-2</v>
      </c>
      <c r="AL19" s="17">
        <v>0.116593427151369</v>
      </c>
      <c r="AM19" s="17">
        <v>8.2595360376552407E-2</v>
      </c>
      <c r="AN19" s="17">
        <v>7.4010650361885699E-2</v>
      </c>
      <c r="AO19" s="17">
        <v>8.0570202450574294E-2</v>
      </c>
      <c r="AP19" s="17"/>
      <c r="AQ19" s="17">
        <v>0.104374833368635</v>
      </c>
      <c r="AR19" s="17">
        <v>7.9892877223382702E-2</v>
      </c>
      <c r="AS19" s="17"/>
      <c r="AT19" s="17">
        <v>8.2184106692357303E-2</v>
      </c>
      <c r="AU19" s="17">
        <v>9.3231807265766298E-2</v>
      </c>
      <c r="AV19" s="17"/>
      <c r="AW19" s="17">
        <v>0.117026215490049</v>
      </c>
      <c r="AX19" s="17">
        <v>6.5618688546462203E-2</v>
      </c>
      <c r="AY19" s="17"/>
      <c r="AZ19" s="17">
        <v>0.110039447603087</v>
      </c>
      <c r="BA19" s="17">
        <v>7.6881380850409103E-2</v>
      </c>
      <c r="BB19" s="17"/>
      <c r="BC19" s="17">
        <v>0.108044191687882</v>
      </c>
      <c r="BD19" s="17">
        <v>6.5064688195737005E-2</v>
      </c>
      <c r="BE19" s="17">
        <v>8.7744115595338096E-2</v>
      </c>
      <c r="BF19" s="17">
        <v>9.6440742519897302E-2</v>
      </c>
    </row>
    <row r="20" spans="2:58">
      <c r="B20" s="18" t="s">
        <v>115</v>
      </c>
      <c r="C20" s="17">
        <v>7.9447624159593597E-2</v>
      </c>
      <c r="D20" s="17">
        <v>8.4373197748692799E-2</v>
      </c>
      <c r="E20" s="17">
        <v>7.5254369966706494E-2</v>
      </c>
      <c r="F20" s="17"/>
      <c r="G20" s="17">
        <v>0.10899756026186699</v>
      </c>
      <c r="H20" s="17">
        <v>8.0805377788622096E-2</v>
      </c>
      <c r="I20" s="17">
        <v>8.0476068545195303E-2</v>
      </c>
      <c r="J20" s="17">
        <v>9.7619396320392293E-2</v>
      </c>
      <c r="K20" s="17">
        <v>8.0909685543868404E-2</v>
      </c>
      <c r="L20" s="17">
        <v>4.37574200826795E-2</v>
      </c>
      <c r="M20" s="17"/>
      <c r="N20" s="17">
        <v>9.5335211396306005E-2</v>
      </c>
      <c r="O20" s="17">
        <v>7.8215205431727303E-2</v>
      </c>
      <c r="P20" s="17">
        <v>5.1804064108072201E-2</v>
      </c>
      <c r="Q20" s="17">
        <v>8.8366406492009705E-2</v>
      </c>
      <c r="R20" s="17"/>
      <c r="S20" s="17">
        <v>0.12449620699184299</v>
      </c>
      <c r="T20" s="17">
        <v>5.5209905822873197E-2</v>
      </c>
      <c r="U20" s="17">
        <v>5.2949749774290601E-2</v>
      </c>
      <c r="V20" s="17">
        <v>7.3782644595955696E-2</v>
      </c>
      <c r="W20" s="17">
        <v>6.5393979269422101E-2</v>
      </c>
      <c r="X20" s="17">
        <v>0.105612054347457</v>
      </c>
      <c r="Y20" s="17">
        <v>7.5376134688705798E-2</v>
      </c>
      <c r="Z20" s="17">
        <v>2.8084295276739401E-2</v>
      </c>
      <c r="AA20" s="17">
        <v>9.1311287762196006E-2</v>
      </c>
      <c r="AB20" s="17"/>
      <c r="AC20" s="17">
        <v>0.12847992903427</v>
      </c>
      <c r="AD20" s="17">
        <v>7.6658442565436205E-2</v>
      </c>
      <c r="AE20" s="17">
        <v>5.68503922878031E-2</v>
      </c>
      <c r="AF20" s="17">
        <v>6.1137310856443201E-2</v>
      </c>
      <c r="AG20" s="17">
        <v>5.7712584081422498E-2</v>
      </c>
      <c r="AH20" s="17">
        <v>1.28505795073551E-2</v>
      </c>
      <c r="AI20" s="17"/>
      <c r="AJ20" s="17">
        <v>8.0562775836984998E-2</v>
      </c>
      <c r="AK20" s="17">
        <v>6.8956789038756294E-2</v>
      </c>
      <c r="AL20" s="17">
        <v>8.0118431749073002E-2</v>
      </c>
      <c r="AM20" s="17">
        <v>8.1758230024880002E-2</v>
      </c>
      <c r="AN20" s="17">
        <v>8.8569246542259103E-2</v>
      </c>
      <c r="AO20" s="17">
        <v>8.0375685728482693E-2</v>
      </c>
      <c r="AP20" s="17"/>
      <c r="AQ20" s="17">
        <v>9.3935991318224096E-2</v>
      </c>
      <c r="AR20" s="17">
        <v>7.6125824946196893E-2</v>
      </c>
      <c r="AS20" s="17"/>
      <c r="AT20" s="17">
        <v>6.92499928133022E-2</v>
      </c>
      <c r="AU20" s="17">
        <v>0.120353251305959</v>
      </c>
      <c r="AV20" s="17"/>
      <c r="AW20" s="17">
        <v>0.101488787935139</v>
      </c>
      <c r="AX20" s="17">
        <v>6.7219664188036599E-2</v>
      </c>
      <c r="AY20" s="17"/>
      <c r="AZ20" s="17">
        <v>0.115671553930522</v>
      </c>
      <c r="BA20" s="17">
        <v>6.5889759334742198E-2</v>
      </c>
      <c r="BB20" s="17"/>
      <c r="BC20" s="17">
        <v>7.6014650947434495E-2</v>
      </c>
      <c r="BD20" s="17">
        <v>9.5553885509945202E-2</v>
      </c>
      <c r="BE20" s="17">
        <v>9.3297894277413695E-2</v>
      </c>
      <c r="BF20" s="17">
        <v>6.8450144903794696E-2</v>
      </c>
    </row>
    <row r="21" spans="2:58">
      <c r="B21" s="18" t="s">
        <v>116</v>
      </c>
      <c r="C21" s="17">
        <v>7.5487352723119794E-2</v>
      </c>
      <c r="D21" s="17">
        <v>9.5505115358283002E-2</v>
      </c>
      <c r="E21" s="17">
        <v>5.6496645696598201E-2</v>
      </c>
      <c r="F21" s="17"/>
      <c r="G21" s="17">
        <v>6.1956955802034697E-2</v>
      </c>
      <c r="H21" s="17">
        <v>6.5914151619544795E-2</v>
      </c>
      <c r="I21" s="17">
        <v>6.0431462589901799E-2</v>
      </c>
      <c r="J21" s="17">
        <v>8.1262800184646294E-2</v>
      </c>
      <c r="K21" s="17">
        <v>7.6990964291890798E-2</v>
      </c>
      <c r="L21" s="17">
        <v>0.100162288259595</v>
      </c>
      <c r="M21" s="17"/>
      <c r="N21" s="17">
        <v>8.9370396653213099E-2</v>
      </c>
      <c r="O21" s="17">
        <v>6.6496639509112498E-2</v>
      </c>
      <c r="P21" s="17">
        <v>8.0797412048790193E-2</v>
      </c>
      <c r="Q21" s="17">
        <v>6.5594455883860106E-2</v>
      </c>
      <c r="R21" s="17"/>
      <c r="S21" s="17">
        <v>9.6393583604889796E-2</v>
      </c>
      <c r="T21" s="17">
        <v>7.2773834582243999E-2</v>
      </c>
      <c r="U21" s="17">
        <v>3.9138818766411898E-2</v>
      </c>
      <c r="V21" s="17">
        <v>5.3170426019087801E-2</v>
      </c>
      <c r="W21" s="17">
        <v>7.6284858678099393E-2</v>
      </c>
      <c r="X21" s="17">
        <v>5.38848008873581E-2</v>
      </c>
      <c r="Y21" s="17">
        <v>0.10145822731738</v>
      </c>
      <c r="Z21" s="17">
        <v>0.102702540441963</v>
      </c>
      <c r="AA21" s="17">
        <v>8.8416539630977398E-2</v>
      </c>
      <c r="AB21" s="17"/>
      <c r="AC21" s="17">
        <v>8.3309072065264098E-2</v>
      </c>
      <c r="AD21" s="17">
        <v>0.100072054747463</v>
      </c>
      <c r="AE21" s="17">
        <v>6.2350546055256098E-2</v>
      </c>
      <c r="AF21" s="17">
        <v>4.56411264423527E-2</v>
      </c>
      <c r="AG21" s="17">
        <v>6.2218107439618899E-2</v>
      </c>
      <c r="AH21" s="17">
        <v>5.9129978677695101E-2</v>
      </c>
      <c r="AI21" s="17"/>
      <c r="AJ21" s="17">
        <v>9.8591278019269396E-2</v>
      </c>
      <c r="AK21" s="17">
        <v>6.7687048465682603E-2</v>
      </c>
      <c r="AL21" s="17">
        <v>5.4993137235524597E-2</v>
      </c>
      <c r="AM21" s="17">
        <v>5.6001439246449201E-2</v>
      </c>
      <c r="AN21" s="17">
        <v>5.9587231873883997E-2</v>
      </c>
      <c r="AO21" s="17">
        <v>6.23214758574656E-2</v>
      </c>
      <c r="AP21" s="17"/>
      <c r="AQ21" s="17">
        <v>5.9720801705452603E-2</v>
      </c>
      <c r="AR21" s="17">
        <v>8.8515603063132706E-2</v>
      </c>
      <c r="AS21" s="17"/>
      <c r="AT21" s="17">
        <v>7.8432451104143097E-2</v>
      </c>
      <c r="AU21" s="17">
        <v>6.6675600530557197E-2</v>
      </c>
      <c r="AV21" s="17"/>
      <c r="AW21" s="17">
        <v>9.3324975300038707E-2</v>
      </c>
      <c r="AX21" s="17">
        <v>6.5591426306552195E-2</v>
      </c>
      <c r="AY21" s="17"/>
      <c r="AZ21" s="17">
        <v>6.6956379890106901E-2</v>
      </c>
      <c r="BA21" s="17">
        <v>8.1186916698575903E-2</v>
      </c>
      <c r="BB21" s="17"/>
      <c r="BC21" s="17">
        <v>7.1428520510831803E-2</v>
      </c>
      <c r="BD21" s="17">
        <v>4.9091193457535598E-2</v>
      </c>
      <c r="BE21" s="17">
        <v>7.0008700259686099E-2</v>
      </c>
      <c r="BF21" s="17">
        <v>0.108464552135439</v>
      </c>
    </row>
    <row r="22" spans="2:58" ht="28.9">
      <c r="B22" s="18" t="s">
        <v>117</v>
      </c>
      <c r="C22" s="17">
        <v>6.9171584726412605E-2</v>
      </c>
      <c r="D22" s="17">
        <v>6.0337079289872302E-2</v>
      </c>
      <c r="E22" s="17">
        <v>7.8360278529294905E-2</v>
      </c>
      <c r="F22" s="17"/>
      <c r="G22" s="17">
        <v>0.13302749266756</v>
      </c>
      <c r="H22" s="17">
        <v>9.8071450278792299E-2</v>
      </c>
      <c r="I22" s="17">
        <v>7.9733260329488395E-2</v>
      </c>
      <c r="J22" s="17">
        <v>6.3406206136011306E-2</v>
      </c>
      <c r="K22" s="17">
        <v>2.6206918585729402E-2</v>
      </c>
      <c r="L22" s="17">
        <v>2.9825084144224301E-2</v>
      </c>
      <c r="M22" s="17"/>
      <c r="N22" s="17">
        <v>7.78277085730434E-2</v>
      </c>
      <c r="O22" s="17">
        <v>6.9294724364396501E-2</v>
      </c>
      <c r="P22" s="17">
        <v>6.9093373902769997E-2</v>
      </c>
      <c r="Q22" s="17">
        <v>6.0163291974563902E-2</v>
      </c>
      <c r="R22" s="17"/>
      <c r="S22" s="17">
        <v>6.5840945024620706E-2</v>
      </c>
      <c r="T22" s="17">
        <v>5.6291636663698699E-2</v>
      </c>
      <c r="U22" s="17">
        <v>7.3098361471160597E-2</v>
      </c>
      <c r="V22" s="17">
        <v>8.78466318332079E-2</v>
      </c>
      <c r="W22" s="17">
        <v>3.8299650051022399E-2</v>
      </c>
      <c r="X22" s="17">
        <v>9.7124246095231806E-2</v>
      </c>
      <c r="Y22" s="17">
        <v>3.9637393955665103E-2</v>
      </c>
      <c r="Z22" s="17">
        <v>6.9739629167516096E-2</v>
      </c>
      <c r="AA22" s="17">
        <v>9.0195156175419205E-2</v>
      </c>
      <c r="AB22" s="17"/>
      <c r="AC22" s="17">
        <v>9.05908703114775E-2</v>
      </c>
      <c r="AD22" s="17">
        <v>5.7230203304870997E-2</v>
      </c>
      <c r="AE22" s="17">
        <v>9.4698866182542196E-2</v>
      </c>
      <c r="AF22" s="17">
        <v>6.8734406818710903E-2</v>
      </c>
      <c r="AG22" s="17">
        <v>2.7912692209300399E-2</v>
      </c>
      <c r="AH22" s="17">
        <v>4.7387072391517002E-2</v>
      </c>
      <c r="AI22" s="17"/>
      <c r="AJ22" s="17">
        <v>5.3665214349961902E-2</v>
      </c>
      <c r="AK22" s="17">
        <v>9.8272737106800595E-2</v>
      </c>
      <c r="AL22" s="17">
        <v>0.12686482427892601</v>
      </c>
      <c r="AM22" s="17">
        <v>3.0440861478093498E-2</v>
      </c>
      <c r="AN22" s="17">
        <v>5.4172626568964703E-2</v>
      </c>
      <c r="AO22" s="17">
        <v>5.6417315098277201E-2</v>
      </c>
      <c r="AP22" s="17"/>
      <c r="AQ22" s="17">
        <v>8.2111290797962394E-2</v>
      </c>
      <c r="AR22" s="17">
        <v>6.5495769781684907E-2</v>
      </c>
      <c r="AS22" s="17"/>
      <c r="AT22" s="17">
        <v>7.2567942941427196E-2</v>
      </c>
      <c r="AU22" s="17">
        <v>5.58924520950035E-2</v>
      </c>
      <c r="AV22" s="17"/>
      <c r="AW22" s="17">
        <v>7.9165210071094005E-2</v>
      </c>
      <c r="AX22" s="17">
        <v>6.3627337973839196E-2</v>
      </c>
      <c r="AY22" s="17"/>
      <c r="AZ22" s="17">
        <v>8.1204538853624497E-2</v>
      </c>
      <c r="BA22" s="17">
        <v>6.3422816400018095E-2</v>
      </c>
      <c r="BB22" s="17"/>
      <c r="BC22" s="17">
        <v>7.9676105212528006E-2</v>
      </c>
      <c r="BD22" s="17">
        <v>5.4290684771975101E-2</v>
      </c>
      <c r="BE22" s="17">
        <v>8.2257441201989301E-2</v>
      </c>
      <c r="BF22" s="17">
        <v>7.7389931317996499E-2</v>
      </c>
    </row>
    <row r="23" spans="2:58" ht="28.9">
      <c r="B23" s="18" t="s">
        <v>118</v>
      </c>
      <c r="C23" s="17">
        <v>6.4642840545067498E-2</v>
      </c>
      <c r="D23" s="17">
        <v>7.7899856753656294E-2</v>
      </c>
      <c r="E23" s="17">
        <v>5.2181430969494201E-2</v>
      </c>
      <c r="F23" s="17"/>
      <c r="G23" s="17">
        <v>6.8374703119218894E-2</v>
      </c>
      <c r="H23" s="17">
        <v>0.109314873351569</v>
      </c>
      <c r="I23" s="17">
        <v>7.2499507283074499E-2</v>
      </c>
      <c r="J23" s="17">
        <v>5.8811082857749102E-2</v>
      </c>
      <c r="K23" s="17">
        <v>5.19299608476151E-2</v>
      </c>
      <c r="L23" s="17">
        <v>3.4018781546926197E-2</v>
      </c>
      <c r="M23" s="17"/>
      <c r="N23" s="17">
        <v>9.0145439136151903E-2</v>
      </c>
      <c r="O23" s="17">
        <v>6.4121660814578402E-2</v>
      </c>
      <c r="P23" s="17">
        <v>4.9673002028460603E-2</v>
      </c>
      <c r="Q23" s="17">
        <v>5.1173119570888402E-2</v>
      </c>
      <c r="R23" s="17"/>
      <c r="S23" s="17">
        <v>8.3452481366644099E-2</v>
      </c>
      <c r="T23" s="17">
        <v>5.2060753543457398E-2</v>
      </c>
      <c r="U23" s="17">
        <v>3.3755911802309899E-2</v>
      </c>
      <c r="V23" s="17">
        <v>9.6739288262246495E-2</v>
      </c>
      <c r="W23" s="17">
        <v>3.4941815379245199E-2</v>
      </c>
      <c r="X23" s="17">
        <v>6.1169231592819603E-2</v>
      </c>
      <c r="Y23" s="17">
        <v>5.3768904228039698E-2</v>
      </c>
      <c r="Z23" s="17">
        <v>0.13632831679084001</v>
      </c>
      <c r="AA23" s="17">
        <v>5.8803061965468403E-2</v>
      </c>
      <c r="AB23" s="17"/>
      <c r="AC23" s="17">
        <v>8.9027346462505194E-2</v>
      </c>
      <c r="AD23" s="17">
        <v>7.8366701658264898E-2</v>
      </c>
      <c r="AE23" s="17">
        <v>4.4503752317360999E-2</v>
      </c>
      <c r="AF23" s="17">
        <v>5.1657728839820498E-2</v>
      </c>
      <c r="AG23" s="17">
        <v>3.61818413890461E-2</v>
      </c>
      <c r="AH23" s="17">
        <v>1.3840924208830501E-2</v>
      </c>
      <c r="AI23" s="17"/>
      <c r="AJ23" s="17">
        <v>5.1815688194324E-2</v>
      </c>
      <c r="AK23" s="17">
        <v>7.6582782209634201E-2</v>
      </c>
      <c r="AL23" s="17">
        <v>4.53200617331505E-2</v>
      </c>
      <c r="AM23" s="17">
        <v>0.10119729615624599</v>
      </c>
      <c r="AN23" s="17">
        <v>7.2819891836995596E-2</v>
      </c>
      <c r="AO23" s="17">
        <v>2.2281291194217501E-2</v>
      </c>
      <c r="AP23" s="17"/>
      <c r="AQ23" s="17">
        <v>9.4237265789167607E-2</v>
      </c>
      <c r="AR23" s="17">
        <v>5.4515354026035703E-2</v>
      </c>
      <c r="AS23" s="17"/>
      <c r="AT23" s="17">
        <v>6.1465689944653998E-2</v>
      </c>
      <c r="AU23" s="17">
        <v>7.6382874680818294E-2</v>
      </c>
      <c r="AV23" s="17"/>
      <c r="AW23" s="17">
        <v>7.0222669033161406E-2</v>
      </c>
      <c r="AX23" s="17">
        <v>6.15472726297168E-2</v>
      </c>
      <c r="AY23" s="17"/>
      <c r="AZ23" s="17">
        <v>0.11188684731793599</v>
      </c>
      <c r="BA23" s="17">
        <v>5.1161975708108397E-2</v>
      </c>
      <c r="BB23" s="17"/>
      <c r="BC23" s="17">
        <v>9.0244365151124703E-2</v>
      </c>
      <c r="BD23" s="17">
        <v>3.6436857894155801E-2</v>
      </c>
      <c r="BE23" s="17">
        <v>9.8987631869152201E-2</v>
      </c>
      <c r="BF23" s="17">
        <v>4.6834292838965598E-2</v>
      </c>
    </row>
    <row r="24" spans="2:58" ht="28.9">
      <c r="B24" s="18" t="s">
        <v>119</v>
      </c>
      <c r="C24" s="17">
        <v>5.5843552831072903E-2</v>
      </c>
      <c r="D24" s="17">
        <v>7.5521711678212894E-2</v>
      </c>
      <c r="E24" s="17">
        <v>3.6155492927922001E-2</v>
      </c>
      <c r="F24" s="17"/>
      <c r="G24" s="17">
        <v>9.4987099958715002E-2</v>
      </c>
      <c r="H24" s="17">
        <v>7.0461059993488798E-2</v>
      </c>
      <c r="I24" s="17">
        <v>5.9169477267251497E-2</v>
      </c>
      <c r="J24" s="17">
        <v>4.0736485063862897E-2</v>
      </c>
      <c r="K24" s="17">
        <v>3.6461177224414699E-2</v>
      </c>
      <c r="L24" s="17">
        <v>3.9672047821021197E-2</v>
      </c>
      <c r="M24" s="17"/>
      <c r="N24" s="17">
        <v>7.62021236867962E-2</v>
      </c>
      <c r="O24" s="17">
        <v>5.5089075352523102E-2</v>
      </c>
      <c r="P24" s="17">
        <v>3.41265816501597E-2</v>
      </c>
      <c r="Q24" s="17">
        <v>5.4069552965080502E-2</v>
      </c>
      <c r="R24" s="17"/>
      <c r="S24" s="17">
        <v>4.81973105891376E-2</v>
      </c>
      <c r="T24" s="17">
        <v>7.03406366775787E-2</v>
      </c>
      <c r="U24" s="17">
        <v>6.0985866104110803E-2</v>
      </c>
      <c r="V24" s="17">
        <v>6.1041499656350598E-2</v>
      </c>
      <c r="W24" s="17">
        <v>5.7171792547348901E-2</v>
      </c>
      <c r="X24" s="17">
        <v>3.7403379458886499E-2</v>
      </c>
      <c r="Y24" s="17">
        <v>5.20520635785615E-2</v>
      </c>
      <c r="Z24" s="17">
        <v>4.2502480445405798E-2</v>
      </c>
      <c r="AA24" s="17">
        <v>6.0223516030081303E-2</v>
      </c>
      <c r="AB24" s="17"/>
      <c r="AC24" s="17">
        <v>7.1354315013347699E-2</v>
      </c>
      <c r="AD24" s="17">
        <v>5.2236689162595898E-2</v>
      </c>
      <c r="AE24" s="17">
        <v>5.8816115761860001E-2</v>
      </c>
      <c r="AF24" s="17">
        <v>4.9387645472458198E-2</v>
      </c>
      <c r="AG24" s="17">
        <v>4.41121398582607E-2</v>
      </c>
      <c r="AH24" s="17">
        <v>3.6091956843046301E-2</v>
      </c>
      <c r="AI24" s="17"/>
      <c r="AJ24" s="17">
        <v>4.6072063595597498E-2</v>
      </c>
      <c r="AK24" s="17">
        <v>5.7044639118942503E-2</v>
      </c>
      <c r="AL24" s="17">
        <v>8.1692007292905697E-2</v>
      </c>
      <c r="AM24" s="17">
        <v>6.1897044949821199E-2</v>
      </c>
      <c r="AN24" s="17">
        <v>5.5000911552408202E-2</v>
      </c>
      <c r="AO24" s="17">
        <v>7.3686944519403705E-2</v>
      </c>
      <c r="AP24" s="17"/>
      <c r="AQ24" s="17">
        <v>7.0195419813017801E-2</v>
      </c>
      <c r="AR24" s="17">
        <v>5.4673661185072997E-2</v>
      </c>
      <c r="AS24" s="17"/>
      <c r="AT24" s="17">
        <v>5.89429733871304E-2</v>
      </c>
      <c r="AU24" s="17">
        <v>4.3629393868540797E-2</v>
      </c>
      <c r="AV24" s="17"/>
      <c r="AW24" s="17">
        <v>6.1685977681255701E-2</v>
      </c>
      <c r="AX24" s="17">
        <v>5.2602302145202597E-2</v>
      </c>
      <c r="AY24" s="17"/>
      <c r="AZ24" s="17">
        <v>6.8970228885348997E-2</v>
      </c>
      <c r="BA24" s="17">
        <v>5.2529555507990502E-2</v>
      </c>
      <c r="BB24" s="17"/>
      <c r="BC24" s="17">
        <v>8.5509028139394497E-2</v>
      </c>
      <c r="BD24" s="17">
        <v>3.2637722983292997E-2</v>
      </c>
      <c r="BE24" s="17">
        <v>4.82360961140837E-2</v>
      </c>
      <c r="BF24" s="17">
        <v>6.4586704726717903E-2</v>
      </c>
    </row>
    <row r="25" spans="2:58">
      <c r="B25" s="18" t="s">
        <v>120</v>
      </c>
      <c r="C25" s="17">
        <v>5.5515870300337201E-2</v>
      </c>
      <c r="D25" s="17">
        <v>5.57653570882366E-2</v>
      </c>
      <c r="E25" s="17">
        <v>5.5709164708373698E-2</v>
      </c>
      <c r="F25" s="17"/>
      <c r="G25" s="17">
        <v>8.0082305896272896E-2</v>
      </c>
      <c r="H25" s="17">
        <v>4.0176832773481802E-2</v>
      </c>
      <c r="I25" s="17">
        <v>5.8657189185313402E-2</v>
      </c>
      <c r="J25" s="17">
        <v>4.72279721855716E-2</v>
      </c>
      <c r="K25" s="17">
        <v>4.6970445040662702E-2</v>
      </c>
      <c r="L25" s="17">
        <v>6.2733195105020095E-2</v>
      </c>
      <c r="M25" s="17"/>
      <c r="N25" s="17">
        <v>5.2531485627040499E-2</v>
      </c>
      <c r="O25" s="17">
        <v>4.2738616100859203E-2</v>
      </c>
      <c r="P25" s="17">
        <v>7.4374101264044701E-2</v>
      </c>
      <c r="Q25" s="17">
        <v>5.5751179450593803E-2</v>
      </c>
      <c r="R25" s="17"/>
      <c r="S25" s="17">
        <v>6.4101234784778305E-2</v>
      </c>
      <c r="T25" s="17">
        <v>9.1490561008095106E-2</v>
      </c>
      <c r="U25" s="17">
        <v>8.2232895692969293E-2</v>
      </c>
      <c r="V25" s="17">
        <v>5.0355689338579097E-2</v>
      </c>
      <c r="W25" s="17">
        <v>1.4519328715111701E-2</v>
      </c>
      <c r="X25" s="17">
        <v>5.6998940630315603E-2</v>
      </c>
      <c r="Y25" s="17">
        <v>4.8775057555842098E-2</v>
      </c>
      <c r="Z25" s="17">
        <v>2.2850636111188101E-2</v>
      </c>
      <c r="AA25" s="17">
        <v>2.6772927892020699E-2</v>
      </c>
      <c r="AB25" s="17"/>
      <c r="AC25" s="17">
        <v>6.1118148387538297E-2</v>
      </c>
      <c r="AD25" s="17">
        <v>4.3098428009248797E-2</v>
      </c>
      <c r="AE25" s="17">
        <v>5.7639799937999101E-2</v>
      </c>
      <c r="AF25" s="17">
        <v>5.1446898236760803E-2</v>
      </c>
      <c r="AG25" s="17">
        <v>7.8895851077042597E-2</v>
      </c>
      <c r="AH25" s="17">
        <v>6.2663031118395607E-2</v>
      </c>
      <c r="AI25" s="17"/>
      <c r="AJ25" s="17">
        <v>5.6704143237936197E-2</v>
      </c>
      <c r="AK25" s="17">
        <v>5.9873603525079998E-2</v>
      </c>
      <c r="AL25" s="17">
        <v>4.1657318515813002E-2</v>
      </c>
      <c r="AM25" s="17">
        <v>5.4693949158394303E-2</v>
      </c>
      <c r="AN25" s="17">
        <v>5.19108982493173E-2</v>
      </c>
      <c r="AO25" s="17">
        <v>5.1387979178962602E-2</v>
      </c>
      <c r="AP25" s="17"/>
      <c r="AQ25" s="17">
        <v>5.3642457155101901E-2</v>
      </c>
      <c r="AR25" s="17">
        <v>6.37766263356907E-2</v>
      </c>
      <c r="AS25" s="17"/>
      <c r="AT25" s="17">
        <v>5.7209265767163897E-2</v>
      </c>
      <c r="AU25" s="17">
        <v>5.0818587565969998E-2</v>
      </c>
      <c r="AV25" s="17"/>
      <c r="AW25" s="17">
        <v>8.4940496804351895E-2</v>
      </c>
      <c r="AX25" s="17">
        <v>3.9191725226458897E-2</v>
      </c>
      <c r="AY25" s="17"/>
      <c r="AZ25" s="17">
        <v>5.6005165304093503E-2</v>
      </c>
      <c r="BA25" s="17">
        <v>5.4805525892695599E-2</v>
      </c>
      <c r="BB25" s="17"/>
      <c r="BC25" s="17">
        <v>5.9753411105797703E-2</v>
      </c>
      <c r="BD25" s="17">
        <v>4.0218821314996801E-2</v>
      </c>
      <c r="BE25" s="17">
        <v>5.0987436619725601E-2</v>
      </c>
      <c r="BF25" s="17">
        <v>7.2789454954189606E-2</v>
      </c>
    </row>
    <row r="26" spans="2:58">
      <c r="B26" s="18" t="s">
        <v>121</v>
      </c>
      <c r="C26" s="17">
        <v>2.8393391492022899E-2</v>
      </c>
      <c r="D26" s="17">
        <v>3.5770570655537501E-2</v>
      </c>
      <c r="E26" s="17">
        <v>2.1399236518040699E-2</v>
      </c>
      <c r="F26" s="17"/>
      <c r="G26" s="17">
        <v>5.3755506857400499E-2</v>
      </c>
      <c r="H26" s="17">
        <v>4.3305693936000297E-2</v>
      </c>
      <c r="I26" s="17">
        <v>4.1577551487390403E-2</v>
      </c>
      <c r="J26" s="17">
        <v>1.7295090410313099E-2</v>
      </c>
      <c r="K26" s="17">
        <v>1.6123617702586499E-2</v>
      </c>
      <c r="L26" s="17">
        <v>6.6236701415549404E-3</v>
      </c>
      <c r="M26" s="17"/>
      <c r="N26" s="17">
        <v>4.5975539666246297E-2</v>
      </c>
      <c r="O26" s="17">
        <v>3.14965896180609E-2</v>
      </c>
      <c r="P26" s="17">
        <v>6.9788773156260198E-3</v>
      </c>
      <c r="Q26" s="17">
        <v>2.5180963515729501E-2</v>
      </c>
      <c r="R26" s="17"/>
      <c r="S26" s="17">
        <v>4.0256780969879898E-2</v>
      </c>
      <c r="T26" s="17">
        <v>1.55332262734798E-2</v>
      </c>
      <c r="U26" s="17">
        <v>3.62758630866424E-2</v>
      </c>
      <c r="V26" s="17">
        <v>3.5557913570353698E-2</v>
      </c>
      <c r="W26" s="17">
        <v>3.54083966306259E-2</v>
      </c>
      <c r="X26" s="17">
        <v>3.2592663312091603E-2</v>
      </c>
      <c r="Y26" s="17">
        <v>2.11520403494374E-2</v>
      </c>
      <c r="Z26" s="17">
        <v>9.8591281327799398E-3</v>
      </c>
      <c r="AA26" s="17">
        <v>2.2245310949104299E-2</v>
      </c>
      <c r="AB26" s="17"/>
      <c r="AC26" s="17">
        <v>3.7070362051343002E-2</v>
      </c>
      <c r="AD26" s="17">
        <v>2.16719324709857E-2</v>
      </c>
      <c r="AE26" s="17">
        <v>5.6049778770710199E-2</v>
      </c>
      <c r="AF26" s="17">
        <v>1.8074924396140699E-2</v>
      </c>
      <c r="AG26" s="17">
        <v>1.5232537330158001E-2</v>
      </c>
      <c r="AH26" s="17">
        <v>1.12169968747537E-2</v>
      </c>
      <c r="AI26" s="17"/>
      <c r="AJ26" s="17">
        <v>1.48060906776829E-2</v>
      </c>
      <c r="AK26" s="17">
        <v>4.6595971054601899E-2</v>
      </c>
      <c r="AL26" s="17">
        <v>2.71840813982719E-2</v>
      </c>
      <c r="AM26" s="17">
        <v>2.7357340916593701E-2</v>
      </c>
      <c r="AN26" s="17">
        <v>3.9911216558114297E-2</v>
      </c>
      <c r="AO26" s="17">
        <v>0</v>
      </c>
      <c r="AP26" s="17"/>
      <c r="AQ26" s="17">
        <v>3.29745285587024E-2</v>
      </c>
      <c r="AR26" s="17">
        <v>2.7340096292050298E-2</v>
      </c>
      <c r="AS26" s="17"/>
      <c r="AT26" s="17">
        <v>2.5926830180585499E-2</v>
      </c>
      <c r="AU26" s="17">
        <v>3.85673459846071E-2</v>
      </c>
      <c r="AV26" s="17"/>
      <c r="AW26" s="17">
        <v>4.0929372227612601E-2</v>
      </c>
      <c r="AX26" s="17">
        <v>2.1438701068231501E-2</v>
      </c>
      <c r="AY26" s="17"/>
      <c r="AZ26" s="17">
        <v>4.0507620502750898E-2</v>
      </c>
      <c r="BA26" s="17">
        <v>2.5683342883590501E-2</v>
      </c>
      <c r="BB26" s="17"/>
      <c r="BC26" s="17">
        <v>4.94346675575442E-2</v>
      </c>
      <c r="BD26" s="17">
        <v>1.09178034670334E-2</v>
      </c>
      <c r="BE26" s="17">
        <v>4.76313458733989E-2</v>
      </c>
      <c r="BF26" s="17">
        <v>2.2920425047800601E-2</v>
      </c>
    </row>
    <row r="27" spans="2:58">
      <c r="B27" s="18" t="s">
        <v>122</v>
      </c>
      <c r="C27" s="17">
        <v>3.1898107639097902E-2</v>
      </c>
      <c r="D27" s="17">
        <v>3.37822871623083E-2</v>
      </c>
      <c r="E27" s="17">
        <v>2.8403204195506699E-2</v>
      </c>
      <c r="F27" s="17"/>
      <c r="G27" s="17">
        <v>1.99346252319819E-2</v>
      </c>
      <c r="H27" s="17">
        <v>3.1540610373768797E-2</v>
      </c>
      <c r="I27" s="17">
        <v>3.8843878882910597E-2</v>
      </c>
      <c r="J27" s="17">
        <v>2.55049595244096E-2</v>
      </c>
      <c r="K27" s="17">
        <v>2.30416992018182E-2</v>
      </c>
      <c r="L27" s="17">
        <v>4.16119801229052E-2</v>
      </c>
      <c r="M27" s="17"/>
      <c r="N27" s="17">
        <v>2.5832362609844801E-2</v>
      </c>
      <c r="O27" s="17">
        <v>3.8027101813384097E-2</v>
      </c>
      <c r="P27" s="17">
        <v>3.2418212442335503E-2</v>
      </c>
      <c r="Q27" s="17">
        <v>3.1817768151712299E-2</v>
      </c>
      <c r="R27" s="17"/>
      <c r="S27" s="17">
        <v>3.8730540312864901E-2</v>
      </c>
      <c r="T27" s="17">
        <v>2.3830062278695101E-2</v>
      </c>
      <c r="U27" s="17">
        <v>1.69847403420419E-2</v>
      </c>
      <c r="V27" s="17">
        <v>4.4476054988217099E-2</v>
      </c>
      <c r="W27" s="17">
        <v>5.1754129299514E-2</v>
      </c>
      <c r="X27" s="17">
        <v>2.4250222820525E-2</v>
      </c>
      <c r="Y27" s="17">
        <v>2.9651325079548499E-2</v>
      </c>
      <c r="Z27" s="17">
        <v>0</v>
      </c>
      <c r="AA27" s="17">
        <v>4.1219708630108702E-2</v>
      </c>
      <c r="AB27" s="17"/>
      <c r="AC27" s="17">
        <v>3.91352003238351E-2</v>
      </c>
      <c r="AD27" s="17">
        <v>2.2452440500213802E-2</v>
      </c>
      <c r="AE27" s="17">
        <v>3.5318089631965602E-2</v>
      </c>
      <c r="AF27" s="17">
        <v>1.8590368752688401E-2</v>
      </c>
      <c r="AG27" s="17">
        <v>4.0273033726650601E-2</v>
      </c>
      <c r="AH27" s="17">
        <v>8.2259869848748293E-2</v>
      </c>
      <c r="AI27" s="17"/>
      <c r="AJ27" s="17">
        <v>3.3445017441128003E-2</v>
      </c>
      <c r="AK27" s="17">
        <v>1.94769508945048E-2</v>
      </c>
      <c r="AL27" s="17">
        <v>2.64832440932933E-2</v>
      </c>
      <c r="AM27" s="17">
        <v>2.5395105067324099E-2</v>
      </c>
      <c r="AN27" s="17">
        <v>4.19316757522721E-2</v>
      </c>
      <c r="AO27" s="17">
        <v>5.8370358581330897E-2</v>
      </c>
      <c r="AP27" s="17"/>
      <c r="AQ27" s="17">
        <v>3.94845783185526E-2</v>
      </c>
      <c r="AR27" s="17">
        <v>2.30825669486605E-2</v>
      </c>
      <c r="AS27" s="17"/>
      <c r="AT27" s="17">
        <v>2.89650034835413E-2</v>
      </c>
      <c r="AU27" s="17">
        <v>4.1687981595907003E-2</v>
      </c>
      <c r="AV27" s="17"/>
      <c r="AW27" s="17">
        <v>9.07014840953781E-3</v>
      </c>
      <c r="AX27" s="17">
        <v>4.4562564676575399E-2</v>
      </c>
      <c r="AY27" s="17"/>
      <c r="AZ27" s="17">
        <v>2.5013456234659399E-2</v>
      </c>
      <c r="BA27" s="17">
        <v>3.3363638386876303E-2</v>
      </c>
      <c r="BB27" s="17"/>
      <c r="BC27" s="17">
        <v>3.5234198939584301E-2</v>
      </c>
      <c r="BD27" s="17">
        <v>3.8723151028001099E-2</v>
      </c>
      <c r="BE27" s="17">
        <v>1.04634080025225E-2</v>
      </c>
      <c r="BF27" s="17">
        <v>3.8047931122833598E-2</v>
      </c>
    </row>
    <row r="28" spans="2:58">
      <c r="B28" s="18" t="s">
        <v>123</v>
      </c>
      <c r="C28" s="19">
        <v>2.2872613154758799E-2</v>
      </c>
      <c r="D28" s="19">
        <v>1.8047040349463001E-2</v>
      </c>
      <c r="E28" s="19">
        <v>2.7774177187389899E-2</v>
      </c>
      <c r="F28" s="19"/>
      <c r="G28" s="19">
        <v>2.6914080791753E-2</v>
      </c>
      <c r="H28" s="19">
        <v>2.1044302266092701E-2</v>
      </c>
      <c r="I28" s="19">
        <v>2.1433337399498101E-2</v>
      </c>
      <c r="J28" s="19">
        <v>3.4416391330985299E-2</v>
      </c>
      <c r="K28" s="19">
        <v>1.2935852362129401E-2</v>
      </c>
      <c r="L28" s="19">
        <v>2.05936540303997E-2</v>
      </c>
      <c r="M28" s="19"/>
      <c r="N28" s="19">
        <v>7.1769679126849097E-3</v>
      </c>
      <c r="O28" s="19">
        <v>1.97121048812407E-2</v>
      </c>
      <c r="P28" s="19">
        <v>2.1367138104895499E-2</v>
      </c>
      <c r="Q28" s="19">
        <v>4.4596112409812497E-2</v>
      </c>
      <c r="R28" s="19"/>
      <c r="S28" s="19">
        <v>1.0861754108293299E-2</v>
      </c>
      <c r="T28" s="19">
        <v>2.1105828034249902E-2</v>
      </c>
      <c r="U28" s="19">
        <v>3.1947861892927601E-2</v>
      </c>
      <c r="V28" s="19">
        <v>1.65491046958763E-2</v>
      </c>
      <c r="W28" s="19">
        <v>3.9206003762098901E-2</v>
      </c>
      <c r="X28" s="19">
        <v>4.5497045696631003E-2</v>
      </c>
      <c r="Y28" s="19">
        <v>0</v>
      </c>
      <c r="Z28" s="19">
        <v>3.40948129405369E-2</v>
      </c>
      <c r="AA28" s="19">
        <v>2.17502388720461E-2</v>
      </c>
      <c r="AB28" s="19"/>
      <c r="AC28" s="19">
        <v>1.94695006189151E-2</v>
      </c>
      <c r="AD28" s="19">
        <v>1.7170290710375301E-2</v>
      </c>
      <c r="AE28" s="19">
        <v>1.45732173212427E-2</v>
      </c>
      <c r="AF28" s="19">
        <v>3.7081528555694403E-2</v>
      </c>
      <c r="AG28" s="19">
        <v>3.2803636415533799E-2</v>
      </c>
      <c r="AH28" s="19">
        <v>2.4520691643506301E-2</v>
      </c>
      <c r="AI28" s="19"/>
      <c r="AJ28" s="19">
        <v>1.26171938927865E-2</v>
      </c>
      <c r="AK28" s="19">
        <v>2.6348052038120798E-2</v>
      </c>
      <c r="AL28" s="19">
        <v>4.8999916128093499E-2</v>
      </c>
      <c r="AM28" s="19">
        <v>3.7954964065451999E-2</v>
      </c>
      <c r="AN28" s="19">
        <v>2.2369947642492598E-2</v>
      </c>
      <c r="AO28" s="19">
        <v>1.75496233424964E-2</v>
      </c>
      <c r="AP28" s="19"/>
      <c r="AQ28" s="19">
        <v>1.43034735492876E-2</v>
      </c>
      <c r="AR28" s="19">
        <v>2.01609269820501E-2</v>
      </c>
      <c r="AS28" s="19"/>
      <c r="AT28" s="19">
        <v>2.0159825509552799E-2</v>
      </c>
      <c r="AU28" s="19">
        <v>3.3807382482114699E-2</v>
      </c>
      <c r="AV28" s="19"/>
      <c r="AW28" s="19">
        <v>7.0463200306329198E-3</v>
      </c>
      <c r="AX28" s="19">
        <v>3.1652697581818802E-2</v>
      </c>
      <c r="AY28" s="19"/>
      <c r="AZ28" s="19">
        <v>1.3754319489418699E-2</v>
      </c>
      <c r="BA28" s="19">
        <v>2.0933399757129399E-2</v>
      </c>
      <c r="BB28" s="19"/>
      <c r="BC28" s="19">
        <v>7.2271930959069801E-3</v>
      </c>
      <c r="BD28" s="19">
        <v>4.0948642272242902E-2</v>
      </c>
      <c r="BE28" s="19">
        <v>2.5283367635800902E-3</v>
      </c>
      <c r="BF28" s="19">
        <v>1.3686315924774499E-2</v>
      </c>
    </row>
    <row r="29" spans="2:58">
      <c r="B29" s="16"/>
    </row>
    <row r="30" spans="2:58">
      <c r="B30" t="s">
        <v>497</v>
      </c>
    </row>
    <row r="31" spans="2:58">
      <c r="B31" t="s">
        <v>498</v>
      </c>
    </row>
    <row r="33" spans="2:2">
      <c r="B33"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Q19"/>
  <sheetViews>
    <sheetView showGridLines="0" workbookViewId="0">
      <pane xSplit="2" topLeftCell="C1" activePane="topRight" state="frozen"/>
      <selection pane="topRight" activeCell="B22" sqref="B22"/>
      <selection activeCell="B22" sqref="B22"/>
    </sheetView>
  </sheetViews>
  <sheetFormatPr defaultColWidth="11.5703125" defaultRowHeight="14.45"/>
  <cols>
    <col min="2" max="2" width="25.7109375" customWidth="1"/>
    <col min="3" max="17" width="20.7109375" customWidth="1"/>
  </cols>
  <sheetData>
    <row r="2" spans="2:17" ht="40.15" customHeight="1">
      <c r="D2" s="30" t="s">
        <v>500</v>
      </c>
      <c r="E2" s="31"/>
      <c r="F2" s="31"/>
      <c r="G2" s="31"/>
      <c r="H2" s="31"/>
      <c r="I2" s="31"/>
      <c r="J2" s="31"/>
      <c r="K2" s="31"/>
      <c r="L2" s="31"/>
      <c r="M2" s="31"/>
      <c r="N2" s="31"/>
      <c r="O2" s="31"/>
      <c r="P2" s="31"/>
      <c r="Q2" s="31"/>
    </row>
    <row r="6" spans="2:17" ht="49.9" customHeight="1">
      <c r="B6" s="20" t="s">
        <v>36</v>
      </c>
      <c r="C6" s="20" t="s">
        <v>501</v>
      </c>
      <c r="D6" s="20" t="s">
        <v>502</v>
      </c>
      <c r="E6" s="20" t="s">
        <v>503</v>
      </c>
      <c r="F6" s="20" t="s">
        <v>504</v>
      </c>
      <c r="G6" s="20" t="s">
        <v>505</v>
      </c>
      <c r="H6" s="20" t="s">
        <v>506</v>
      </c>
      <c r="I6" s="20" t="s">
        <v>507</v>
      </c>
      <c r="J6" s="20" t="s">
        <v>508</v>
      </c>
      <c r="K6" s="20" t="s">
        <v>509</v>
      </c>
      <c r="L6" s="20" t="s">
        <v>510</v>
      </c>
      <c r="M6" s="20" t="s">
        <v>511</v>
      </c>
      <c r="N6" s="20" t="s">
        <v>512</v>
      </c>
      <c r="O6" s="20" t="s">
        <v>513</v>
      </c>
      <c r="P6" s="20" t="s">
        <v>514</v>
      </c>
    </row>
    <row r="7" spans="2:17">
      <c r="B7" s="18" t="s">
        <v>125</v>
      </c>
      <c r="C7" s="17">
        <v>0.13617074192047399</v>
      </c>
      <c r="D7" s="17">
        <v>7.9748843508339703E-2</v>
      </c>
      <c r="E7" s="17">
        <v>8.7693978585421203E-2</v>
      </c>
      <c r="F7" s="17">
        <v>9.4616044928851006E-2</v>
      </c>
      <c r="G7" s="17">
        <v>7.8203702530572003E-2</v>
      </c>
      <c r="H7" s="17">
        <v>9.9323432181665797E-2</v>
      </c>
      <c r="I7" s="17">
        <v>0.141576229195186</v>
      </c>
      <c r="J7" s="17">
        <v>0.11432222404345101</v>
      </c>
      <c r="K7" s="17">
        <v>9.4270316796202694E-2</v>
      </c>
      <c r="L7" s="17">
        <v>0.18278293176260799</v>
      </c>
      <c r="M7" s="17">
        <v>0.13243606480755701</v>
      </c>
      <c r="N7" s="17">
        <v>0.14416640724032101</v>
      </c>
      <c r="O7" s="17">
        <v>0.170964366478774</v>
      </c>
      <c r="P7" s="17">
        <v>0.15847635910963601</v>
      </c>
    </row>
    <row r="8" spans="2:17">
      <c r="B8" s="18" t="s">
        <v>126</v>
      </c>
      <c r="C8" s="17">
        <v>0.44412421347111303</v>
      </c>
      <c r="D8" s="17">
        <v>0.34609996697915901</v>
      </c>
      <c r="E8" s="17">
        <v>0.43115130273811703</v>
      </c>
      <c r="F8" s="17">
        <v>0.412721933971818</v>
      </c>
      <c r="G8" s="17">
        <v>0.30893318808321302</v>
      </c>
      <c r="H8" s="17">
        <v>0.42612790899389402</v>
      </c>
      <c r="I8" s="17">
        <v>0.47776839897844797</v>
      </c>
      <c r="J8" s="17">
        <v>0.417845481933872</v>
      </c>
      <c r="K8" s="17">
        <v>0.34814055505165598</v>
      </c>
      <c r="L8" s="17">
        <v>0.52661541132171397</v>
      </c>
      <c r="M8" s="17">
        <v>0.463548531546986</v>
      </c>
      <c r="N8" s="17">
        <v>0.42584690628104199</v>
      </c>
      <c r="O8" s="17">
        <v>0.51654277987005204</v>
      </c>
      <c r="P8" s="17">
        <v>0.50662714291558997</v>
      </c>
    </row>
    <row r="9" spans="2:17">
      <c r="B9" s="18" t="s">
        <v>127</v>
      </c>
      <c r="C9" s="17">
        <v>0.23124501788524801</v>
      </c>
      <c r="D9" s="17">
        <v>0.28381344729153801</v>
      </c>
      <c r="E9" s="17">
        <v>0.24874581288356401</v>
      </c>
      <c r="F9" s="17">
        <v>0.25572319742563498</v>
      </c>
      <c r="G9" s="17">
        <v>0.24446519759685001</v>
      </c>
      <c r="H9" s="17">
        <v>0.26159860564294501</v>
      </c>
      <c r="I9" s="17">
        <v>0.222196211757726</v>
      </c>
      <c r="J9" s="17">
        <v>0.27415569518550598</v>
      </c>
      <c r="K9" s="17">
        <v>0.27188437741895799</v>
      </c>
      <c r="L9" s="17">
        <v>0.17378732071843001</v>
      </c>
      <c r="M9" s="17">
        <v>0.18790825934346</v>
      </c>
      <c r="N9" s="17">
        <v>0.202449301629819</v>
      </c>
      <c r="O9" s="17">
        <v>0.19264237697921299</v>
      </c>
      <c r="P9" s="17">
        <v>0.203165244119589</v>
      </c>
    </row>
    <row r="10" spans="2:17">
      <c r="B10" s="18" t="s">
        <v>128</v>
      </c>
      <c r="C10" s="17">
        <v>0.12386965786519</v>
      </c>
      <c r="D10" s="17">
        <v>0.134117758505544</v>
      </c>
      <c r="E10" s="17">
        <v>0.12175164409962699</v>
      </c>
      <c r="F10" s="17">
        <v>0.11130855213700599</v>
      </c>
      <c r="G10" s="17">
        <v>0.26479599750177601</v>
      </c>
      <c r="H10" s="17">
        <v>0.113395712563086</v>
      </c>
      <c r="I10" s="17">
        <v>9.0368142788849998E-2</v>
      </c>
      <c r="J10" s="17">
        <v>0.127525932435682</v>
      </c>
      <c r="K10" s="17">
        <v>8.3690328661912602E-2</v>
      </c>
      <c r="L10" s="17">
        <v>7.1438643612161998E-2</v>
      </c>
      <c r="M10" s="17">
        <v>7.5217159610106304E-2</v>
      </c>
      <c r="N10" s="17">
        <v>0.14536456500460801</v>
      </c>
      <c r="O10" s="17">
        <v>7.8215186832883005E-2</v>
      </c>
      <c r="P10" s="17">
        <v>8.2777237591940805E-2</v>
      </c>
    </row>
    <row r="11" spans="2:17">
      <c r="B11" s="18" t="s">
        <v>129</v>
      </c>
      <c r="C11" s="17">
        <v>2.9196234210434002E-2</v>
      </c>
      <c r="D11" s="17">
        <v>4.0329429460226197E-2</v>
      </c>
      <c r="E11" s="17">
        <v>2.8297879395802802E-2</v>
      </c>
      <c r="F11" s="17">
        <v>3.6640919484533498E-2</v>
      </c>
      <c r="G11" s="17">
        <v>9.0162609030987204E-2</v>
      </c>
      <c r="H11" s="17">
        <v>2.6706960019334001E-2</v>
      </c>
      <c r="I11" s="17">
        <v>2.4122517858017601E-2</v>
      </c>
      <c r="J11" s="17">
        <v>5.3965697602971201E-2</v>
      </c>
      <c r="K11" s="17">
        <v>1.9330746850293099E-2</v>
      </c>
      <c r="L11" s="17">
        <v>2.0000460525656402E-2</v>
      </c>
      <c r="M11" s="17">
        <v>1.39226410820591E-2</v>
      </c>
      <c r="N11" s="17">
        <v>5.4441812685641501E-2</v>
      </c>
      <c r="O11" s="17">
        <v>1.9191847316893999E-2</v>
      </c>
      <c r="P11" s="17">
        <v>2.1966621012553401E-2</v>
      </c>
    </row>
    <row r="12" spans="2:17">
      <c r="B12" s="18" t="s">
        <v>101</v>
      </c>
      <c r="C12" s="17">
        <v>3.53941346475398E-2</v>
      </c>
      <c r="D12" s="17">
        <v>0.115890554255193</v>
      </c>
      <c r="E12" s="17">
        <v>8.2359382297468406E-2</v>
      </c>
      <c r="F12" s="17">
        <v>8.8989352052157203E-2</v>
      </c>
      <c r="G12" s="17">
        <v>1.34393052566022E-2</v>
      </c>
      <c r="H12" s="17">
        <v>7.2847380599075598E-2</v>
      </c>
      <c r="I12" s="17">
        <v>4.3968499421773201E-2</v>
      </c>
      <c r="J12" s="17">
        <v>1.21849687985178E-2</v>
      </c>
      <c r="K12" s="17">
        <v>0.182683675220977</v>
      </c>
      <c r="L12" s="17">
        <v>2.53752320594289E-2</v>
      </c>
      <c r="M12" s="17">
        <v>0.126967343609833</v>
      </c>
      <c r="N12" s="17">
        <v>2.7731007158568299E-2</v>
      </c>
      <c r="O12" s="17">
        <v>2.24434425221837E-2</v>
      </c>
      <c r="P12" s="17">
        <v>2.6987395250690702E-2</v>
      </c>
    </row>
    <row r="13" spans="2:17">
      <c r="B13" s="16"/>
      <c r="C13" s="16"/>
      <c r="D13" s="16"/>
      <c r="E13" s="16"/>
      <c r="F13" s="16"/>
      <c r="G13" s="16"/>
      <c r="H13" s="16"/>
      <c r="I13" s="16"/>
      <c r="J13" s="16"/>
      <c r="K13" s="16"/>
      <c r="L13" s="16"/>
      <c r="M13" s="16"/>
      <c r="N13" s="16"/>
      <c r="O13" s="16"/>
      <c r="P13" s="16"/>
    </row>
    <row r="14" spans="2:17">
      <c r="B14" t="s">
        <v>497</v>
      </c>
    </row>
    <row r="15" spans="2:17">
      <c r="B15" t="s">
        <v>498</v>
      </c>
    </row>
    <row r="19" spans="2:2">
      <c r="B19" s="8" t="str">
        <f>HYPERLINK("#'Contents'!A1", "Return to Contents")</f>
        <v>Return to Contents</v>
      </c>
    </row>
  </sheetData>
  <mergeCells count="1">
    <mergeCell ref="D2:Q2"/>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BF19"/>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124</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125</v>
      </c>
      <c r="C9" s="17">
        <v>0.13617074192047399</v>
      </c>
      <c r="D9" s="17">
        <v>0.16007599033942299</v>
      </c>
      <c r="E9" s="17">
        <v>0.113019570111429</v>
      </c>
      <c r="F9" s="17"/>
      <c r="G9" s="17">
        <v>0.17565791485156099</v>
      </c>
      <c r="H9" s="17">
        <v>0.16702812442617301</v>
      </c>
      <c r="I9" s="17">
        <v>0.138962427747053</v>
      </c>
      <c r="J9" s="17">
        <v>9.9790755367684003E-2</v>
      </c>
      <c r="K9" s="17">
        <v>0.11187053323306299</v>
      </c>
      <c r="L9" s="17">
        <v>0.12922523602397001</v>
      </c>
      <c r="M9" s="17"/>
      <c r="N9" s="17">
        <v>0.15000915155807201</v>
      </c>
      <c r="O9" s="17">
        <v>0.118942077255889</v>
      </c>
      <c r="P9" s="17">
        <v>0.15168534406158399</v>
      </c>
      <c r="Q9" s="17">
        <v>0.124345555516319</v>
      </c>
      <c r="R9" s="17"/>
      <c r="S9" s="17">
        <v>0.12721565326031001</v>
      </c>
      <c r="T9" s="17">
        <v>0.10996410562811799</v>
      </c>
      <c r="U9" s="17">
        <v>0.164487816291121</v>
      </c>
      <c r="V9" s="17">
        <v>0.15808779919259899</v>
      </c>
      <c r="W9" s="17">
        <v>0.124214272966824</v>
      </c>
      <c r="X9" s="17">
        <v>0.14677741545907499</v>
      </c>
      <c r="Y9" s="17">
        <v>0.10995064585231</v>
      </c>
      <c r="Z9" s="17">
        <v>0.22099271139531701</v>
      </c>
      <c r="AA9" s="17">
        <v>0.12677208166131401</v>
      </c>
      <c r="AB9" s="17"/>
      <c r="AC9" s="17">
        <v>0.15494001243332001</v>
      </c>
      <c r="AD9" s="17">
        <v>0.102561581326945</v>
      </c>
      <c r="AE9" s="17">
        <v>0.107014342794662</v>
      </c>
      <c r="AF9" s="17">
        <v>0.13206728722198099</v>
      </c>
      <c r="AG9" s="17">
        <v>0.18081148596974</v>
      </c>
      <c r="AH9" s="17">
        <v>0.26687642874711598</v>
      </c>
      <c r="AI9" s="17"/>
      <c r="AJ9" s="17">
        <v>0.13241646972915799</v>
      </c>
      <c r="AK9" s="17">
        <v>0.126918381209115</v>
      </c>
      <c r="AL9" s="17">
        <v>0.11975528580964701</v>
      </c>
      <c r="AM9" s="17">
        <v>0.156253750763165</v>
      </c>
      <c r="AN9" s="17">
        <v>0.144748426904624</v>
      </c>
      <c r="AO9" s="17">
        <v>0.211340729923192</v>
      </c>
      <c r="AP9" s="17"/>
      <c r="AQ9" s="17">
        <v>0.17882122412399401</v>
      </c>
      <c r="AR9" s="17">
        <v>0.124453387129593</v>
      </c>
      <c r="AS9" s="17"/>
      <c r="AT9" s="17">
        <v>0.132689241835272</v>
      </c>
      <c r="AU9" s="17">
        <v>0.14860778235696001</v>
      </c>
      <c r="AV9" s="17"/>
      <c r="AW9" s="17">
        <v>0.13634870001069899</v>
      </c>
      <c r="AX9" s="17">
        <v>0.13607201462884599</v>
      </c>
      <c r="AY9" s="17"/>
      <c r="AZ9" s="17">
        <v>0.17362907268258601</v>
      </c>
      <c r="BA9" s="17">
        <v>0.12909906880279801</v>
      </c>
      <c r="BB9" s="17"/>
      <c r="BC9" s="17">
        <v>0.16932061749531199</v>
      </c>
      <c r="BD9" s="17">
        <v>0.116141274111198</v>
      </c>
      <c r="BE9" s="17">
        <v>0.14316151183998099</v>
      </c>
      <c r="BF9" s="17">
        <v>0.155767627993807</v>
      </c>
    </row>
    <row r="10" spans="2:58">
      <c r="B10" s="18" t="s">
        <v>126</v>
      </c>
      <c r="C10" s="17">
        <v>0.44412421347111303</v>
      </c>
      <c r="D10" s="17">
        <v>0.43924681983506297</v>
      </c>
      <c r="E10" s="17">
        <v>0.44942794269240599</v>
      </c>
      <c r="F10" s="17"/>
      <c r="G10" s="17">
        <v>0.42237610261782998</v>
      </c>
      <c r="H10" s="17">
        <v>0.44654664344193501</v>
      </c>
      <c r="I10" s="17">
        <v>0.45517087862884098</v>
      </c>
      <c r="J10" s="17">
        <v>0.39543053505728099</v>
      </c>
      <c r="K10" s="17">
        <v>0.43607582525474797</v>
      </c>
      <c r="L10" s="17">
        <v>0.493797005004663</v>
      </c>
      <c r="M10" s="17"/>
      <c r="N10" s="17">
        <v>0.45940334883832301</v>
      </c>
      <c r="O10" s="17">
        <v>0.44969980872184001</v>
      </c>
      <c r="P10" s="17">
        <v>0.46132008479369502</v>
      </c>
      <c r="Q10" s="17">
        <v>0.40526302997982699</v>
      </c>
      <c r="R10" s="17"/>
      <c r="S10" s="17">
        <v>0.379423904966046</v>
      </c>
      <c r="T10" s="17">
        <v>0.46643423283368202</v>
      </c>
      <c r="U10" s="17">
        <v>0.52236543972962901</v>
      </c>
      <c r="V10" s="17">
        <v>0.45579340394960599</v>
      </c>
      <c r="W10" s="17">
        <v>0.48509103867120201</v>
      </c>
      <c r="X10" s="17">
        <v>0.40610528097656701</v>
      </c>
      <c r="Y10" s="17">
        <v>0.45775056912967299</v>
      </c>
      <c r="Z10" s="17">
        <v>0.42822446383699497</v>
      </c>
      <c r="AA10" s="17">
        <v>0.422257993401287</v>
      </c>
      <c r="AB10" s="17"/>
      <c r="AC10" s="17">
        <v>0.374069753768561</v>
      </c>
      <c r="AD10" s="17">
        <v>0.43214368986524798</v>
      </c>
      <c r="AE10" s="17">
        <v>0.42690372936177101</v>
      </c>
      <c r="AF10" s="17">
        <v>0.47960480870403099</v>
      </c>
      <c r="AG10" s="17">
        <v>0.56518089834334095</v>
      </c>
      <c r="AH10" s="17">
        <v>0.54935134333314195</v>
      </c>
      <c r="AI10" s="17"/>
      <c r="AJ10" s="17">
        <v>0.45582982752397999</v>
      </c>
      <c r="AK10" s="17">
        <v>0.46510710929815402</v>
      </c>
      <c r="AL10" s="17">
        <v>0.34632265284118302</v>
      </c>
      <c r="AM10" s="17">
        <v>0.45231533218272602</v>
      </c>
      <c r="AN10" s="17">
        <v>0.45931799385127298</v>
      </c>
      <c r="AO10" s="17">
        <v>0.25436254478835502</v>
      </c>
      <c r="AP10" s="17"/>
      <c r="AQ10" s="17">
        <v>0.47814437189122999</v>
      </c>
      <c r="AR10" s="17">
        <v>0.42800445311463198</v>
      </c>
      <c r="AS10" s="17"/>
      <c r="AT10" s="17">
        <v>0.448503595975631</v>
      </c>
      <c r="AU10" s="17">
        <v>0.427285066648661</v>
      </c>
      <c r="AV10" s="17"/>
      <c r="AW10" s="17">
        <v>0.44143589223026503</v>
      </c>
      <c r="AX10" s="17">
        <v>0.44561563583240699</v>
      </c>
      <c r="AY10" s="17"/>
      <c r="AZ10" s="17">
        <v>0.43626391819314497</v>
      </c>
      <c r="BA10" s="17">
        <v>0.44419575660837401</v>
      </c>
      <c r="BB10" s="17"/>
      <c r="BC10" s="17">
        <v>0.45644836878672701</v>
      </c>
      <c r="BD10" s="17">
        <v>0.39922540869103701</v>
      </c>
      <c r="BE10" s="17">
        <v>0.44875104790224601</v>
      </c>
      <c r="BF10" s="17">
        <v>0.47025756373965</v>
      </c>
    </row>
    <row r="11" spans="2:58">
      <c r="B11" s="18" t="s">
        <v>127</v>
      </c>
      <c r="C11" s="17">
        <v>0.23124501788524801</v>
      </c>
      <c r="D11" s="17">
        <v>0.235797937213965</v>
      </c>
      <c r="E11" s="17">
        <v>0.22670423387251901</v>
      </c>
      <c r="F11" s="17"/>
      <c r="G11" s="17">
        <v>0.195573620389527</v>
      </c>
      <c r="H11" s="17">
        <v>0.21741147883213399</v>
      </c>
      <c r="I11" s="17">
        <v>0.215270493604661</v>
      </c>
      <c r="J11" s="17">
        <v>0.28296319799240199</v>
      </c>
      <c r="K11" s="17">
        <v>0.25706470448226498</v>
      </c>
      <c r="L11" s="17">
        <v>0.21943480791553599</v>
      </c>
      <c r="M11" s="17"/>
      <c r="N11" s="17">
        <v>0.23086286775286899</v>
      </c>
      <c r="O11" s="17">
        <v>0.24320422761739799</v>
      </c>
      <c r="P11" s="17">
        <v>0.21311868123205099</v>
      </c>
      <c r="Q11" s="17">
        <v>0.23656693671849299</v>
      </c>
      <c r="R11" s="17"/>
      <c r="S11" s="17">
        <v>0.226137675256469</v>
      </c>
      <c r="T11" s="17">
        <v>0.26458756984425003</v>
      </c>
      <c r="U11" s="17">
        <v>0.170822260727341</v>
      </c>
      <c r="V11" s="17">
        <v>0.23044928172881901</v>
      </c>
      <c r="W11" s="17">
        <v>0.226445232412399</v>
      </c>
      <c r="X11" s="17">
        <v>0.23178934059136599</v>
      </c>
      <c r="Y11" s="17">
        <v>0.223368686737653</v>
      </c>
      <c r="Z11" s="17">
        <v>0.189815549138517</v>
      </c>
      <c r="AA11" s="17">
        <v>0.26735917417590199</v>
      </c>
      <c r="AB11" s="17"/>
      <c r="AC11" s="17">
        <v>0.23362913367390201</v>
      </c>
      <c r="AD11" s="17">
        <v>0.26318856951924602</v>
      </c>
      <c r="AE11" s="17">
        <v>0.245570157586051</v>
      </c>
      <c r="AF11" s="17">
        <v>0.22772698714863801</v>
      </c>
      <c r="AG11" s="17">
        <v>0.17328704555118701</v>
      </c>
      <c r="AH11" s="17">
        <v>0.100902562417705</v>
      </c>
      <c r="AI11" s="17"/>
      <c r="AJ11" s="17">
        <v>0.23061572506925501</v>
      </c>
      <c r="AK11" s="17">
        <v>0.23537022725777701</v>
      </c>
      <c r="AL11" s="17">
        <v>0.264737384525638</v>
      </c>
      <c r="AM11" s="17">
        <v>0.20853241736421799</v>
      </c>
      <c r="AN11" s="17">
        <v>0.216415069844761</v>
      </c>
      <c r="AO11" s="17">
        <v>0.306654417168647</v>
      </c>
      <c r="AP11" s="17"/>
      <c r="AQ11" s="17">
        <v>0.17968388139837499</v>
      </c>
      <c r="AR11" s="17">
        <v>0.25749920244713898</v>
      </c>
      <c r="AS11" s="17"/>
      <c r="AT11" s="17">
        <v>0.23951928110181001</v>
      </c>
      <c r="AU11" s="17">
        <v>0.20208813550643701</v>
      </c>
      <c r="AV11" s="17"/>
      <c r="AW11" s="17">
        <v>0.22726310935253199</v>
      </c>
      <c r="AX11" s="17">
        <v>0.233454094440565</v>
      </c>
      <c r="AY11" s="17"/>
      <c r="AZ11" s="17">
        <v>0.203484346701369</v>
      </c>
      <c r="BA11" s="17">
        <v>0.23951700672353099</v>
      </c>
      <c r="BB11" s="17"/>
      <c r="BC11" s="17">
        <v>0.22518308860242101</v>
      </c>
      <c r="BD11" s="17">
        <v>0.24570308754713499</v>
      </c>
      <c r="BE11" s="17">
        <v>0.218726290631784</v>
      </c>
      <c r="BF11" s="17">
        <v>0.20493688229183399</v>
      </c>
    </row>
    <row r="12" spans="2:58">
      <c r="B12" s="18" t="s">
        <v>128</v>
      </c>
      <c r="C12" s="17">
        <v>0.12386965786519</v>
      </c>
      <c r="D12" s="17">
        <v>0.11741004471038501</v>
      </c>
      <c r="E12" s="17">
        <v>0.13006528154203301</v>
      </c>
      <c r="F12" s="17"/>
      <c r="G12" s="17">
        <v>0.124446535543019</v>
      </c>
      <c r="H12" s="17">
        <v>0.107662526613688</v>
      </c>
      <c r="I12" s="17">
        <v>0.134726920397964</v>
      </c>
      <c r="J12" s="17">
        <v>0.166445446088549</v>
      </c>
      <c r="K12" s="17">
        <v>0.10439054724940799</v>
      </c>
      <c r="L12" s="17">
        <v>0.10603648321525699</v>
      </c>
      <c r="M12" s="17"/>
      <c r="N12" s="17">
        <v>0.111824113257674</v>
      </c>
      <c r="O12" s="17">
        <v>0.132934607239792</v>
      </c>
      <c r="P12" s="17">
        <v>0.106356284881356</v>
      </c>
      <c r="Q12" s="17">
        <v>0.143634749215104</v>
      </c>
      <c r="R12" s="17"/>
      <c r="S12" s="17">
        <v>0.190642121431396</v>
      </c>
      <c r="T12" s="17">
        <v>0.101631110873042</v>
      </c>
      <c r="U12" s="17">
        <v>6.1609481729607E-2</v>
      </c>
      <c r="V12" s="17">
        <v>9.3659398254714504E-2</v>
      </c>
      <c r="W12" s="17">
        <v>0.102395562606026</v>
      </c>
      <c r="X12" s="17">
        <v>0.14972758425625299</v>
      </c>
      <c r="Y12" s="17">
        <v>0.14636220701775199</v>
      </c>
      <c r="Z12" s="17">
        <v>9.4609040876324699E-2</v>
      </c>
      <c r="AA12" s="17">
        <v>0.13292967212714299</v>
      </c>
      <c r="AB12" s="17"/>
      <c r="AC12" s="17">
        <v>0.16309636645839301</v>
      </c>
      <c r="AD12" s="17">
        <v>0.131927748190767</v>
      </c>
      <c r="AE12" s="17">
        <v>0.14824491900738601</v>
      </c>
      <c r="AF12" s="17">
        <v>0.10875345719412099</v>
      </c>
      <c r="AG12" s="17">
        <v>3.6579715932354803E-2</v>
      </c>
      <c r="AH12" s="17">
        <v>3.4834906515164903E-2</v>
      </c>
      <c r="AI12" s="17"/>
      <c r="AJ12" s="17">
        <v>0.12076401715110199</v>
      </c>
      <c r="AK12" s="17">
        <v>0.118745335756108</v>
      </c>
      <c r="AL12" s="17">
        <v>0.151628578335885</v>
      </c>
      <c r="AM12" s="17">
        <v>0.110479945354802</v>
      </c>
      <c r="AN12" s="17">
        <v>0.124877808227705</v>
      </c>
      <c r="AO12" s="17">
        <v>0.108386841967526</v>
      </c>
      <c r="AP12" s="17"/>
      <c r="AQ12" s="17">
        <v>0.11082246679584699</v>
      </c>
      <c r="AR12" s="17">
        <v>0.127668673655913</v>
      </c>
      <c r="AS12" s="17"/>
      <c r="AT12" s="17">
        <v>0.11715193705056</v>
      </c>
      <c r="AU12" s="17">
        <v>0.15077695206872299</v>
      </c>
      <c r="AV12" s="17"/>
      <c r="AW12" s="17">
        <v>0.13803553194135601</v>
      </c>
      <c r="AX12" s="17">
        <v>0.116010737940206</v>
      </c>
      <c r="AY12" s="17"/>
      <c r="AZ12" s="17">
        <v>0.13169257557660499</v>
      </c>
      <c r="BA12" s="17">
        <v>0.12163146986650999</v>
      </c>
      <c r="BB12" s="17"/>
      <c r="BC12" s="17">
        <v>0.110349869859516</v>
      </c>
      <c r="BD12" s="17">
        <v>0.146274792989457</v>
      </c>
      <c r="BE12" s="17">
        <v>0.13785070288192799</v>
      </c>
      <c r="BF12" s="17">
        <v>0.112045022583199</v>
      </c>
    </row>
    <row r="13" spans="2:58">
      <c r="B13" s="18" t="s">
        <v>129</v>
      </c>
      <c r="C13" s="17">
        <v>2.9196234210434002E-2</v>
      </c>
      <c r="D13" s="17">
        <v>2.4376370421448801E-2</v>
      </c>
      <c r="E13" s="17">
        <v>3.4142034465830098E-2</v>
      </c>
      <c r="F13" s="17"/>
      <c r="G13" s="17">
        <v>2.9960536106694101E-2</v>
      </c>
      <c r="H13" s="17">
        <v>4.2745249237096203E-2</v>
      </c>
      <c r="I13" s="17">
        <v>2.5162235938734501E-2</v>
      </c>
      <c r="J13" s="17">
        <v>2.3726241565991499E-2</v>
      </c>
      <c r="K13" s="17">
        <v>4.5647735331900002E-2</v>
      </c>
      <c r="L13" s="17">
        <v>1.49023564727656E-2</v>
      </c>
      <c r="M13" s="17"/>
      <c r="N13" s="17">
        <v>2.4092831410173699E-2</v>
      </c>
      <c r="O13" s="17">
        <v>2.84913258404891E-2</v>
      </c>
      <c r="P13" s="17">
        <v>2.86160003134571E-2</v>
      </c>
      <c r="Q13" s="17">
        <v>3.6133710392968602E-2</v>
      </c>
      <c r="R13" s="17"/>
      <c r="S13" s="17">
        <v>6.00848116021164E-2</v>
      </c>
      <c r="T13" s="17">
        <v>2.80516096955837E-2</v>
      </c>
      <c r="U13" s="17">
        <v>1.04954906603475E-2</v>
      </c>
      <c r="V13" s="17">
        <v>2.2608048377223501E-2</v>
      </c>
      <c r="W13" s="17">
        <v>1.5369896273994901E-2</v>
      </c>
      <c r="X13" s="17">
        <v>2.1285876291123398E-2</v>
      </c>
      <c r="Y13" s="17">
        <v>3.3826857377299298E-2</v>
      </c>
      <c r="Z13" s="17">
        <v>1.8951524670897599E-2</v>
      </c>
      <c r="AA13" s="17">
        <v>2.9518228217683601E-2</v>
      </c>
      <c r="AB13" s="17"/>
      <c r="AC13" s="17">
        <v>5.2273002403938097E-2</v>
      </c>
      <c r="AD13" s="17">
        <v>2.7033074885323399E-2</v>
      </c>
      <c r="AE13" s="17">
        <v>3.10175247497585E-2</v>
      </c>
      <c r="AF13" s="17">
        <v>1.1043521384961201E-2</v>
      </c>
      <c r="AG13" s="17">
        <v>1.6081894672674998E-2</v>
      </c>
      <c r="AH13" s="17">
        <v>1.1933415980328601E-2</v>
      </c>
      <c r="AI13" s="17"/>
      <c r="AJ13" s="17">
        <v>2.1853728462008299E-2</v>
      </c>
      <c r="AK13" s="17">
        <v>3.0377202799424401E-2</v>
      </c>
      <c r="AL13" s="17">
        <v>5.6474236717383199E-2</v>
      </c>
      <c r="AM13" s="17">
        <v>1.91980152839188E-2</v>
      </c>
      <c r="AN13" s="17">
        <v>3.5441538511648503E-2</v>
      </c>
      <c r="AO13" s="17">
        <v>4.4049783303255902E-2</v>
      </c>
      <c r="AP13" s="17"/>
      <c r="AQ13" s="17">
        <v>2.31425770778423E-2</v>
      </c>
      <c r="AR13" s="17">
        <v>3.5447840141640499E-2</v>
      </c>
      <c r="AS13" s="17"/>
      <c r="AT13" s="17">
        <v>2.4547004639465402E-2</v>
      </c>
      <c r="AU13" s="17">
        <v>4.56228813840132E-2</v>
      </c>
      <c r="AV13" s="17"/>
      <c r="AW13" s="17">
        <v>3.5432217698414398E-2</v>
      </c>
      <c r="AX13" s="17">
        <v>2.5736645721784399E-2</v>
      </c>
      <c r="AY13" s="17"/>
      <c r="AZ13" s="17">
        <v>4.00212242460357E-2</v>
      </c>
      <c r="BA13" s="17">
        <v>2.6742825839725599E-2</v>
      </c>
      <c r="BB13" s="17"/>
      <c r="BC13" s="17">
        <v>2.7887375054150201E-2</v>
      </c>
      <c r="BD13" s="17">
        <v>3.9796808408435101E-2</v>
      </c>
      <c r="BE13" s="17">
        <v>3.4604654874868301E-2</v>
      </c>
      <c r="BF13" s="17">
        <v>1.9897029279781601E-2</v>
      </c>
    </row>
    <row r="14" spans="2:58">
      <c r="B14" s="18" t="s">
        <v>101</v>
      </c>
      <c r="C14" s="19">
        <v>3.53941346475398E-2</v>
      </c>
      <c r="D14" s="19">
        <v>2.30928374797147E-2</v>
      </c>
      <c r="E14" s="19">
        <v>4.6640937315783199E-2</v>
      </c>
      <c r="F14" s="19"/>
      <c r="G14" s="19">
        <v>5.1985290491368699E-2</v>
      </c>
      <c r="H14" s="19">
        <v>1.8605977448973899E-2</v>
      </c>
      <c r="I14" s="19">
        <v>3.0707043682745599E-2</v>
      </c>
      <c r="J14" s="19">
        <v>3.1643823928092403E-2</v>
      </c>
      <c r="K14" s="19">
        <v>4.4950654448615401E-2</v>
      </c>
      <c r="L14" s="19">
        <v>3.6604111367807397E-2</v>
      </c>
      <c r="M14" s="19"/>
      <c r="N14" s="19">
        <v>2.3807687182889E-2</v>
      </c>
      <c r="O14" s="19">
        <v>2.6727953324592699E-2</v>
      </c>
      <c r="P14" s="19">
        <v>3.8903604717856997E-2</v>
      </c>
      <c r="Q14" s="19">
        <v>5.4056018177288202E-2</v>
      </c>
      <c r="R14" s="19"/>
      <c r="S14" s="19">
        <v>1.6495833483662601E-2</v>
      </c>
      <c r="T14" s="19">
        <v>2.9331371125323899E-2</v>
      </c>
      <c r="U14" s="19">
        <v>7.0219510861954798E-2</v>
      </c>
      <c r="V14" s="19">
        <v>3.94020684970387E-2</v>
      </c>
      <c r="W14" s="19">
        <v>4.6483997069554799E-2</v>
      </c>
      <c r="X14" s="19">
        <v>4.4314502425615E-2</v>
      </c>
      <c r="Y14" s="19">
        <v>2.8741033885312201E-2</v>
      </c>
      <c r="Z14" s="19">
        <v>4.7406710081949202E-2</v>
      </c>
      <c r="AA14" s="19">
        <v>2.11628504166704E-2</v>
      </c>
      <c r="AB14" s="19"/>
      <c r="AC14" s="19">
        <v>2.1991731261886902E-2</v>
      </c>
      <c r="AD14" s="19">
        <v>4.31453362124712E-2</v>
      </c>
      <c r="AE14" s="19">
        <v>4.1249326500370803E-2</v>
      </c>
      <c r="AF14" s="19">
        <v>4.0803938346267499E-2</v>
      </c>
      <c r="AG14" s="19">
        <v>2.8058959530701699E-2</v>
      </c>
      <c r="AH14" s="19">
        <v>3.6101343006544002E-2</v>
      </c>
      <c r="AI14" s="19"/>
      <c r="AJ14" s="19">
        <v>3.8520232064495799E-2</v>
      </c>
      <c r="AK14" s="19">
        <v>2.3481743679421001E-2</v>
      </c>
      <c r="AL14" s="19">
        <v>6.10818617702635E-2</v>
      </c>
      <c r="AM14" s="19">
        <v>5.3220539051169198E-2</v>
      </c>
      <c r="AN14" s="19">
        <v>1.9199162659988299E-2</v>
      </c>
      <c r="AO14" s="19">
        <v>7.5205682849024097E-2</v>
      </c>
      <c r="AP14" s="19"/>
      <c r="AQ14" s="19">
        <v>2.9385478712711299E-2</v>
      </c>
      <c r="AR14" s="19">
        <v>2.6926443511082102E-2</v>
      </c>
      <c r="AS14" s="19"/>
      <c r="AT14" s="19">
        <v>3.7588939397261302E-2</v>
      </c>
      <c r="AU14" s="19">
        <v>2.5619182035204999E-2</v>
      </c>
      <c r="AV14" s="19"/>
      <c r="AW14" s="19">
        <v>2.1484548766733801E-2</v>
      </c>
      <c r="AX14" s="19">
        <v>4.3110871436190801E-2</v>
      </c>
      <c r="AY14" s="19"/>
      <c r="AZ14" s="19">
        <v>1.49088626002592E-2</v>
      </c>
      <c r="BA14" s="19">
        <v>3.8813872159061902E-2</v>
      </c>
      <c r="BB14" s="19"/>
      <c r="BC14" s="19">
        <v>1.08106802018749E-2</v>
      </c>
      <c r="BD14" s="19">
        <v>5.2858628252737502E-2</v>
      </c>
      <c r="BE14" s="19">
        <v>1.6905791869192902E-2</v>
      </c>
      <c r="BF14" s="19">
        <v>3.70958741117293E-2</v>
      </c>
    </row>
    <row r="15" spans="2:58">
      <c r="B15" s="16"/>
    </row>
    <row r="16" spans="2:58">
      <c r="B16" t="s">
        <v>497</v>
      </c>
    </row>
    <row r="17" spans="2:2">
      <c r="B17" t="s">
        <v>498</v>
      </c>
    </row>
    <row r="19" spans="2:2">
      <c r="B19"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BF19"/>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130</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125</v>
      </c>
      <c r="C9" s="17">
        <v>7.9748843508339703E-2</v>
      </c>
      <c r="D9" s="17">
        <v>9.7973610742474904E-2</v>
      </c>
      <c r="E9" s="17">
        <v>6.25459845382378E-2</v>
      </c>
      <c r="F9" s="17"/>
      <c r="G9" s="17">
        <v>0.117000644986393</v>
      </c>
      <c r="H9" s="17">
        <v>0.112465886018178</v>
      </c>
      <c r="I9" s="17">
        <v>0.109852614843944</v>
      </c>
      <c r="J9" s="17">
        <v>6.8021532236490906E-2</v>
      </c>
      <c r="K9" s="17">
        <v>5.2271217490855601E-2</v>
      </c>
      <c r="L9" s="17">
        <v>3.3627289131070603E-2</v>
      </c>
      <c r="M9" s="17"/>
      <c r="N9" s="17">
        <v>9.1614263785463307E-2</v>
      </c>
      <c r="O9" s="17">
        <v>8.2094432069847706E-2</v>
      </c>
      <c r="P9" s="17">
        <v>7.6539195114675204E-2</v>
      </c>
      <c r="Q9" s="17">
        <v>6.7779836193219506E-2</v>
      </c>
      <c r="R9" s="17"/>
      <c r="S9" s="17">
        <v>0.108065735925642</v>
      </c>
      <c r="T9" s="17">
        <v>6.7328882131346399E-2</v>
      </c>
      <c r="U9" s="17">
        <v>0.10587465949317799</v>
      </c>
      <c r="V9" s="17">
        <v>6.0756892564577003E-2</v>
      </c>
      <c r="W9" s="17">
        <v>7.7031436141597395E-2</v>
      </c>
      <c r="X9" s="17">
        <v>7.6939698080647698E-2</v>
      </c>
      <c r="Y9" s="17">
        <v>4.9178358161141002E-2</v>
      </c>
      <c r="Z9" s="17">
        <v>0.12775447105426599</v>
      </c>
      <c r="AA9" s="17">
        <v>6.6262561805131501E-2</v>
      </c>
      <c r="AB9" s="17"/>
      <c r="AC9" s="17">
        <v>0.113239977095664</v>
      </c>
      <c r="AD9" s="17">
        <v>5.3312933932878399E-2</v>
      </c>
      <c r="AE9" s="17">
        <v>7.8652179355129095E-2</v>
      </c>
      <c r="AF9" s="17">
        <v>6.8422272652894897E-2</v>
      </c>
      <c r="AG9" s="17">
        <v>7.6837339036068902E-2</v>
      </c>
      <c r="AH9" s="17">
        <v>0.128522986181827</v>
      </c>
      <c r="AI9" s="17"/>
      <c r="AJ9" s="17">
        <v>6.19791851435159E-2</v>
      </c>
      <c r="AK9" s="17">
        <v>7.0428329370135906E-2</v>
      </c>
      <c r="AL9" s="17">
        <v>9.6981985784534999E-2</v>
      </c>
      <c r="AM9" s="17">
        <v>9.0464546095967394E-2</v>
      </c>
      <c r="AN9" s="17">
        <v>0.115470972747703</v>
      </c>
      <c r="AO9" s="17">
        <v>9.2578404665902697E-2</v>
      </c>
      <c r="AP9" s="17"/>
      <c r="AQ9" s="17">
        <v>0.117831877653676</v>
      </c>
      <c r="AR9" s="17">
        <v>6.70269340023711E-2</v>
      </c>
      <c r="AS9" s="17"/>
      <c r="AT9" s="17">
        <v>7.0371146902406506E-2</v>
      </c>
      <c r="AU9" s="17">
        <v>0.11756947647518599</v>
      </c>
      <c r="AV9" s="17"/>
      <c r="AW9" s="17">
        <v>9.2864035466655198E-2</v>
      </c>
      <c r="AX9" s="17">
        <v>7.24728192512403E-2</v>
      </c>
      <c r="AY9" s="17"/>
      <c r="AZ9" s="17">
        <v>0.13693645948748701</v>
      </c>
      <c r="BA9" s="17">
        <v>6.5104144666456906E-2</v>
      </c>
      <c r="BB9" s="17"/>
      <c r="BC9" s="17">
        <v>0.134452775208486</v>
      </c>
      <c r="BD9" s="17">
        <v>6.7944377866425307E-2</v>
      </c>
      <c r="BE9" s="17">
        <v>9.0931643358822006E-2</v>
      </c>
      <c r="BF9" s="17">
        <v>7.1268943693518993E-2</v>
      </c>
    </row>
    <row r="10" spans="2:58">
      <c r="B10" s="18" t="s">
        <v>126</v>
      </c>
      <c r="C10" s="17">
        <v>0.34609996697915901</v>
      </c>
      <c r="D10" s="17">
        <v>0.353675932046768</v>
      </c>
      <c r="E10" s="17">
        <v>0.34053958082389302</v>
      </c>
      <c r="F10" s="17"/>
      <c r="G10" s="17">
        <v>0.379901424375376</v>
      </c>
      <c r="H10" s="17">
        <v>0.339633936185539</v>
      </c>
      <c r="I10" s="17">
        <v>0.37728949406595602</v>
      </c>
      <c r="J10" s="17">
        <v>0.31689855735173</v>
      </c>
      <c r="K10" s="17">
        <v>0.34836988037900901</v>
      </c>
      <c r="L10" s="17">
        <v>0.33035426089695702</v>
      </c>
      <c r="M10" s="17"/>
      <c r="N10" s="17">
        <v>0.36725805385150601</v>
      </c>
      <c r="O10" s="17">
        <v>0.34805653621058902</v>
      </c>
      <c r="P10" s="17">
        <v>0.34531716952377001</v>
      </c>
      <c r="Q10" s="17">
        <v>0.32021623465938298</v>
      </c>
      <c r="R10" s="17"/>
      <c r="S10" s="17">
        <v>0.29223732064421398</v>
      </c>
      <c r="T10" s="17">
        <v>0.29684963363270001</v>
      </c>
      <c r="U10" s="17">
        <v>0.34406983876108299</v>
      </c>
      <c r="V10" s="17">
        <v>0.43226424199353902</v>
      </c>
      <c r="W10" s="17">
        <v>0.39094963277838801</v>
      </c>
      <c r="X10" s="17">
        <v>0.33516369973912702</v>
      </c>
      <c r="Y10" s="17">
        <v>0.37238950878601801</v>
      </c>
      <c r="Z10" s="17">
        <v>0.36030051555109499</v>
      </c>
      <c r="AA10" s="17">
        <v>0.35515482308823998</v>
      </c>
      <c r="AB10" s="17"/>
      <c r="AC10" s="17">
        <v>0.321636748909361</v>
      </c>
      <c r="AD10" s="17">
        <v>0.34182112595424402</v>
      </c>
      <c r="AE10" s="17">
        <v>0.33227819929382302</v>
      </c>
      <c r="AF10" s="17">
        <v>0.36155557751625</v>
      </c>
      <c r="AG10" s="17">
        <v>0.397010663693314</v>
      </c>
      <c r="AH10" s="17">
        <v>0.37401210460513901</v>
      </c>
      <c r="AI10" s="17"/>
      <c r="AJ10" s="17">
        <v>0.34862631061661198</v>
      </c>
      <c r="AK10" s="17">
        <v>0.38963001217979198</v>
      </c>
      <c r="AL10" s="17">
        <v>0.28423276272743703</v>
      </c>
      <c r="AM10" s="17">
        <v>0.37072272616624202</v>
      </c>
      <c r="AN10" s="17">
        <v>0.32687061909884801</v>
      </c>
      <c r="AO10" s="17">
        <v>0.25778873481778702</v>
      </c>
      <c r="AP10" s="17"/>
      <c r="AQ10" s="17">
        <v>0.38980232902972201</v>
      </c>
      <c r="AR10" s="17">
        <v>0.335407960046961</v>
      </c>
      <c r="AS10" s="17"/>
      <c r="AT10" s="17">
        <v>0.34944538622716698</v>
      </c>
      <c r="AU10" s="17">
        <v>0.33505622046240002</v>
      </c>
      <c r="AV10" s="17"/>
      <c r="AW10" s="17">
        <v>0.30221720794373602</v>
      </c>
      <c r="AX10" s="17">
        <v>0.37044517063496601</v>
      </c>
      <c r="AY10" s="17"/>
      <c r="AZ10" s="17">
        <v>0.37573964875014099</v>
      </c>
      <c r="BA10" s="17">
        <v>0.33804940282891899</v>
      </c>
      <c r="BB10" s="17"/>
      <c r="BC10" s="17">
        <v>0.35523603538986998</v>
      </c>
      <c r="BD10" s="17">
        <v>0.303937740973791</v>
      </c>
      <c r="BE10" s="17">
        <v>0.368051031861584</v>
      </c>
      <c r="BF10" s="17">
        <v>0.39269995876008701</v>
      </c>
    </row>
    <row r="11" spans="2:58">
      <c r="B11" s="18" t="s">
        <v>127</v>
      </c>
      <c r="C11" s="17">
        <v>0.28381344729153801</v>
      </c>
      <c r="D11" s="17">
        <v>0.29125537012400998</v>
      </c>
      <c r="E11" s="17">
        <v>0.27499196764046002</v>
      </c>
      <c r="F11" s="17"/>
      <c r="G11" s="17">
        <v>0.231028202827948</v>
      </c>
      <c r="H11" s="17">
        <v>0.30183832097913599</v>
      </c>
      <c r="I11" s="17">
        <v>0.25910881367334898</v>
      </c>
      <c r="J11" s="17">
        <v>0.30806284738735601</v>
      </c>
      <c r="K11" s="17">
        <v>0.29988557337522997</v>
      </c>
      <c r="L11" s="17">
        <v>0.28988227806491201</v>
      </c>
      <c r="M11" s="17"/>
      <c r="N11" s="17">
        <v>0.29175598334918001</v>
      </c>
      <c r="O11" s="17">
        <v>0.30194399881322198</v>
      </c>
      <c r="P11" s="17">
        <v>0.27108872643537402</v>
      </c>
      <c r="Q11" s="17">
        <v>0.26702773195134899</v>
      </c>
      <c r="R11" s="17"/>
      <c r="S11" s="17">
        <v>0.28756253345274102</v>
      </c>
      <c r="T11" s="17">
        <v>0.30403481678646699</v>
      </c>
      <c r="U11" s="17">
        <v>0.26947318497995298</v>
      </c>
      <c r="V11" s="17">
        <v>0.268852425074528</v>
      </c>
      <c r="W11" s="17">
        <v>0.31318906737162899</v>
      </c>
      <c r="X11" s="17">
        <v>0.270481721268862</v>
      </c>
      <c r="Y11" s="17">
        <v>0.281824797101764</v>
      </c>
      <c r="Z11" s="17">
        <v>0.21758536681810101</v>
      </c>
      <c r="AA11" s="17">
        <v>0.29510508496476201</v>
      </c>
      <c r="AB11" s="17"/>
      <c r="AC11" s="17">
        <v>0.27865292779781098</v>
      </c>
      <c r="AD11" s="17">
        <v>0.29092430719433998</v>
      </c>
      <c r="AE11" s="17">
        <v>0.303055227990978</v>
      </c>
      <c r="AF11" s="17">
        <v>0.26984035597266298</v>
      </c>
      <c r="AG11" s="17">
        <v>0.265026462946724</v>
      </c>
      <c r="AH11" s="17">
        <v>0.30912765639927098</v>
      </c>
      <c r="AI11" s="17"/>
      <c r="AJ11" s="17">
        <v>0.29217286158935102</v>
      </c>
      <c r="AK11" s="17">
        <v>0.27524580014264899</v>
      </c>
      <c r="AL11" s="17">
        <v>0.30419065332713402</v>
      </c>
      <c r="AM11" s="17">
        <v>0.23725658954120801</v>
      </c>
      <c r="AN11" s="17">
        <v>0.27360403944522799</v>
      </c>
      <c r="AO11" s="17">
        <v>0.41441295096223302</v>
      </c>
      <c r="AP11" s="17"/>
      <c r="AQ11" s="17">
        <v>0.27863547423746399</v>
      </c>
      <c r="AR11" s="17">
        <v>0.27947346997105099</v>
      </c>
      <c r="AS11" s="17"/>
      <c r="AT11" s="17">
        <v>0.28711831818302502</v>
      </c>
      <c r="AU11" s="17">
        <v>0.275126423343732</v>
      </c>
      <c r="AV11" s="17"/>
      <c r="AW11" s="17">
        <v>0.27953497419080597</v>
      </c>
      <c r="AX11" s="17">
        <v>0.28618705144184098</v>
      </c>
      <c r="AY11" s="17"/>
      <c r="AZ11" s="17">
        <v>0.29186260602133202</v>
      </c>
      <c r="BA11" s="17">
        <v>0.28067317906820599</v>
      </c>
      <c r="BB11" s="17"/>
      <c r="BC11" s="17">
        <v>0.27708750112855601</v>
      </c>
      <c r="BD11" s="17">
        <v>0.28587265398276002</v>
      </c>
      <c r="BE11" s="17">
        <v>0.29675669584738901</v>
      </c>
      <c r="BF11" s="17">
        <v>0.26922975086378997</v>
      </c>
    </row>
    <row r="12" spans="2:58">
      <c r="B12" s="18" t="s">
        <v>128</v>
      </c>
      <c r="C12" s="17">
        <v>0.134117758505544</v>
      </c>
      <c r="D12" s="17">
        <v>0.13182753062533101</v>
      </c>
      <c r="E12" s="17">
        <v>0.136314782677004</v>
      </c>
      <c r="F12" s="17"/>
      <c r="G12" s="17">
        <v>0.128697101602786</v>
      </c>
      <c r="H12" s="17">
        <v>0.15064567029036799</v>
      </c>
      <c r="I12" s="17">
        <v>0.114045294045121</v>
      </c>
      <c r="J12" s="17">
        <v>0.13698675480973099</v>
      </c>
      <c r="K12" s="17">
        <v>0.12714310645777699</v>
      </c>
      <c r="L12" s="17">
        <v>0.14283160137078499</v>
      </c>
      <c r="M12" s="17"/>
      <c r="N12" s="17">
        <v>0.13148175203455501</v>
      </c>
      <c r="O12" s="17">
        <v>0.123859341350242</v>
      </c>
      <c r="P12" s="17">
        <v>0.146232833700809</v>
      </c>
      <c r="Q12" s="17">
        <v>0.137764904939849</v>
      </c>
      <c r="R12" s="17"/>
      <c r="S12" s="17">
        <v>0.129088490405324</v>
      </c>
      <c r="T12" s="17">
        <v>0.149343071448541</v>
      </c>
      <c r="U12" s="17">
        <v>0.136169016139984</v>
      </c>
      <c r="V12" s="17">
        <v>0.107213820267322</v>
      </c>
      <c r="W12" s="17">
        <v>0.110185684200083</v>
      </c>
      <c r="X12" s="17">
        <v>0.12596478212308901</v>
      </c>
      <c r="Y12" s="17">
        <v>0.154188849425027</v>
      </c>
      <c r="Z12" s="17">
        <v>0.16478439478377499</v>
      </c>
      <c r="AA12" s="17">
        <v>0.13838482027046101</v>
      </c>
      <c r="AB12" s="17"/>
      <c r="AC12" s="17">
        <v>0.157168996024073</v>
      </c>
      <c r="AD12" s="17">
        <v>0.13290363812037601</v>
      </c>
      <c r="AE12" s="17">
        <v>0.12595390125597</v>
      </c>
      <c r="AF12" s="17">
        <v>0.124824594342898</v>
      </c>
      <c r="AG12" s="17">
        <v>0.12117303495666799</v>
      </c>
      <c r="AH12" s="17">
        <v>0.1038817996694</v>
      </c>
      <c r="AI12" s="17"/>
      <c r="AJ12" s="17">
        <v>0.13688063521799201</v>
      </c>
      <c r="AK12" s="17">
        <v>0.124863342333202</v>
      </c>
      <c r="AL12" s="17">
        <v>8.2071771875042193E-2</v>
      </c>
      <c r="AM12" s="17">
        <v>0.13652014630044801</v>
      </c>
      <c r="AN12" s="17">
        <v>0.14818940802659999</v>
      </c>
      <c r="AO12" s="17">
        <v>0.142298174287837</v>
      </c>
      <c r="AP12" s="17"/>
      <c r="AQ12" s="17">
        <v>0.104904122572525</v>
      </c>
      <c r="AR12" s="17">
        <v>0.15463139175236701</v>
      </c>
      <c r="AS12" s="17"/>
      <c r="AT12" s="17">
        <v>0.139827300868691</v>
      </c>
      <c r="AU12" s="17">
        <v>0.114440936200218</v>
      </c>
      <c r="AV12" s="17"/>
      <c r="AW12" s="17">
        <v>0.19814555193870301</v>
      </c>
      <c r="AX12" s="17">
        <v>9.8596526362781003E-2</v>
      </c>
      <c r="AY12" s="17"/>
      <c r="AZ12" s="17">
        <v>9.77206477046908E-2</v>
      </c>
      <c r="BA12" s="17">
        <v>0.145261673710911</v>
      </c>
      <c r="BB12" s="17"/>
      <c r="BC12" s="17">
        <v>0.14504165973658401</v>
      </c>
      <c r="BD12" s="17">
        <v>0.122361965247553</v>
      </c>
      <c r="BE12" s="17">
        <v>0.15305985382891399</v>
      </c>
      <c r="BF12" s="17">
        <v>0.111480042316509</v>
      </c>
    </row>
    <row r="13" spans="2:58">
      <c r="B13" s="18" t="s">
        <v>129</v>
      </c>
      <c r="C13" s="17">
        <v>4.0329429460226197E-2</v>
      </c>
      <c r="D13" s="17">
        <v>2.7410399109836E-2</v>
      </c>
      <c r="E13" s="17">
        <v>5.2227813247632801E-2</v>
      </c>
      <c r="F13" s="17"/>
      <c r="G13" s="17">
        <v>3.8740169155934701E-2</v>
      </c>
      <c r="H13" s="17">
        <v>3.8202151231815501E-2</v>
      </c>
      <c r="I13" s="17">
        <v>3.38093352970869E-2</v>
      </c>
      <c r="J13" s="17">
        <v>4.0866039861164202E-2</v>
      </c>
      <c r="K13" s="17">
        <v>3.66547362659796E-2</v>
      </c>
      <c r="L13" s="17">
        <v>4.8650475091823499E-2</v>
      </c>
      <c r="M13" s="17"/>
      <c r="N13" s="17">
        <v>2.9061500567015501E-2</v>
      </c>
      <c r="O13" s="17">
        <v>3.4708810541480901E-2</v>
      </c>
      <c r="P13" s="17">
        <v>3.9883588775872399E-2</v>
      </c>
      <c r="Q13" s="17">
        <v>5.8993112808059002E-2</v>
      </c>
      <c r="R13" s="17"/>
      <c r="S13" s="17">
        <v>3.7681033170882901E-2</v>
      </c>
      <c r="T13" s="17">
        <v>5.6338312635705698E-2</v>
      </c>
      <c r="U13" s="17">
        <v>2.6440694684634801E-2</v>
      </c>
      <c r="V13" s="17">
        <v>4.2325650219315898E-2</v>
      </c>
      <c r="W13" s="17">
        <v>3.5402624502881501E-2</v>
      </c>
      <c r="X13" s="17">
        <v>6.1051599310456103E-2</v>
      </c>
      <c r="Y13" s="17">
        <v>3.4841034719313997E-2</v>
      </c>
      <c r="Z13" s="17">
        <v>1.44119913200772E-2</v>
      </c>
      <c r="AA13" s="17">
        <v>3.28441154032462E-2</v>
      </c>
      <c r="AB13" s="17"/>
      <c r="AC13" s="17">
        <v>3.8879721988973798E-2</v>
      </c>
      <c r="AD13" s="17">
        <v>4.0831688901971898E-2</v>
      </c>
      <c r="AE13" s="17">
        <v>4.5395805235367702E-2</v>
      </c>
      <c r="AF13" s="17">
        <v>3.52072647281714E-2</v>
      </c>
      <c r="AG13" s="17">
        <v>5.0470933892256702E-2</v>
      </c>
      <c r="AH13" s="17">
        <v>2.5388039270303201E-2</v>
      </c>
      <c r="AI13" s="17"/>
      <c r="AJ13" s="17">
        <v>2.6985053293019898E-2</v>
      </c>
      <c r="AK13" s="17">
        <v>3.6945944015917498E-2</v>
      </c>
      <c r="AL13" s="17">
        <v>7.9337036858907001E-2</v>
      </c>
      <c r="AM13" s="17">
        <v>6.16802246989459E-2</v>
      </c>
      <c r="AN13" s="17">
        <v>4.7116561610048298E-2</v>
      </c>
      <c r="AO13" s="17">
        <v>3.4446099108855897E-2</v>
      </c>
      <c r="AP13" s="17"/>
      <c r="AQ13" s="17">
        <v>3.1894329178721703E-2</v>
      </c>
      <c r="AR13" s="17">
        <v>4.42515337328609E-2</v>
      </c>
      <c r="AS13" s="17"/>
      <c r="AT13" s="17">
        <v>3.7941451874945201E-2</v>
      </c>
      <c r="AU13" s="17">
        <v>4.8562339335927601E-2</v>
      </c>
      <c r="AV13" s="17"/>
      <c r="AW13" s="17">
        <v>6.5495599479963806E-2</v>
      </c>
      <c r="AX13" s="17">
        <v>2.6367783751655102E-2</v>
      </c>
      <c r="AY13" s="17"/>
      <c r="AZ13" s="17">
        <v>2.87185787386421E-2</v>
      </c>
      <c r="BA13" s="17">
        <v>4.3635075232231903E-2</v>
      </c>
      <c r="BB13" s="17"/>
      <c r="BC13" s="17">
        <v>3.7631867960569297E-2</v>
      </c>
      <c r="BD13" s="17">
        <v>7.6892004119771498E-2</v>
      </c>
      <c r="BE13" s="17">
        <v>2.8800645673065201E-2</v>
      </c>
      <c r="BF13" s="17">
        <v>3.9103524821249798E-2</v>
      </c>
    </row>
    <row r="14" spans="2:58">
      <c r="B14" s="18" t="s">
        <v>101</v>
      </c>
      <c r="C14" s="19">
        <v>0.115890554255193</v>
      </c>
      <c r="D14" s="19">
        <v>9.7857157351581001E-2</v>
      </c>
      <c r="E14" s="19">
        <v>0.13337987107277199</v>
      </c>
      <c r="F14" s="19"/>
      <c r="G14" s="19">
        <v>0.104632457051563</v>
      </c>
      <c r="H14" s="19">
        <v>5.72140352949633E-2</v>
      </c>
      <c r="I14" s="19">
        <v>0.105894448074543</v>
      </c>
      <c r="J14" s="19">
        <v>0.12916426835352801</v>
      </c>
      <c r="K14" s="19">
        <v>0.13567548603114901</v>
      </c>
      <c r="L14" s="19">
        <v>0.15465409544445199</v>
      </c>
      <c r="M14" s="19"/>
      <c r="N14" s="19">
        <v>8.8828446412279397E-2</v>
      </c>
      <c r="O14" s="19">
        <v>0.109336881014619</v>
      </c>
      <c r="P14" s="19">
        <v>0.1209384864495</v>
      </c>
      <c r="Q14" s="19">
        <v>0.14821817944814</v>
      </c>
      <c r="R14" s="19"/>
      <c r="S14" s="19">
        <v>0.14536488640119599</v>
      </c>
      <c r="T14" s="19">
        <v>0.12610528336523999</v>
      </c>
      <c r="U14" s="19">
        <v>0.117972605941167</v>
      </c>
      <c r="V14" s="19">
        <v>8.8586969880717403E-2</v>
      </c>
      <c r="W14" s="19">
        <v>7.3241555005421302E-2</v>
      </c>
      <c r="X14" s="19">
        <v>0.13039849947781801</v>
      </c>
      <c r="Y14" s="19">
        <v>0.107577451806736</v>
      </c>
      <c r="Z14" s="19">
        <v>0.11516326047268501</v>
      </c>
      <c r="AA14" s="19">
        <v>0.11224859446816</v>
      </c>
      <c r="AB14" s="19"/>
      <c r="AC14" s="19">
        <v>9.0421628184118599E-2</v>
      </c>
      <c r="AD14" s="19">
        <v>0.14020630589618999</v>
      </c>
      <c r="AE14" s="19">
        <v>0.114664686868732</v>
      </c>
      <c r="AF14" s="19">
        <v>0.14014993478712301</v>
      </c>
      <c r="AG14" s="19">
        <v>8.9481565474969105E-2</v>
      </c>
      <c r="AH14" s="19">
        <v>5.9067413874060302E-2</v>
      </c>
      <c r="AI14" s="19"/>
      <c r="AJ14" s="19">
        <v>0.13335595413951001</v>
      </c>
      <c r="AK14" s="19">
        <v>0.102886571958303</v>
      </c>
      <c r="AL14" s="19">
        <v>0.153185789426944</v>
      </c>
      <c r="AM14" s="19">
        <v>0.103355767197188</v>
      </c>
      <c r="AN14" s="19">
        <v>8.8748399071572601E-2</v>
      </c>
      <c r="AO14" s="19">
        <v>5.8475636157383701E-2</v>
      </c>
      <c r="AP14" s="19"/>
      <c r="AQ14" s="19">
        <v>7.6931867327891104E-2</v>
      </c>
      <c r="AR14" s="19">
        <v>0.11920871049439</v>
      </c>
      <c r="AS14" s="19"/>
      <c r="AT14" s="19">
        <v>0.11529639594376501</v>
      </c>
      <c r="AU14" s="19">
        <v>0.10924460418253699</v>
      </c>
      <c r="AV14" s="19"/>
      <c r="AW14" s="19">
        <v>6.1742630980136499E-2</v>
      </c>
      <c r="AX14" s="19">
        <v>0.145930648557516</v>
      </c>
      <c r="AY14" s="19"/>
      <c r="AZ14" s="19">
        <v>6.9022059297707203E-2</v>
      </c>
      <c r="BA14" s="19">
        <v>0.12727652449327601</v>
      </c>
      <c r="BB14" s="19"/>
      <c r="BC14" s="19">
        <v>5.0550160575934602E-2</v>
      </c>
      <c r="BD14" s="19">
        <v>0.14299125780969901</v>
      </c>
      <c r="BE14" s="19">
        <v>6.2400129430225798E-2</v>
      </c>
      <c r="BF14" s="19">
        <v>0.116217779544844</v>
      </c>
    </row>
    <row r="15" spans="2:58">
      <c r="B15" s="16"/>
    </row>
    <row r="16" spans="2:58">
      <c r="B16" t="s">
        <v>497</v>
      </c>
    </row>
    <row r="17" spans="2:2">
      <c r="B17" t="s">
        <v>498</v>
      </c>
    </row>
    <row r="19" spans="2:2">
      <c r="B19"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BF19"/>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131</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125</v>
      </c>
      <c r="C9" s="17">
        <v>8.7693978585421203E-2</v>
      </c>
      <c r="D9" s="17">
        <v>0.104545104281476</v>
      </c>
      <c r="E9" s="17">
        <v>7.18976927188089E-2</v>
      </c>
      <c r="F9" s="17"/>
      <c r="G9" s="17">
        <v>8.9274362122671605E-2</v>
      </c>
      <c r="H9" s="17">
        <v>0.103485764839699</v>
      </c>
      <c r="I9" s="17">
        <v>0.113936584102921</v>
      </c>
      <c r="J9" s="17">
        <v>8.4549864707227806E-2</v>
      </c>
      <c r="K9" s="17">
        <v>5.84405285482721E-2</v>
      </c>
      <c r="L9" s="17">
        <v>7.6386317459079797E-2</v>
      </c>
      <c r="M9" s="17"/>
      <c r="N9" s="17">
        <v>8.7306090282031901E-2</v>
      </c>
      <c r="O9" s="17">
        <v>9.9674765111988806E-2</v>
      </c>
      <c r="P9" s="17">
        <v>9.5106774088666302E-2</v>
      </c>
      <c r="Q9" s="17">
        <v>6.9650784572434496E-2</v>
      </c>
      <c r="R9" s="17"/>
      <c r="S9" s="17">
        <v>9.4961673684182998E-2</v>
      </c>
      <c r="T9" s="17">
        <v>5.8587740455883497E-2</v>
      </c>
      <c r="U9" s="17">
        <v>8.9764996113817899E-2</v>
      </c>
      <c r="V9" s="17">
        <v>8.46847697575734E-2</v>
      </c>
      <c r="W9" s="17">
        <v>0.11117389994850201</v>
      </c>
      <c r="X9" s="17">
        <v>8.9332719973259297E-2</v>
      </c>
      <c r="Y9" s="17">
        <v>5.9119486156313801E-2</v>
      </c>
      <c r="Z9" s="17">
        <v>0.163668014148734</v>
      </c>
      <c r="AA9" s="17">
        <v>9.2839107248504693E-2</v>
      </c>
      <c r="AB9" s="17"/>
      <c r="AC9" s="17">
        <v>0.11872576946737699</v>
      </c>
      <c r="AD9" s="17">
        <v>8.58278366224689E-2</v>
      </c>
      <c r="AE9" s="17">
        <v>8.0974903879087207E-2</v>
      </c>
      <c r="AF9" s="17">
        <v>6.8750591673434697E-2</v>
      </c>
      <c r="AG9" s="17">
        <v>6.2648014435406296E-2</v>
      </c>
      <c r="AH9" s="17">
        <v>8.2236860795795799E-2</v>
      </c>
      <c r="AI9" s="17"/>
      <c r="AJ9" s="17">
        <v>8.2082330883630206E-2</v>
      </c>
      <c r="AK9" s="17">
        <v>7.4707648381102595E-2</v>
      </c>
      <c r="AL9" s="17">
        <v>7.3376336891289098E-2</v>
      </c>
      <c r="AM9" s="17">
        <v>0.100295075432859</v>
      </c>
      <c r="AN9" s="17">
        <v>0.10961603943814199</v>
      </c>
      <c r="AO9" s="17">
        <v>0.13930966471926901</v>
      </c>
      <c r="AP9" s="17"/>
      <c r="AQ9" s="17">
        <v>0.11521590464198</v>
      </c>
      <c r="AR9" s="17">
        <v>7.9130498653657594E-2</v>
      </c>
      <c r="AS9" s="17"/>
      <c r="AT9" s="17">
        <v>8.3505271724371E-2</v>
      </c>
      <c r="AU9" s="17">
        <v>0.106175269841496</v>
      </c>
      <c r="AV9" s="17"/>
      <c r="AW9" s="17">
        <v>5.8787966144131697E-2</v>
      </c>
      <c r="AX9" s="17">
        <v>0.103730407817057</v>
      </c>
      <c r="AY9" s="17"/>
      <c r="AZ9" s="17">
        <v>0.11012116287606399</v>
      </c>
      <c r="BA9" s="17">
        <v>8.33578826710695E-2</v>
      </c>
      <c r="BB9" s="17"/>
      <c r="BC9" s="17">
        <v>0.11610049063271299</v>
      </c>
      <c r="BD9" s="17">
        <v>9.4278236666128501E-2</v>
      </c>
      <c r="BE9" s="17">
        <v>9.3767331729580294E-2</v>
      </c>
      <c r="BF9" s="17">
        <v>9.0681354658528002E-2</v>
      </c>
    </row>
    <row r="10" spans="2:58">
      <c r="B10" s="18" t="s">
        <v>126</v>
      </c>
      <c r="C10" s="17">
        <v>0.43115130273811703</v>
      </c>
      <c r="D10" s="17">
        <v>0.45765520518015801</v>
      </c>
      <c r="E10" s="17">
        <v>0.403939321032867</v>
      </c>
      <c r="F10" s="17"/>
      <c r="G10" s="17">
        <v>0.48123935137649998</v>
      </c>
      <c r="H10" s="17">
        <v>0.46002111726051298</v>
      </c>
      <c r="I10" s="17">
        <v>0.45455890438499802</v>
      </c>
      <c r="J10" s="17">
        <v>0.34786813362740199</v>
      </c>
      <c r="K10" s="17">
        <v>0.41799933325095401</v>
      </c>
      <c r="L10" s="17">
        <v>0.42902213903219399</v>
      </c>
      <c r="M10" s="17"/>
      <c r="N10" s="17">
        <v>0.48067857083855497</v>
      </c>
      <c r="O10" s="17">
        <v>0.44115954199742102</v>
      </c>
      <c r="P10" s="17">
        <v>0.38369816559994502</v>
      </c>
      <c r="Q10" s="17">
        <v>0.40750152082248298</v>
      </c>
      <c r="R10" s="17"/>
      <c r="S10" s="17">
        <v>0.42478449010529101</v>
      </c>
      <c r="T10" s="17">
        <v>0.35643065710104999</v>
      </c>
      <c r="U10" s="17">
        <v>0.47327803774955102</v>
      </c>
      <c r="V10" s="17">
        <v>0.44586718380951101</v>
      </c>
      <c r="W10" s="17">
        <v>0.41493866993550999</v>
      </c>
      <c r="X10" s="17">
        <v>0.35839060654659799</v>
      </c>
      <c r="Y10" s="17">
        <v>0.49876130590454398</v>
      </c>
      <c r="Z10" s="17">
        <v>0.45988612538740697</v>
      </c>
      <c r="AA10" s="17">
        <v>0.49509195104131598</v>
      </c>
      <c r="AB10" s="17"/>
      <c r="AC10" s="17">
        <v>0.42687461824650402</v>
      </c>
      <c r="AD10" s="17">
        <v>0.428037519888818</v>
      </c>
      <c r="AE10" s="17">
        <v>0.41679414985296398</v>
      </c>
      <c r="AF10" s="17">
        <v>0.44449287403321802</v>
      </c>
      <c r="AG10" s="17">
        <v>0.44367661941845299</v>
      </c>
      <c r="AH10" s="17">
        <v>0.436763935074516</v>
      </c>
      <c r="AI10" s="17"/>
      <c r="AJ10" s="17">
        <v>0.44166986354565102</v>
      </c>
      <c r="AK10" s="17">
        <v>0.43162997970795203</v>
      </c>
      <c r="AL10" s="17">
        <v>0.42168279852729801</v>
      </c>
      <c r="AM10" s="17">
        <v>0.39945909075598601</v>
      </c>
      <c r="AN10" s="17">
        <v>0.45209233721689801</v>
      </c>
      <c r="AO10" s="17">
        <v>0.320148441635703</v>
      </c>
      <c r="AP10" s="17"/>
      <c r="AQ10" s="17">
        <v>0.497342309169784</v>
      </c>
      <c r="AR10" s="17">
        <v>0.41334980555552803</v>
      </c>
      <c r="AS10" s="17"/>
      <c r="AT10" s="17">
        <v>0.42483040658374199</v>
      </c>
      <c r="AU10" s="17">
        <v>0.44460960649441</v>
      </c>
      <c r="AV10" s="17"/>
      <c r="AW10" s="17">
        <v>0.37647719814495001</v>
      </c>
      <c r="AX10" s="17">
        <v>0.46148331103196799</v>
      </c>
      <c r="AY10" s="17"/>
      <c r="AZ10" s="17">
        <v>0.45464674665048299</v>
      </c>
      <c r="BA10" s="17">
        <v>0.42567946710121901</v>
      </c>
      <c r="BB10" s="17"/>
      <c r="BC10" s="17">
        <v>0.48871470831689201</v>
      </c>
      <c r="BD10" s="17">
        <v>0.35856378232638703</v>
      </c>
      <c r="BE10" s="17">
        <v>0.45316032705173498</v>
      </c>
      <c r="BF10" s="17">
        <v>0.43956697959568503</v>
      </c>
    </row>
    <row r="11" spans="2:58">
      <c r="B11" s="18" t="s">
        <v>127</v>
      </c>
      <c r="C11" s="17">
        <v>0.24874581288356401</v>
      </c>
      <c r="D11" s="17">
        <v>0.24926515413962</v>
      </c>
      <c r="E11" s="17">
        <v>0.249164268362982</v>
      </c>
      <c r="F11" s="17"/>
      <c r="G11" s="17">
        <v>0.21929142005701799</v>
      </c>
      <c r="H11" s="17">
        <v>0.262764427216231</v>
      </c>
      <c r="I11" s="17">
        <v>0.207315965130423</v>
      </c>
      <c r="J11" s="17">
        <v>0.28728109600801399</v>
      </c>
      <c r="K11" s="17">
        <v>0.26488009715819399</v>
      </c>
      <c r="L11" s="17">
        <v>0.25054934578563798</v>
      </c>
      <c r="M11" s="17"/>
      <c r="N11" s="17">
        <v>0.23568620534462201</v>
      </c>
      <c r="O11" s="17">
        <v>0.24030300557103401</v>
      </c>
      <c r="P11" s="17">
        <v>0.25675198147598499</v>
      </c>
      <c r="Q11" s="17">
        <v>0.26608084166655599</v>
      </c>
      <c r="R11" s="17"/>
      <c r="S11" s="17">
        <v>0.23971881416518001</v>
      </c>
      <c r="T11" s="17">
        <v>0.30108442479390701</v>
      </c>
      <c r="U11" s="17">
        <v>0.18231001867517099</v>
      </c>
      <c r="V11" s="17">
        <v>0.22847882588287799</v>
      </c>
      <c r="W11" s="17">
        <v>0.23566399160224599</v>
      </c>
      <c r="X11" s="17">
        <v>0.29827202339761799</v>
      </c>
      <c r="Y11" s="17">
        <v>0.26221612109013598</v>
      </c>
      <c r="Z11" s="17">
        <v>0.231554349998885</v>
      </c>
      <c r="AA11" s="17">
        <v>0.22806964394387</v>
      </c>
      <c r="AB11" s="17"/>
      <c r="AC11" s="17">
        <v>0.24091122433461701</v>
      </c>
      <c r="AD11" s="17">
        <v>0.26820784057820302</v>
      </c>
      <c r="AE11" s="17">
        <v>0.29967642522715499</v>
      </c>
      <c r="AF11" s="17">
        <v>0.206118929311672</v>
      </c>
      <c r="AG11" s="17">
        <v>0.230136147852078</v>
      </c>
      <c r="AH11" s="17">
        <v>0.221279902579882</v>
      </c>
      <c r="AI11" s="17"/>
      <c r="AJ11" s="17">
        <v>0.25132818872899998</v>
      </c>
      <c r="AK11" s="17">
        <v>0.26765261581486099</v>
      </c>
      <c r="AL11" s="17">
        <v>0.22287840533386699</v>
      </c>
      <c r="AM11" s="17">
        <v>0.248414827327647</v>
      </c>
      <c r="AN11" s="17">
        <v>0.232183411089527</v>
      </c>
      <c r="AO11" s="17">
        <v>0.25015350185077501</v>
      </c>
      <c r="AP11" s="17"/>
      <c r="AQ11" s="17">
        <v>0.20909835600291601</v>
      </c>
      <c r="AR11" s="17">
        <v>0.26507603294202398</v>
      </c>
      <c r="AS11" s="17"/>
      <c r="AT11" s="17">
        <v>0.25621236231630601</v>
      </c>
      <c r="AU11" s="17">
        <v>0.228155368049938</v>
      </c>
      <c r="AV11" s="17"/>
      <c r="AW11" s="17">
        <v>0.265848544566261</v>
      </c>
      <c r="AX11" s="17">
        <v>0.23925758800805499</v>
      </c>
      <c r="AY11" s="17"/>
      <c r="AZ11" s="17">
        <v>0.231605915607525</v>
      </c>
      <c r="BA11" s="17">
        <v>0.248378385939103</v>
      </c>
      <c r="BB11" s="17"/>
      <c r="BC11" s="17">
        <v>0.23082469772407699</v>
      </c>
      <c r="BD11" s="17">
        <v>0.24904079699355799</v>
      </c>
      <c r="BE11" s="17">
        <v>0.25603399367752899</v>
      </c>
      <c r="BF11" s="17">
        <v>0.246498799524412</v>
      </c>
    </row>
    <row r="12" spans="2:58">
      <c r="B12" s="18" t="s">
        <v>128</v>
      </c>
      <c r="C12" s="17">
        <v>0.12175164409962699</v>
      </c>
      <c r="D12" s="17">
        <v>0.11194602666405599</v>
      </c>
      <c r="E12" s="17">
        <v>0.131204322967402</v>
      </c>
      <c r="F12" s="17"/>
      <c r="G12" s="17">
        <v>0.10171564270991799</v>
      </c>
      <c r="H12" s="17">
        <v>9.14440151590592E-2</v>
      </c>
      <c r="I12" s="17">
        <v>0.12895075078335899</v>
      </c>
      <c r="J12" s="17">
        <v>0.154556634807162</v>
      </c>
      <c r="K12" s="17">
        <v>0.13093836402613801</v>
      </c>
      <c r="L12" s="17">
        <v>0.120585386205445</v>
      </c>
      <c r="M12" s="17"/>
      <c r="N12" s="17">
        <v>0.10491801451081401</v>
      </c>
      <c r="O12" s="17">
        <v>0.11465943860986</v>
      </c>
      <c r="P12" s="17">
        <v>0.147813188297274</v>
      </c>
      <c r="Q12" s="17">
        <v>0.125104941952913</v>
      </c>
      <c r="R12" s="17"/>
      <c r="S12" s="17">
        <v>0.114742624847987</v>
      </c>
      <c r="T12" s="17">
        <v>0.12868802285373299</v>
      </c>
      <c r="U12" s="17">
        <v>0.14116418332272901</v>
      </c>
      <c r="V12" s="17">
        <v>0.16464292119144899</v>
      </c>
      <c r="W12" s="17">
        <v>0.14694346314076501</v>
      </c>
      <c r="X12" s="17">
        <v>0.13284137179298999</v>
      </c>
      <c r="Y12" s="17">
        <v>9.3538543901895893E-2</v>
      </c>
      <c r="Z12" s="17">
        <v>5.6392573786081999E-2</v>
      </c>
      <c r="AA12" s="17">
        <v>8.9630475295303602E-2</v>
      </c>
      <c r="AB12" s="17"/>
      <c r="AC12" s="17">
        <v>0.113257746492907</v>
      </c>
      <c r="AD12" s="17">
        <v>0.101665822142715</v>
      </c>
      <c r="AE12" s="17">
        <v>0.112000853723044</v>
      </c>
      <c r="AF12" s="17">
        <v>0.14877197887774801</v>
      </c>
      <c r="AG12" s="17">
        <v>0.148628807423894</v>
      </c>
      <c r="AH12" s="17">
        <v>0.16365698155182201</v>
      </c>
      <c r="AI12" s="17"/>
      <c r="AJ12" s="17">
        <v>0.116009306781046</v>
      </c>
      <c r="AK12" s="17">
        <v>0.12855753249370699</v>
      </c>
      <c r="AL12" s="17">
        <v>0.13170393791701199</v>
      </c>
      <c r="AM12" s="17">
        <v>0.14305062818363101</v>
      </c>
      <c r="AN12" s="17">
        <v>0.10459712762086799</v>
      </c>
      <c r="AO12" s="17">
        <v>0.130008161456062</v>
      </c>
      <c r="AP12" s="17"/>
      <c r="AQ12" s="17">
        <v>9.4747507381672702E-2</v>
      </c>
      <c r="AR12" s="17">
        <v>0.13187626277532299</v>
      </c>
      <c r="AS12" s="17"/>
      <c r="AT12" s="17">
        <v>0.124480922898337</v>
      </c>
      <c r="AU12" s="17">
        <v>0.115165251494471</v>
      </c>
      <c r="AV12" s="17"/>
      <c r="AW12" s="17">
        <v>0.20322854284026501</v>
      </c>
      <c r="AX12" s="17">
        <v>7.6550026501170806E-2</v>
      </c>
      <c r="AY12" s="17"/>
      <c r="AZ12" s="17">
        <v>0.122790506751789</v>
      </c>
      <c r="BA12" s="17">
        <v>0.125434814060565</v>
      </c>
      <c r="BB12" s="17"/>
      <c r="BC12" s="17">
        <v>0.105665364687114</v>
      </c>
      <c r="BD12" s="17">
        <v>0.137618015468776</v>
      </c>
      <c r="BE12" s="17">
        <v>0.11215057155244899</v>
      </c>
      <c r="BF12" s="17">
        <v>0.13393641019637101</v>
      </c>
    </row>
    <row r="13" spans="2:58">
      <c r="B13" s="18" t="s">
        <v>129</v>
      </c>
      <c r="C13" s="17">
        <v>2.8297879395802802E-2</v>
      </c>
      <c r="D13" s="17">
        <v>2.4078724449686999E-2</v>
      </c>
      <c r="E13" s="17">
        <v>3.2648866126895701E-2</v>
      </c>
      <c r="F13" s="17"/>
      <c r="G13" s="17">
        <v>1.8070381142526699E-2</v>
      </c>
      <c r="H13" s="17">
        <v>3.03520601428631E-2</v>
      </c>
      <c r="I13" s="17">
        <v>1.2739103542885301E-2</v>
      </c>
      <c r="J13" s="17">
        <v>4.31264365689117E-2</v>
      </c>
      <c r="K13" s="17">
        <v>3.5642123722876597E-2</v>
      </c>
      <c r="L13" s="17">
        <v>2.9577186761282501E-2</v>
      </c>
      <c r="M13" s="17"/>
      <c r="N13" s="17">
        <v>2.1998109460161699E-2</v>
      </c>
      <c r="O13" s="17">
        <v>2.03392262163203E-2</v>
      </c>
      <c r="P13" s="17">
        <v>3.6987841141267401E-2</v>
      </c>
      <c r="Q13" s="17">
        <v>3.5901638924241697E-2</v>
      </c>
      <c r="R13" s="17"/>
      <c r="S13" s="17">
        <v>2.3123207250083499E-2</v>
      </c>
      <c r="T13" s="17">
        <v>5.9259818926266403E-2</v>
      </c>
      <c r="U13" s="17">
        <v>2.0829770592461699E-2</v>
      </c>
      <c r="V13" s="17">
        <v>1.7461585539937399E-2</v>
      </c>
      <c r="W13" s="17">
        <v>2.7817234842047098E-2</v>
      </c>
      <c r="X13" s="17">
        <v>2.45154147862814E-2</v>
      </c>
      <c r="Y13" s="17">
        <v>3.1350091614330403E-2</v>
      </c>
      <c r="Z13" s="17">
        <v>0</v>
      </c>
      <c r="AA13" s="17">
        <v>2.23085721236655E-2</v>
      </c>
      <c r="AB13" s="17"/>
      <c r="AC13" s="17">
        <v>3.23111045760376E-2</v>
      </c>
      <c r="AD13" s="17">
        <v>2.58116291641813E-2</v>
      </c>
      <c r="AE13" s="17">
        <v>1.49320610293467E-2</v>
      </c>
      <c r="AF13" s="17">
        <v>2.4872031934789599E-2</v>
      </c>
      <c r="AG13" s="17">
        <v>4.6475849765852298E-2</v>
      </c>
      <c r="AH13" s="17">
        <v>3.52118160289017E-2</v>
      </c>
      <c r="AI13" s="17"/>
      <c r="AJ13" s="17">
        <v>2.0492534536013001E-2</v>
      </c>
      <c r="AK13" s="17">
        <v>2.9878801744191399E-2</v>
      </c>
      <c r="AL13" s="17">
        <v>3.9206630417146601E-2</v>
      </c>
      <c r="AM13" s="17">
        <v>4.1898554007906499E-2</v>
      </c>
      <c r="AN13" s="17">
        <v>2.9802111392749402E-2</v>
      </c>
      <c r="AO13" s="17">
        <v>5.1196558196938399E-2</v>
      </c>
      <c r="AP13" s="17"/>
      <c r="AQ13" s="17">
        <v>2.2630217717411201E-2</v>
      </c>
      <c r="AR13" s="17">
        <v>3.14433020689939E-2</v>
      </c>
      <c r="AS13" s="17"/>
      <c r="AT13" s="17">
        <v>2.7715770644057201E-2</v>
      </c>
      <c r="AU13" s="17">
        <v>2.7128106448506901E-2</v>
      </c>
      <c r="AV13" s="17"/>
      <c r="AW13" s="17">
        <v>4.7030303405418299E-2</v>
      </c>
      <c r="AX13" s="17">
        <v>1.7905536537121399E-2</v>
      </c>
      <c r="AY13" s="17"/>
      <c r="AZ13" s="17">
        <v>2.57283519189845E-2</v>
      </c>
      <c r="BA13" s="17">
        <v>3.04872050720357E-2</v>
      </c>
      <c r="BB13" s="17"/>
      <c r="BC13" s="17">
        <v>2.229404379025E-2</v>
      </c>
      <c r="BD13" s="17">
        <v>6.10780114457685E-2</v>
      </c>
      <c r="BE13" s="17">
        <v>3.6719931914969701E-2</v>
      </c>
      <c r="BF13" s="17">
        <v>1.8952773028756101E-2</v>
      </c>
    </row>
    <row r="14" spans="2:58">
      <c r="B14" s="18" t="s">
        <v>101</v>
      </c>
      <c r="C14" s="19">
        <v>8.2359382297468406E-2</v>
      </c>
      <c r="D14" s="19">
        <v>5.2509785285002997E-2</v>
      </c>
      <c r="E14" s="19">
        <v>0.111145528791045</v>
      </c>
      <c r="F14" s="19"/>
      <c r="G14" s="19">
        <v>9.0408842591366695E-2</v>
      </c>
      <c r="H14" s="19">
        <v>5.1932615381634899E-2</v>
      </c>
      <c r="I14" s="19">
        <v>8.2498692055414102E-2</v>
      </c>
      <c r="J14" s="19">
        <v>8.2617834281282998E-2</v>
      </c>
      <c r="K14" s="19">
        <v>9.2099553293565395E-2</v>
      </c>
      <c r="L14" s="19">
        <v>9.3879624756360497E-2</v>
      </c>
      <c r="M14" s="19"/>
      <c r="N14" s="19">
        <v>6.9413009563815298E-2</v>
      </c>
      <c r="O14" s="19">
        <v>8.3864022493376003E-2</v>
      </c>
      <c r="P14" s="19">
        <v>7.9642049396861897E-2</v>
      </c>
      <c r="Q14" s="19">
        <v>9.5760272061371901E-2</v>
      </c>
      <c r="R14" s="19"/>
      <c r="S14" s="19">
        <v>0.102669189947276</v>
      </c>
      <c r="T14" s="19">
        <v>9.5949335869160907E-2</v>
      </c>
      <c r="U14" s="19">
        <v>9.2652993546269796E-2</v>
      </c>
      <c r="V14" s="19">
        <v>5.8864713818651E-2</v>
      </c>
      <c r="W14" s="19">
        <v>6.3462740530929596E-2</v>
      </c>
      <c r="X14" s="19">
        <v>9.6647863503253398E-2</v>
      </c>
      <c r="Y14" s="19">
        <v>5.5014451332780101E-2</v>
      </c>
      <c r="Z14" s="19">
        <v>8.8498936678892304E-2</v>
      </c>
      <c r="AA14" s="19">
        <v>7.2060250347340093E-2</v>
      </c>
      <c r="AB14" s="19"/>
      <c r="AC14" s="19">
        <v>6.7919536882557502E-2</v>
      </c>
      <c r="AD14" s="19">
        <v>9.0449351603614406E-2</v>
      </c>
      <c r="AE14" s="19">
        <v>7.5621606288403406E-2</v>
      </c>
      <c r="AF14" s="19">
        <v>0.10699359416913801</v>
      </c>
      <c r="AG14" s="19">
        <v>6.8434561104316505E-2</v>
      </c>
      <c r="AH14" s="19">
        <v>6.08505039690828E-2</v>
      </c>
      <c r="AI14" s="19"/>
      <c r="AJ14" s="19">
        <v>8.84177755246605E-2</v>
      </c>
      <c r="AK14" s="19">
        <v>6.7573421858185906E-2</v>
      </c>
      <c r="AL14" s="19">
        <v>0.11115189091338699</v>
      </c>
      <c r="AM14" s="19">
        <v>6.6881824291969705E-2</v>
      </c>
      <c r="AN14" s="19">
        <v>7.1708973241816507E-2</v>
      </c>
      <c r="AO14" s="19">
        <v>0.10918367214125201</v>
      </c>
      <c r="AP14" s="19"/>
      <c r="AQ14" s="19">
        <v>6.0965705086235798E-2</v>
      </c>
      <c r="AR14" s="19">
        <v>7.9124098004472801E-2</v>
      </c>
      <c r="AS14" s="19"/>
      <c r="AT14" s="19">
        <v>8.3255265833187098E-2</v>
      </c>
      <c r="AU14" s="19">
        <v>7.8766397671178101E-2</v>
      </c>
      <c r="AV14" s="19"/>
      <c r="AW14" s="19">
        <v>4.8627444898974401E-2</v>
      </c>
      <c r="AX14" s="19">
        <v>0.101073130104628</v>
      </c>
      <c r="AY14" s="19"/>
      <c r="AZ14" s="19">
        <v>5.5107316195154903E-2</v>
      </c>
      <c r="BA14" s="19">
        <v>8.6662245156007303E-2</v>
      </c>
      <c r="BB14" s="19"/>
      <c r="BC14" s="19">
        <v>3.6400694848954397E-2</v>
      </c>
      <c r="BD14" s="19">
        <v>9.9421157099382804E-2</v>
      </c>
      <c r="BE14" s="19">
        <v>4.8167844073737101E-2</v>
      </c>
      <c r="BF14" s="19">
        <v>7.0363682996248594E-2</v>
      </c>
    </row>
    <row r="15" spans="2:58">
      <c r="B15" s="16"/>
    </row>
    <row r="16" spans="2:58">
      <c r="B16" t="s">
        <v>497</v>
      </c>
    </row>
    <row r="17" spans="2:2">
      <c r="B17" t="s">
        <v>498</v>
      </c>
    </row>
    <row r="19" spans="2:2">
      <c r="B19"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BF19"/>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132</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125</v>
      </c>
      <c r="C9" s="17">
        <v>9.4616044928851006E-2</v>
      </c>
      <c r="D9" s="17">
        <v>0.12317004937324701</v>
      </c>
      <c r="E9" s="17">
        <v>6.7424158113342597E-2</v>
      </c>
      <c r="F9" s="17"/>
      <c r="G9" s="17">
        <v>0.100005910054418</v>
      </c>
      <c r="H9" s="17">
        <v>0.119125550927154</v>
      </c>
      <c r="I9" s="17">
        <v>0.105356471915121</v>
      </c>
      <c r="J9" s="17">
        <v>0.102274705258024</v>
      </c>
      <c r="K9" s="17">
        <v>7.3450525250700296E-2</v>
      </c>
      <c r="L9" s="17">
        <v>7.2223753329661203E-2</v>
      </c>
      <c r="M9" s="17"/>
      <c r="N9" s="17">
        <v>0.105520345725164</v>
      </c>
      <c r="O9" s="17">
        <v>0.102601786646027</v>
      </c>
      <c r="P9" s="17">
        <v>8.9611759030893703E-2</v>
      </c>
      <c r="Q9" s="17">
        <v>7.9491321740589094E-2</v>
      </c>
      <c r="R9" s="17"/>
      <c r="S9" s="17">
        <v>0.10753140624334701</v>
      </c>
      <c r="T9" s="17">
        <v>6.5201901247447097E-2</v>
      </c>
      <c r="U9" s="17">
        <v>8.1714843188806299E-2</v>
      </c>
      <c r="V9" s="17">
        <v>0.107399307314454</v>
      </c>
      <c r="W9" s="17">
        <v>9.3575788119779194E-2</v>
      </c>
      <c r="X9" s="17">
        <v>8.9219741387976198E-2</v>
      </c>
      <c r="Y9" s="17">
        <v>6.5727651914613799E-2</v>
      </c>
      <c r="Z9" s="17">
        <v>0.164381073187954</v>
      </c>
      <c r="AA9" s="17">
        <v>0.11605968270320299</v>
      </c>
      <c r="AB9" s="17"/>
      <c r="AC9" s="17">
        <v>0.11932142526037599</v>
      </c>
      <c r="AD9" s="17">
        <v>8.1899531719297106E-2</v>
      </c>
      <c r="AE9" s="17">
        <v>9.3972414030521201E-2</v>
      </c>
      <c r="AF9" s="17">
        <v>9.28600337736884E-2</v>
      </c>
      <c r="AG9" s="17">
        <v>5.65389398904107E-2</v>
      </c>
      <c r="AH9" s="17">
        <v>0.14335322363415801</v>
      </c>
      <c r="AI9" s="17"/>
      <c r="AJ9" s="17">
        <v>8.8725024347611606E-2</v>
      </c>
      <c r="AK9" s="17">
        <v>7.4781314000247304E-2</v>
      </c>
      <c r="AL9" s="17">
        <v>6.9057808283329594E-2</v>
      </c>
      <c r="AM9" s="17">
        <v>9.9361131134991704E-2</v>
      </c>
      <c r="AN9" s="17">
        <v>0.136903094931907</v>
      </c>
      <c r="AO9" s="17">
        <v>0.115934182831147</v>
      </c>
      <c r="AP9" s="17"/>
      <c r="AQ9" s="17">
        <v>0.13149798178495001</v>
      </c>
      <c r="AR9" s="17">
        <v>8.3525826390316998E-2</v>
      </c>
      <c r="AS9" s="17"/>
      <c r="AT9" s="17">
        <v>9.3795390974732204E-2</v>
      </c>
      <c r="AU9" s="17">
        <v>0.100598447152926</v>
      </c>
      <c r="AV9" s="17"/>
      <c r="AW9" s="17">
        <v>6.8561094054034294E-2</v>
      </c>
      <c r="AX9" s="17">
        <v>0.109070766993556</v>
      </c>
      <c r="AY9" s="17"/>
      <c r="AZ9" s="17">
        <v>0.14569834567373199</v>
      </c>
      <c r="BA9" s="17">
        <v>8.2231511611868202E-2</v>
      </c>
      <c r="BB9" s="17"/>
      <c r="BC9" s="17">
        <v>0.144077624778115</v>
      </c>
      <c r="BD9" s="17">
        <v>8.1996387450680594E-2</v>
      </c>
      <c r="BE9" s="17">
        <v>9.0206646295602794E-2</v>
      </c>
      <c r="BF9" s="17">
        <v>0.10468520021196299</v>
      </c>
    </row>
    <row r="10" spans="2:58">
      <c r="B10" s="18" t="s">
        <v>126</v>
      </c>
      <c r="C10" s="17">
        <v>0.412721933971818</v>
      </c>
      <c r="D10" s="17">
        <v>0.43232206765665598</v>
      </c>
      <c r="E10" s="17">
        <v>0.39502185904634801</v>
      </c>
      <c r="F10" s="17"/>
      <c r="G10" s="17">
        <v>0.42831198712184798</v>
      </c>
      <c r="H10" s="17">
        <v>0.42658938199144802</v>
      </c>
      <c r="I10" s="17">
        <v>0.41695861171500798</v>
      </c>
      <c r="J10" s="17">
        <v>0.34054622929113998</v>
      </c>
      <c r="K10" s="17">
        <v>0.41117175023207397</v>
      </c>
      <c r="L10" s="17">
        <v>0.45096133142120498</v>
      </c>
      <c r="M10" s="17"/>
      <c r="N10" s="17">
        <v>0.43782144278014201</v>
      </c>
      <c r="O10" s="17">
        <v>0.44742700441034</v>
      </c>
      <c r="P10" s="17">
        <v>0.38320084794644599</v>
      </c>
      <c r="Q10" s="17">
        <v>0.37390927253115203</v>
      </c>
      <c r="R10" s="17"/>
      <c r="S10" s="17">
        <v>0.40975118093134899</v>
      </c>
      <c r="T10" s="17">
        <v>0.354533601413832</v>
      </c>
      <c r="U10" s="17">
        <v>0.40228646829406101</v>
      </c>
      <c r="V10" s="17">
        <v>0.39243563799265102</v>
      </c>
      <c r="W10" s="17">
        <v>0.455867700827087</v>
      </c>
      <c r="X10" s="17">
        <v>0.45461690814065098</v>
      </c>
      <c r="Y10" s="17">
        <v>0.44870045698233701</v>
      </c>
      <c r="Z10" s="17">
        <v>0.42415480849890103</v>
      </c>
      <c r="AA10" s="17">
        <v>0.42093724834212298</v>
      </c>
      <c r="AB10" s="17"/>
      <c r="AC10" s="17">
        <v>0.39534318890387798</v>
      </c>
      <c r="AD10" s="17">
        <v>0.42726082103690599</v>
      </c>
      <c r="AE10" s="17">
        <v>0.38958462506970698</v>
      </c>
      <c r="AF10" s="17">
        <v>0.40590659648198302</v>
      </c>
      <c r="AG10" s="17">
        <v>0.46323491560783697</v>
      </c>
      <c r="AH10" s="17">
        <v>0.39157293496035001</v>
      </c>
      <c r="AI10" s="17"/>
      <c r="AJ10" s="17">
        <v>0.43235620711685102</v>
      </c>
      <c r="AK10" s="17">
        <v>0.43812158199144702</v>
      </c>
      <c r="AL10" s="17">
        <v>0.35753556051719998</v>
      </c>
      <c r="AM10" s="17">
        <v>0.35701076519056302</v>
      </c>
      <c r="AN10" s="17">
        <v>0.40546792057790298</v>
      </c>
      <c r="AO10" s="17">
        <v>0.34649098292138603</v>
      </c>
      <c r="AP10" s="17"/>
      <c r="AQ10" s="17">
        <v>0.44548357752274798</v>
      </c>
      <c r="AR10" s="17">
        <v>0.40923063301150098</v>
      </c>
      <c r="AS10" s="17"/>
      <c r="AT10" s="17">
        <v>0.40534330458968199</v>
      </c>
      <c r="AU10" s="17">
        <v>0.43734307024055002</v>
      </c>
      <c r="AV10" s="17"/>
      <c r="AW10" s="17">
        <v>0.370694104404375</v>
      </c>
      <c r="AX10" s="17">
        <v>0.43603806296008402</v>
      </c>
      <c r="AY10" s="17"/>
      <c r="AZ10" s="17">
        <v>0.41745200727545401</v>
      </c>
      <c r="BA10" s="17">
        <v>0.41258458512454699</v>
      </c>
      <c r="BB10" s="17"/>
      <c r="BC10" s="17">
        <v>0.40986484422202102</v>
      </c>
      <c r="BD10" s="17">
        <v>0.36404534293746099</v>
      </c>
      <c r="BE10" s="17">
        <v>0.43057314501955501</v>
      </c>
      <c r="BF10" s="17">
        <v>0.44739530935532701</v>
      </c>
    </row>
    <row r="11" spans="2:58">
      <c r="B11" s="18" t="s">
        <v>127</v>
      </c>
      <c r="C11" s="17">
        <v>0.25572319742563498</v>
      </c>
      <c r="D11" s="17">
        <v>0.24910905424500401</v>
      </c>
      <c r="E11" s="17">
        <v>0.26218168616983001</v>
      </c>
      <c r="F11" s="17"/>
      <c r="G11" s="17">
        <v>0.22683683962477999</v>
      </c>
      <c r="H11" s="17">
        <v>0.252983028952177</v>
      </c>
      <c r="I11" s="17">
        <v>0.25544202571051899</v>
      </c>
      <c r="J11" s="17">
        <v>0.291042452318587</v>
      </c>
      <c r="K11" s="17">
        <v>0.27905017490652101</v>
      </c>
      <c r="L11" s="17">
        <v>0.23284656855909999</v>
      </c>
      <c r="M11" s="17"/>
      <c r="N11" s="17">
        <v>0.24163150932886099</v>
      </c>
      <c r="O11" s="17">
        <v>0.25190911412314299</v>
      </c>
      <c r="P11" s="17">
        <v>0.26638738793021199</v>
      </c>
      <c r="Q11" s="17">
        <v>0.267062316890044</v>
      </c>
      <c r="R11" s="17"/>
      <c r="S11" s="17">
        <v>0.25019679860468902</v>
      </c>
      <c r="T11" s="17">
        <v>0.27664263404920297</v>
      </c>
      <c r="U11" s="17">
        <v>0.24218469541930199</v>
      </c>
      <c r="V11" s="17">
        <v>0.29280978914386602</v>
      </c>
      <c r="W11" s="17">
        <v>0.25541225982858601</v>
      </c>
      <c r="X11" s="17">
        <v>0.22619291925482701</v>
      </c>
      <c r="Y11" s="17">
        <v>0.24532252632137899</v>
      </c>
      <c r="Z11" s="17">
        <v>0.20035384035425999</v>
      </c>
      <c r="AA11" s="17">
        <v>0.26752141504877303</v>
      </c>
      <c r="AB11" s="17"/>
      <c r="AC11" s="17">
        <v>0.26828234689909097</v>
      </c>
      <c r="AD11" s="17">
        <v>0.24765375268371201</v>
      </c>
      <c r="AE11" s="17">
        <v>0.28219117574362901</v>
      </c>
      <c r="AF11" s="17">
        <v>0.24137419304031801</v>
      </c>
      <c r="AG11" s="17">
        <v>0.27286528272645599</v>
      </c>
      <c r="AH11" s="17">
        <v>0.16921763911839899</v>
      </c>
      <c r="AI11" s="17"/>
      <c r="AJ11" s="17">
        <v>0.25784149732165701</v>
      </c>
      <c r="AK11" s="17">
        <v>0.25197290053327598</v>
      </c>
      <c r="AL11" s="17">
        <v>0.24846273058357701</v>
      </c>
      <c r="AM11" s="17">
        <v>0.30296516408807</v>
      </c>
      <c r="AN11" s="17">
        <v>0.232400200517419</v>
      </c>
      <c r="AO11" s="17">
        <v>0.28794156005259702</v>
      </c>
      <c r="AP11" s="17"/>
      <c r="AQ11" s="17">
        <v>0.23081298563442099</v>
      </c>
      <c r="AR11" s="17">
        <v>0.26079197443996299</v>
      </c>
      <c r="AS11" s="17"/>
      <c r="AT11" s="17">
        <v>0.25860623817183997</v>
      </c>
      <c r="AU11" s="17">
        <v>0.24777136117860199</v>
      </c>
      <c r="AV11" s="17"/>
      <c r="AW11" s="17">
        <v>0.29070505524545798</v>
      </c>
      <c r="AX11" s="17">
        <v>0.236316020857849</v>
      </c>
      <c r="AY11" s="17"/>
      <c r="AZ11" s="17">
        <v>0.26766148686868402</v>
      </c>
      <c r="BA11" s="17">
        <v>0.25202995156767699</v>
      </c>
      <c r="BB11" s="17"/>
      <c r="BC11" s="17">
        <v>0.25815465807074001</v>
      </c>
      <c r="BD11" s="17">
        <v>0.25857903971171098</v>
      </c>
      <c r="BE11" s="17">
        <v>0.28033555166582202</v>
      </c>
      <c r="BF11" s="17">
        <v>0.22626898733808201</v>
      </c>
    </row>
    <row r="12" spans="2:58">
      <c r="B12" s="18" t="s">
        <v>128</v>
      </c>
      <c r="C12" s="17">
        <v>0.11130855213700599</v>
      </c>
      <c r="D12" s="17">
        <v>9.9658142413362197E-2</v>
      </c>
      <c r="E12" s="17">
        <v>0.123584321365238</v>
      </c>
      <c r="F12" s="17"/>
      <c r="G12" s="17">
        <v>0.115087819420943</v>
      </c>
      <c r="H12" s="17">
        <v>0.102834323181238</v>
      </c>
      <c r="I12" s="17">
        <v>0.114768316089471</v>
      </c>
      <c r="J12" s="17">
        <v>0.113376285343327</v>
      </c>
      <c r="K12" s="17">
        <v>0.11381538094567201</v>
      </c>
      <c r="L12" s="17">
        <v>0.11163494845944</v>
      </c>
      <c r="M12" s="17"/>
      <c r="N12" s="17">
        <v>0.107119834755736</v>
      </c>
      <c r="O12" s="17">
        <v>8.4738298692737496E-2</v>
      </c>
      <c r="P12" s="17">
        <v>0.12581569123689201</v>
      </c>
      <c r="Q12" s="17">
        <v>0.13135262339331599</v>
      </c>
      <c r="R12" s="17"/>
      <c r="S12" s="17">
        <v>0.10078017827371</v>
      </c>
      <c r="T12" s="17">
        <v>0.15061500761586799</v>
      </c>
      <c r="U12" s="17">
        <v>0.11640381416132101</v>
      </c>
      <c r="V12" s="17">
        <v>9.7831925796085295E-2</v>
      </c>
      <c r="W12" s="17">
        <v>7.5330999563820999E-2</v>
      </c>
      <c r="X12" s="17">
        <v>0.12345901997608399</v>
      </c>
      <c r="Y12" s="17">
        <v>0.134417080630303</v>
      </c>
      <c r="Z12" s="17">
        <v>8.4699169822359394E-2</v>
      </c>
      <c r="AA12" s="17">
        <v>8.8752704914573904E-2</v>
      </c>
      <c r="AB12" s="17"/>
      <c r="AC12" s="17">
        <v>0.118484425559512</v>
      </c>
      <c r="AD12" s="17">
        <v>9.7894884902096094E-2</v>
      </c>
      <c r="AE12" s="17">
        <v>0.134727738709431</v>
      </c>
      <c r="AF12" s="17">
        <v>0.113412709979981</v>
      </c>
      <c r="AG12" s="17">
        <v>8.3116291345244106E-2</v>
      </c>
      <c r="AH12" s="17">
        <v>0.149337661701058</v>
      </c>
      <c r="AI12" s="17"/>
      <c r="AJ12" s="17">
        <v>9.58869289140242E-2</v>
      </c>
      <c r="AK12" s="17">
        <v>0.14057646861143899</v>
      </c>
      <c r="AL12" s="17">
        <v>0.122299169079795</v>
      </c>
      <c r="AM12" s="17">
        <v>0.112430141753981</v>
      </c>
      <c r="AN12" s="17">
        <v>0.106829662126078</v>
      </c>
      <c r="AO12" s="17">
        <v>0.107014845573783</v>
      </c>
      <c r="AP12" s="17"/>
      <c r="AQ12" s="17">
        <v>9.1693001212616407E-2</v>
      </c>
      <c r="AR12" s="17">
        <v>0.116442352575427</v>
      </c>
      <c r="AS12" s="17"/>
      <c r="AT12" s="17">
        <v>0.118197996028338</v>
      </c>
      <c r="AU12" s="17">
        <v>8.8704498130003306E-2</v>
      </c>
      <c r="AV12" s="17"/>
      <c r="AW12" s="17">
        <v>0.14795258123256699</v>
      </c>
      <c r="AX12" s="17">
        <v>9.0979238969147905E-2</v>
      </c>
      <c r="AY12" s="17"/>
      <c r="AZ12" s="17">
        <v>8.9929185472902601E-2</v>
      </c>
      <c r="BA12" s="17">
        <v>0.119407860126186</v>
      </c>
      <c r="BB12" s="17"/>
      <c r="BC12" s="17">
        <v>9.7345436335940699E-2</v>
      </c>
      <c r="BD12" s="17">
        <v>0.117781374782086</v>
      </c>
      <c r="BE12" s="17">
        <v>0.115340662688349</v>
      </c>
      <c r="BF12" s="17">
        <v>0.126912196774253</v>
      </c>
    </row>
    <row r="13" spans="2:58">
      <c r="B13" s="18" t="s">
        <v>129</v>
      </c>
      <c r="C13" s="17">
        <v>3.6640919484533498E-2</v>
      </c>
      <c r="D13" s="17">
        <v>3.7741431043131102E-2</v>
      </c>
      <c r="E13" s="17">
        <v>3.4752440969584998E-2</v>
      </c>
      <c r="F13" s="17"/>
      <c r="G13" s="17">
        <v>2.4225419693024799E-2</v>
      </c>
      <c r="H13" s="17">
        <v>4.01235073003543E-2</v>
      </c>
      <c r="I13" s="17">
        <v>2.79625806752615E-2</v>
      </c>
      <c r="J13" s="17">
        <v>5.5191476412096603E-2</v>
      </c>
      <c r="K13" s="17">
        <v>4.1406106965232697E-2</v>
      </c>
      <c r="L13" s="17">
        <v>2.8829928616246399E-2</v>
      </c>
      <c r="M13" s="17"/>
      <c r="N13" s="17">
        <v>3.25979870751072E-2</v>
      </c>
      <c r="O13" s="17">
        <v>2.99688278921846E-2</v>
      </c>
      <c r="P13" s="17">
        <v>4.52677892925476E-2</v>
      </c>
      <c r="Q13" s="17">
        <v>4.0571493176441598E-2</v>
      </c>
      <c r="R13" s="17"/>
      <c r="S13" s="17">
        <v>4.2135199109707297E-2</v>
      </c>
      <c r="T13" s="17">
        <v>7.1459015653187394E-2</v>
      </c>
      <c r="U13" s="17">
        <v>2.05040694166293E-2</v>
      </c>
      <c r="V13" s="17">
        <v>3.8737481551177899E-2</v>
      </c>
      <c r="W13" s="17">
        <v>3.4088686871667703E-2</v>
      </c>
      <c r="X13" s="17">
        <v>1.5124379224257E-2</v>
      </c>
      <c r="Y13" s="17">
        <v>2.6505254608301498E-2</v>
      </c>
      <c r="Z13" s="17">
        <v>0</v>
      </c>
      <c r="AA13" s="17">
        <v>3.7423345590179402E-2</v>
      </c>
      <c r="AB13" s="17"/>
      <c r="AC13" s="17">
        <v>4.09218488713044E-2</v>
      </c>
      <c r="AD13" s="17">
        <v>4.24445176147525E-2</v>
      </c>
      <c r="AE13" s="17">
        <v>2.2605006979273701E-2</v>
      </c>
      <c r="AF13" s="17">
        <v>2.1512973095818899E-2</v>
      </c>
      <c r="AG13" s="17">
        <v>4.52016869861381E-2</v>
      </c>
      <c r="AH13" s="17">
        <v>6.0261277758701097E-2</v>
      </c>
      <c r="AI13" s="17"/>
      <c r="AJ13" s="17">
        <v>2.8382981826348401E-2</v>
      </c>
      <c r="AK13" s="17">
        <v>3.1071139281300598E-2</v>
      </c>
      <c r="AL13" s="17">
        <v>7.5289579265965301E-2</v>
      </c>
      <c r="AM13" s="17">
        <v>3.5384836791103998E-2</v>
      </c>
      <c r="AN13" s="17">
        <v>4.4758797592784602E-2</v>
      </c>
      <c r="AO13" s="17">
        <v>5.35755053670448E-2</v>
      </c>
      <c r="AP13" s="17"/>
      <c r="AQ13" s="17">
        <v>3.3924789857110803E-2</v>
      </c>
      <c r="AR13" s="17">
        <v>4.2080122232230198E-2</v>
      </c>
      <c r="AS13" s="17"/>
      <c r="AT13" s="17">
        <v>3.5120886461504401E-2</v>
      </c>
      <c r="AU13" s="17">
        <v>4.1485986075367597E-2</v>
      </c>
      <c r="AV13" s="17"/>
      <c r="AW13" s="17">
        <v>5.9763065724344998E-2</v>
      </c>
      <c r="AX13" s="17">
        <v>2.3813253869589698E-2</v>
      </c>
      <c r="AY13" s="17"/>
      <c r="AZ13" s="17">
        <v>2.59190663006807E-2</v>
      </c>
      <c r="BA13" s="17">
        <v>4.0998024457766798E-2</v>
      </c>
      <c r="BB13" s="17"/>
      <c r="BC13" s="17">
        <v>3.7699684444133498E-2</v>
      </c>
      <c r="BD13" s="17">
        <v>7.0131506441552499E-2</v>
      </c>
      <c r="BE13" s="17">
        <v>4.08211150280142E-2</v>
      </c>
      <c r="BF13" s="17">
        <v>2.3372954537476499E-2</v>
      </c>
    </row>
    <row r="14" spans="2:58">
      <c r="B14" s="18" t="s">
        <v>101</v>
      </c>
      <c r="C14" s="19">
        <v>8.8989352052157203E-2</v>
      </c>
      <c r="D14" s="19">
        <v>5.79992552685996E-2</v>
      </c>
      <c r="E14" s="19">
        <v>0.117035534335657</v>
      </c>
      <c r="F14" s="19"/>
      <c r="G14" s="19">
        <v>0.10553202408498499</v>
      </c>
      <c r="H14" s="19">
        <v>5.8344207647628397E-2</v>
      </c>
      <c r="I14" s="19">
        <v>7.9511993894619201E-2</v>
      </c>
      <c r="J14" s="19">
        <v>9.7568851376826193E-2</v>
      </c>
      <c r="K14" s="19">
        <v>8.1106061699798795E-2</v>
      </c>
      <c r="L14" s="19">
        <v>0.103503469614347</v>
      </c>
      <c r="M14" s="19"/>
      <c r="N14" s="19">
        <v>7.5308880334990405E-2</v>
      </c>
      <c r="O14" s="19">
        <v>8.3354968235567997E-2</v>
      </c>
      <c r="P14" s="19">
        <v>8.9716524563009006E-2</v>
      </c>
      <c r="Q14" s="19">
        <v>0.10761297226845699</v>
      </c>
      <c r="R14" s="19"/>
      <c r="S14" s="19">
        <v>8.9605236837197205E-2</v>
      </c>
      <c r="T14" s="19">
        <v>8.15478400204626E-2</v>
      </c>
      <c r="U14" s="19">
        <v>0.136906109519881</v>
      </c>
      <c r="V14" s="19">
        <v>7.0785858201766097E-2</v>
      </c>
      <c r="W14" s="19">
        <v>8.5724564789059404E-2</v>
      </c>
      <c r="X14" s="19">
        <v>9.1387032016205197E-2</v>
      </c>
      <c r="Y14" s="19">
        <v>7.9327029543065794E-2</v>
      </c>
      <c r="Z14" s="19">
        <v>0.12641110813652501</v>
      </c>
      <c r="AA14" s="19">
        <v>6.9305603401148094E-2</v>
      </c>
      <c r="AB14" s="19"/>
      <c r="AC14" s="19">
        <v>5.7646764505838798E-2</v>
      </c>
      <c r="AD14" s="19">
        <v>0.102846492043236</v>
      </c>
      <c r="AE14" s="19">
        <v>7.6919039467438E-2</v>
      </c>
      <c r="AF14" s="19">
        <v>0.12493349362821</v>
      </c>
      <c r="AG14" s="19">
        <v>7.90428834439139E-2</v>
      </c>
      <c r="AH14" s="19">
        <v>8.6257262827333897E-2</v>
      </c>
      <c r="AI14" s="19"/>
      <c r="AJ14" s="19">
        <v>9.68073604735082E-2</v>
      </c>
      <c r="AK14" s="19">
        <v>6.3476595582290199E-2</v>
      </c>
      <c r="AL14" s="19">
        <v>0.127355152270133</v>
      </c>
      <c r="AM14" s="19">
        <v>9.28479610412902E-2</v>
      </c>
      <c r="AN14" s="19">
        <v>7.3640324253907999E-2</v>
      </c>
      <c r="AO14" s="19">
        <v>8.9042923254043796E-2</v>
      </c>
      <c r="AP14" s="19"/>
      <c r="AQ14" s="19">
        <v>6.6587663988153606E-2</v>
      </c>
      <c r="AR14" s="19">
        <v>8.7929091350561497E-2</v>
      </c>
      <c r="AS14" s="19"/>
      <c r="AT14" s="19">
        <v>8.8936183773902305E-2</v>
      </c>
      <c r="AU14" s="19">
        <v>8.4096637222552298E-2</v>
      </c>
      <c r="AV14" s="19"/>
      <c r="AW14" s="19">
        <v>6.2324099339220299E-2</v>
      </c>
      <c r="AX14" s="19">
        <v>0.103782656349774</v>
      </c>
      <c r="AY14" s="19"/>
      <c r="AZ14" s="19">
        <v>5.3339908408546001E-2</v>
      </c>
      <c r="BA14" s="19">
        <v>9.2748067111954602E-2</v>
      </c>
      <c r="BB14" s="19"/>
      <c r="BC14" s="19">
        <v>5.2857752149049503E-2</v>
      </c>
      <c r="BD14" s="19">
        <v>0.10746634867651</v>
      </c>
      <c r="BE14" s="19">
        <v>4.2722879302657703E-2</v>
      </c>
      <c r="BF14" s="19">
        <v>7.1365351782898601E-2</v>
      </c>
    </row>
    <row r="15" spans="2:58">
      <c r="B15" s="16"/>
    </row>
    <row r="16" spans="2:58">
      <c r="B16" t="s">
        <v>497</v>
      </c>
    </row>
    <row r="17" spans="2:2">
      <c r="B17" t="s">
        <v>498</v>
      </c>
    </row>
    <row r="19" spans="2:2">
      <c r="B19"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BF19"/>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133</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125</v>
      </c>
      <c r="C9" s="17">
        <v>7.8203702530572003E-2</v>
      </c>
      <c r="D9" s="17">
        <v>9.8332402467174798E-2</v>
      </c>
      <c r="E9" s="17">
        <v>5.8290813884428999E-2</v>
      </c>
      <c r="F9" s="17"/>
      <c r="G9" s="17">
        <v>0.112468948243304</v>
      </c>
      <c r="H9" s="17">
        <v>0.149617339856562</v>
      </c>
      <c r="I9" s="17">
        <v>0.115981838404871</v>
      </c>
      <c r="J9" s="17">
        <v>5.8713425444133403E-2</v>
      </c>
      <c r="K9" s="17">
        <v>2.5240166170952899E-2</v>
      </c>
      <c r="L9" s="17">
        <v>1.7781780263842899E-2</v>
      </c>
      <c r="M9" s="17"/>
      <c r="N9" s="17">
        <v>0.11049165983324601</v>
      </c>
      <c r="O9" s="17">
        <v>7.0605363143668706E-2</v>
      </c>
      <c r="P9" s="17">
        <v>7.00204587340722E-2</v>
      </c>
      <c r="Q9" s="17">
        <v>5.88579189046015E-2</v>
      </c>
      <c r="R9" s="17"/>
      <c r="S9" s="17">
        <v>0.16743981341869599</v>
      </c>
      <c r="T9" s="17">
        <v>5.3439782437343299E-2</v>
      </c>
      <c r="U9" s="17">
        <v>4.0368677122625499E-2</v>
      </c>
      <c r="V9" s="17">
        <v>6.8297829306708094E-2</v>
      </c>
      <c r="W9" s="17">
        <v>8.1057490693922998E-2</v>
      </c>
      <c r="X9" s="17">
        <v>8.3537028889397597E-2</v>
      </c>
      <c r="Y9" s="17">
        <v>5.2573471708249497E-2</v>
      </c>
      <c r="Z9" s="17">
        <v>9.2296219498676293E-2</v>
      </c>
      <c r="AA9" s="17">
        <v>4.7689042256698302E-2</v>
      </c>
      <c r="AB9" s="17"/>
      <c r="AC9" s="17">
        <v>0.14981377583816899</v>
      </c>
      <c r="AD9" s="17">
        <v>7.5005647228075303E-2</v>
      </c>
      <c r="AE9" s="17">
        <v>5.99435354855445E-2</v>
      </c>
      <c r="AF9" s="17">
        <v>3.1126917083730499E-2</v>
      </c>
      <c r="AG9" s="17">
        <v>1.9006814550609898E-2</v>
      </c>
      <c r="AH9" s="17">
        <v>8.5164231144768801E-2</v>
      </c>
      <c r="AI9" s="17"/>
      <c r="AJ9" s="17">
        <v>4.97701144633323E-2</v>
      </c>
      <c r="AK9" s="17">
        <v>7.5407772747589905E-2</v>
      </c>
      <c r="AL9" s="17">
        <v>4.8376713159343603E-2</v>
      </c>
      <c r="AM9" s="17">
        <v>0.11626138659810201</v>
      </c>
      <c r="AN9" s="17">
        <v>0.134981562621179</v>
      </c>
      <c r="AO9" s="17">
        <v>7.0096329114206601E-2</v>
      </c>
      <c r="AP9" s="17"/>
      <c r="AQ9" s="17">
        <v>0.13374786084284301</v>
      </c>
      <c r="AR9" s="17">
        <v>5.8543715171318303E-2</v>
      </c>
      <c r="AS9" s="17"/>
      <c r="AT9" s="17">
        <v>6.3221815660596106E-2</v>
      </c>
      <c r="AU9" s="17">
        <v>0.13712569649727999</v>
      </c>
      <c r="AV9" s="17"/>
      <c r="AW9" s="17">
        <v>6.1185503400357201E-2</v>
      </c>
      <c r="AX9" s="17">
        <v>8.7645030578011193E-2</v>
      </c>
      <c r="AY9" s="17"/>
      <c r="AZ9" s="17">
        <v>0.14546939312646301</v>
      </c>
      <c r="BA9" s="17">
        <v>5.88934535741387E-2</v>
      </c>
      <c r="BB9" s="17"/>
      <c r="BC9" s="17">
        <v>0.15008547745536399</v>
      </c>
      <c r="BD9" s="17">
        <v>5.9932467511754003E-2</v>
      </c>
      <c r="BE9" s="17">
        <v>8.1930999231575805E-2</v>
      </c>
      <c r="BF9" s="17">
        <v>6.9234816094127696E-2</v>
      </c>
    </row>
    <row r="10" spans="2:58">
      <c r="B10" s="18" t="s">
        <v>126</v>
      </c>
      <c r="C10" s="17">
        <v>0.30893318808321302</v>
      </c>
      <c r="D10" s="17">
        <v>0.32489721199205002</v>
      </c>
      <c r="E10" s="17">
        <v>0.29296496653171999</v>
      </c>
      <c r="F10" s="17"/>
      <c r="G10" s="17">
        <v>0.39355992774017101</v>
      </c>
      <c r="H10" s="17">
        <v>0.427506549329843</v>
      </c>
      <c r="I10" s="17">
        <v>0.36919050540369902</v>
      </c>
      <c r="J10" s="17">
        <v>0.26514028965532399</v>
      </c>
      <c r="K10" s="17">
        <v>0.25231094516283098</v>
      </c>
      <c r="L10" s="17">
        <v>0.18057155743286399</v>
      </c>
      <c r="M10" s="17"/>
      <c r="N10" s="17">
        <v>0.37131499853788502</v>
      </c>
      <c r="O10" s="17">
        <v>0.33635055224094101</v>
      </c>
      <c r="P10" s="17">
        <v>0.25397845993904</v>
      </c>
      <c r="Q10" s="17">
        <v>0.26095718282320002</v>
      </c>
      <c r="R10" s="17"/>
      <c r="S10" s="17">
        <v>0.39377861598442399</v>
      </c>
      <c r="T10" s="17">
        <v>0.24306823160195301</v>
      </c>
      <c r="U10" s="17">
        <v>0.29517227669396401</v>
      </c>
      <c r="V10" s="17">
        <v>0.30169449466501003</v>
      </c>
      <c r="W10" s="17">
        <v>0.34879700040498901</v>
      </c>
      <c r="X10" s="17">
        <v>0.27899141006699901</v>
      </c>
      <c r="Y10" s="17">
        <v>0.29028270439347098</v>
      </c>
      <c r="Z10" s="17">
        <v>0.31107050311796403</v>
      </c>
      <c r="AA10" s="17">
        <v>0.31721252214482598</v>
      </c>
      <c r="AB10" s="17"/>
      <c r="AC10" s="17">
        <v>0.40505687698609</v>
      </c>
      <c r="AD10" s="17">
        <v>0.28651213147179799</v>
      </c>
      <c r="AE10" s="17">
        <v>0.31979899730184402</v>
      </c>
      <c r="AF10" s="17">
        <v>0.280285911066328</v>
      </c>
      <c r="AG10" s="17">
        <v>0.23236548151181799</v>
      </c>
      <c r="AH10" s="17">
        <v>0.17191969684553199</v>
      </c>
      <c r="AI10" s="17"/>
      <c r="AJ10" s="17">
        <v>0.25745979577889899</v>
      </c>
      <c r="AK10" s="17">
        <v>0.31008668533154099</v>
      </c>
      <c r="AL10" s="17">
        <v>0.42036273988092998</v>
      </c>
      <c r="AM10" s="17">
        <v>0.27454930837383901</v>
      </c>
      <c r="AN10" s="17">
        <v>0.40012414888234898</v>
      </c>
      <c r="AO10" s="17">
        <v>0.200529466398364</v>
      </c>
      <c r="AP10" s="17"/>
      <c r="AQ10" s="17">
        <v>0.38126234879155502</v>
      </c>
      <c r="AR10" s="17">
        <v>0.28631852435974697</v>
      </c>
      <c r="AS10" s="17"/>
      <c r="AT10" s="17">
        <v>0.29216131315183402</v>
      </c>
      <c r="AU10" s="17">
        <v>0.36474812873083301</v>
      </c>
      <c r="AV10" s="17"/>
      <c r="AW10" s="17">
        <v>0.288564355698959</v>
      </c>
      <c r="AX10" s="17">
        <v>0.32023337484278702</v>
      </c>
      <c r="AY10" s="17"/>
      <c r="AZ10" s="17">
        <v>0.344307072826817</v>
      </c>
      <c r="BA10" s="17">
        <v>0.29605539744723303</v>
      </c>
      <c r="BB10" s="17"/>
      <c r="BC10" s="17">
        <v>0.42374712433024198</v>
      </c>
      <c r="BD10" s="17">
        <v>0.28784907893943401</v>
      </c>
      <c r="BE10" s="17">
        <v>0.30822964521421398</v>
      </c>
      <c r="BF10" s="17">
        <v>0.30032133554491097</v>
      </c>
    </row>
    <row r="11" spans="2:58">
      <c r="B11" s="18" t="s">
        <v>127</v>
      </c>
      <c r="C11" s="17">
        <v>0.24446519759685001</v>
      </c>
      <c r="D11" s="17">
        <v>0.24286246929073099</v>
      </c>
      <c r="E11" s="17">
        <v>0.24585847788389001</v>
      </c>
      <c r="F11" s="17"/>
      <c r="G11" s="17">
        <v>0.19173336551169301</v>
      </c>
      <c r="H11" s="17">
        <v>0.17762418411150799</v>
      </c>
      <c r="I11" s="17">
        <v>0.22468035152813601</v>
      </c>
      <c r="J11" s="17">
        <v>0.235947672985301</v>
      </c>
      <c r="K11" s="17">
        <v>0.27993388747435899</v>
      </c>
      <c r="L11" s="17">
        <v>0.33231509029624101</v>
      </c>
      <c r="M11" s="17"/>
      <c r="N11" s="17">
        <v>0.24020285714168499</v>
      </c>
      <c r="O11" s="17">
        <v>0.22508866668928301</v>
      </c>
      <c r="P11" s="17">
        <v>0.246413093168976</v>
      </c>
      <c r="Q11" s="17">
        <v>0.26896443562191003</v>
      </c>
      <c r="R11" s="17"/>
      <c r="S11" s="17">
        <v>0.22017870652746699</v>
      </c>
      <c r="T11" s="17">
        <v>0.23076423887491401</v>
      </c>
      <c r="U11" s="17">
        <v>0.27028431651226498</v>
      </c>
      <c r="V11" s="17">
        <v>0.24154445403258701</v>
      </c>
      <c r="W11" s="17">
        <v>0.20790307996259899</v>
      </c>
      <c r="X11" s="17">
        <v>0.254191797945794</v>
      </c>
      <c r="Y11" s="17">
        <v>0.30050682370974902</v>
      </c>
      <c r="Z11" s="17">
        <v>0.26376820590708699</v>
      </c>
      <c r="AA11" s="17">
        <v>0.240381629370786</v>
      </c>
      <c r="AB11" s="17"/>
      <c r="AC11" s="17">
        <v>0.19870905090429899</v>
      </c>
      <c r="AD11" s="17">
        <v>0.253827070539972</v>
      </c>
      <c r="AE11" s="17">
        <v>0.27582103593594698</v>
      </c>
      <c r="AF11" s="17">
        <v>0.25431927377380498</v>
      </c>
      <c r="AG11" s="17">
        <v>0.28719277656763298</v>
      </c>
      <c r="AH11" s="17">
        <v>0.19817272343242201</v>
      </c>
      <c r="AI11" s="17"/>
      <c r="AJ11" s="17">
        <v>0.27835615613647602</v>
      </c>
      <c r="AK11" s="17">
        <v>0.240368306044587</v>
      </c>
      <c r="AL11" s="17">
        <v>0.18194228132948101</v>
      </c>
      <c r="AM11" s="17">
        <v>0.25333747604040402</v>
      </c>
      <c r="AN11" s="17">
        <v>0.19108636506364199</v>
      </c>
      <c r="AO11" s="17">
        <v>0.26861810152030602</v>
      </c>
      <c r="AP11" s="17"/>
      <c r="AQ11" s="17">
        <v>0.204408072405935</v>
      </c>
      <c r="AR11" s="17">
        <v>0.25890912643234498</v>
      </c>
      <c r="AS11" s="17"/>
      <c r="AT11" s="17">
        <v>0.24529407668504499</v>
      </c>
      <c r="AU11" s="17">
        <v>0.24646951940665299</v>
      </c>
      <c r="AV11" s="17"/>
      <c r="AW11" s="17">
        <v>0.24314011160833501</v>
      </c>
      <c r="AX11" s="17">
        <v>0.24520032658511101</v>
      </c>
      <c r="AY11" s="17"/>
      <c r="AZ11" s="17">
        <v>0.20960501486601699</v>
      </c>
      <c r="BA11" s="17">
        <v>0.25290572253770299</v>
      </c>
      <c r="BB11" s="17"/>
      <c r="BC11" s="17">
        <v>0.18190020477204899</v>
      </c>
      <c r="BD11" s="17">
        <v>0.25741199456143898</v>
      </c>
      <c r="BE11" s="17">
        <v>0.238647466959299</v>
      </c>
      <c r="BF11" s="17">
        <v>0.25748910007006898</v>
      </c>
    </row>
    <row r="12" spans="2:58">
      <c r="B12" s="18" t="s">
        <v>128</v>
      </c>
      <c r="C12" s="17">
        <v>0.26479599750177601</v>
      </c>
      <c r="D12" s="17">
        <v>0.23327879027335199</v>
      </c>
      <c r="E12" s="17">
        <v>0.29665940903943999</v>
      </c>
      <c r="F12" s="17"/>
      <c r="G12" s="17">
        <v>0.23541623677682699</v>
      </c>
      <c r="H12" s="17">
        <v>0.173888960479333</v>
      </c>
      <c r="I12" s="17">
        <v>0.21640015267555601</v>
      </c>
      <c r="J12" s="17">
        <v>0.31833323607046499</v>
      </c>
      <c r="K12" s="17">
        <v>0.291335972936409</v>
      </c>
      <c r="L12" s="17">
        <v>0.338502026165165</v>
      </c>
      <c r="M12" s="17"/>
      <c r="N12" s="17">
        <v>0.195840902327204</v>
      </c>
      <c r="O12" s="17">
        <v>0.27055959555439602</v>
      </c>
      <c r="P12" s="17">
        <v>0.29804049095230101</v>
      </c>
      <c r="Q12" s="17">
        <v>0.30387966517316001</v>
      </c>
      <c r="R12" s="17"/>
      <c r="S12" s="17">
        <v>0.161593500340836</v>
      </c>
      <c r="T12" s="17">
        <v>0.31323291061436498</v>
      </c>
      <c r="U12" s="17">
        <v>0.29908488998857802</v>
      </c>
      <c r="V12" s="17">
        <v>0.30335444484357998</v>
      </c>
      <c r="W12" s="17">
        <v>0.274687755322369</v>
      </c>
      <c r="X12" s="17">
        <v>0.30816694313422899</v>
      </c>
      <c r="Y12" s="17">
        <v>0.24541784429492999</v>
      </c>
      <c r="Z12" s="17">
        <v>0.24844776845258801</v>
      </c>
      <c r="AA12" s="17">
        <v>0.24779948740433899</v>
      </c>
      <c r="AB12" s="17"/>
      <c r="AC12" s="17">
        <v>0.18276994416335901</v>
      </c>
      <c r="AD12" s="17">
        <v>0.274403817048327</v>
      </c>
      <c r="AE12" s="17">
        <v>0.25176263768040402</v>
      </c>
      <c r="AF12" s="17">
        <v>0.30783447298573502</v>
      </c>
      <c r="AG12" s="17">
        <v>0.32534247585732201</v>
      </c>
      <c r="AH12" s="17">
        <v>0.39340292733054399</v>
      </c>
      <c r="AI12" s="17"/>
      <c r="AJ12" s="17">
        <v>0.30423346017279501</v>
      </c>
      <c r="AK12" s="17">
        <v>0.265182097713691</v>
      </c>
      <c r="AL12" s="17">
        <v>0.224627688665366</v>
      </c>
      <c r="AM12" s="17">
        <v>0.290423708170095</v>
      </c>
      <c r="AN12" s="17">
        <v>0.19265223035090701</v>
      </c>
      <c r="AO12" s="17">
        <v>0.30246337233319598</v>
      </c>
      <c r="AP12" s="17"/>
      <c r="AQ12" s="17">
        <v>0.207557733989953</v>
      </c>
      <c r="AR12" s="17">
        <v>0.286298153310792</v>
      </c>
      <c r="AS12" s="17"/>
      <c r="AT12" s="17">
        <v>0.28164296058295102</v>
      </c>
      <c r="AU12" s="17">
        <v>0.206924761465171</v>
      </c>
      <c r="AV12" s="17"/>
      <c r="AW12" s="17">
        <v>0.289308792556151</v>
      </c>
      <c r="AX12" s="17">
        <v>0.2511968300636</v>
      </c>
      <c r="AY12" s="17"/>
      <c r="AZ12" s="17">
        <v>0.24096041267125801</v>
      </c>
      <c r="BA12" s="17">
        <v>0.278212715354066</v>
      </c>
      <c r="BB12" s="17"/>
      <c r="BC12" s="17">
        <v>0.176298653838835</v>
      </c>
      <c r="BD12" s="17">
        <v>0.27930241889967999</v>
      </c>
      <c r="BE12" s="17">
        <v>0.27974098888005</v>
      </c>
      <c r="BF12" s="17">
        <v>0.26860622458352501</v>
      </c>
    </row>
    <row r="13" spans="2:58">
      <c r="B13" s="18" t="s">
        <v>129</v>
      </c>
      <c r="C13" s="17">
        <v>9.0162609030987204E-2</v>
      </c>
      <c r="D13" s="17">
        <v>8.9860704884597201E-2</v>
      </c>
      <c r="E13" s="17">
        <v>9.0067940590969606E-2</v>
      </c>
      <c r="F13" s="17"/>
      <c r="G13" s="17">
        <v>4.9986672900972598E-2</v>
      </c>
      <c r="H13" s="17">
        <v>6.52590463956252E-2</v>
      </c>
      <c r="I13" s="17">
        <v>5.5314585044902803E-2</v>
      </c>
      <c r="J13" s="17">
        <v>0.111072408448151</v>
      </c>
      <c r="K13" s="17">
        <v>0.141296254877322</v>
      </c>
      <c r="L13" s="17">
        <v>0.112934605998617</v>
      </c>
      <c r="M13" s="17"/>
      <c r="N13" s="17">
        <v>7.2011572290572701E-2</v>
      </c>
      <c r="O13" s="17">
        <v>8.5534354673516597E-2</v>
      </c>
      <c r="P13" s="17">
        <v>0.12292780592786</v>
      </c>
      <c r="Q13" s="17">
        <v>8.4365665894318598E-2</v>
      </c>
      <c r="R13" s="17"/>
      <c r="S13" s="17">
        <v>4.49501012216049E-2</v>
      </c>
      <c r="T13" s="17">
        <v>0.14167454846497801</v>
      </c>
      <c r="U13" s="17">
        <v>7.9030592386860193E-2</v>
      </c>
      <c r="V13" s="17">
        <v>7.5107475676593594E-2</v>
      </c>
      <c r="W13" s="17">
        <v>7.6147220763620196E-2</v>
      </c>
      <c r="X13" s="17">
        <v>6.5516921958420099E-2</v>
      </c>
      <c r="Y13" s="17">
        <v>0.10126437193570199</v>
      </c>
      <c r="Z13" s="17">
        <v>6.5287733287167998E-2</v>
      </c>
      <c r="AA13" s="17">
        <v>0.13147432932931499</v>
      </c>
      <c r="AB13" s="17"/>
      <c r="AC13" s="17">
        <v>4.9877136476305102E-2</v>
      </c>
      <c r="AD13" s="17">
        <v>9.81214335490911E-2</v>
      </c>
      <c r="AE13" s="17">
        <v>8.4254225843219996E-2</v>
      </c>
      <c r="AF13" s="17">
        <v>0.11242359105210201</v>
      </c>
      <c r="AG13" s="17">
        <v>0.113475624687549</v>
      </c>
      <c r="AH13" s="17">
        <v>0.13963049770132499</v>
      </c>
      <c r="AI13" s="17"/>
      <c r="AJ13" s="17">
        <v>9.68248490673463E-2</v>
      </c>
      <c r="AK13" s="17">
        <v>0.1000520784828</v>
      </c>
      <c r="AL13" s="17">
        <v>0.10396838856735099</v>
      </c>
      <c r="AM13" s="17">
        <v>5.3226262493083501E-2</v>
      </c>
      <c r="AN13" s="17">
        <v>6.8398155609855404E-2</v>
      </c>
      <c r="AO13" s="17">
        <v>0.13645499611112499</v>
      </c>
      <c r="AP13" s="17"/>
      <c r="AQ13" s="17">
        <v>6.0869252168353101E-2</v>
      </c>
      <c r="AR13" s="17">
        <v>0.10198583147599501</v>
      </c>
      <c r="AS13" s="17"/>
      <c r="AT13" s="17">
        <v>0.103592095898057</v>
      </c>
      <c r="AU13" s="17">
        <v>3.5573395865147003E-2</v>
      </c>
      <c r="AV13" s="17"/>
      <c r="AW13" s="17">
        <v>0.111082702084079</v>
      </c>
      <c r="AX13" s="17">
        <v>7.8556594799639098E-2</v>
      </c>
      <c r="AY13" s="17"/>
      <c r="AZ13" s="17">
        <v>5.2838635995361899E-2</v>
      </c>
      <c r="BA13" s="17">
        <v>0.10229270288603599</v>
      </c>
      <c r="BB13" s="17"/>
      <c r="BC13" s="17">
        <v>6.0374793448300303E-2</v>
      </c>
      <c r="BD13" s="17">
        <v>0.102177999713063</v>
      </c>
      <c r="BE13" s="17">
        <v>8.8610235035453594E-2</v>
      </c>
      <c r="BF13" s="17">
        <v>9.0944574137782702E-2</v>
      </c>
    </row>
    <row r="14" spans="2:58">
      <c r="B14" s="18" t="s">
        <v>101</v>
      </c>
      <c r="C14" s="19">
        <v>1.34393052566022E-2</v>
      </c>
      <c r="D14" s="19">
        <v>1.0768421092095E-2</v>
      </c>
      <c r="E14" s="19">
        <v>1.6158392069551698E-2</v>
      </c>
      <c r="F14" s="19"/>
      <c r="G14" s="19">
        <v>1.6834848827033198E-2</v>
      </c>
      <c r="H14" s="19">
        <v>6.10391982712866E-3</v>
      </c>
      <c r="I14" s="19">
        <v>1.84325669428352E-2</v>
      </c>
      <c r="J14" s="19">
        <v>1.07929673966252E-2</v>
      </c>
      <c r="K14" s="19">
        <v>9.8827733781252595E-3</v>
      </c>
      <c r="L14" s="19">
        <v>1.78949398432692E-2</v>
      </c>
      <c r="M14" s="19"/>
      <c r="N14" s="19">
        <v>1.0138009869406699E-2</v>
      </c>
      <c r="O14" s="19">
        <v>1.1861467698194E-2</v>
      </c>
      <c r="P14" s="19">
        <v>8.6196912777507292E-3</v>
      </c>
      <c r="Q14" s="19">
        <v>2.2975131582810799E-2</v>
      </c>
      <c r="R14" s="19"/>
      <c r="S14" s="19">
        <v>1.20592625069726E-2</v>
      </c>
      <c r="T14" s="19">
        <v>1.78202880064471E-2</v>
      </c>
      <c r="U14" s="19">
        <v>1.60592472957066E-2</v>
      </c>
      <c r="V14" s="19">
        <v>1.0001301475521101E-2</v>
      </c>
      <c r="W14" s="19">
        <v>1.14074528525003E-2</v>
      </c>
      <c r="X14" s="19">
        <v>9.5958980051605806E-3</v>
      </c>
      <c r="Y14" s="19">
        <v>9.9547839578981306E-3</v>
      </c>
      <c r="Z14" s="19">
        <v>1.91295697365166E-2</v>
      </c>
      <c r="AA14" s="19">
        <v>1.54429894940356E-2</v>
      </c>
      <c r="AB14" s="19"/>
      <c r="AC14" s="19">
        <v>1.37732156317789E-2</v>
      </c>
      <c r="AD14" s="19">
        <v>1.21299001627367E-2</v>
      </c>
      <c r="AE14" s="19">
        <v>8.4195677530402493E-3</v>
      </c>
      <c r="AF14" s="19">
        <v>1.40098340382988E-2</v>
      </c>
      <c r="AG14" s="19">
        <v>2.2616826825068E-2</v>
      </c>
      <c r="AH14" s="19">
        <v>1.17099235454073E-2</v>
      </c>
      <c r="AI14" s="19"/>
      <c r="AJ14" s="19">
        <v>1.3355624381151799E-2</v>
      </c>
      <c r="AK14" s="19">
        <v>8.9030596797905308E-3</v>
      </c>
      <c r="AL14" s="19">
        <v>2.0722188397528402E-2</v>
      </c>
      <c r="AM14" s="19">
        <v>1.22018583244755E-2</v>
      </c>
      <c r="AN14" s="19">
        <v>1.27575374720683E-2</v>
      </c>
      <c r="AO14" s="19">
        <v>2.1837734522802101E-2</v>
      </c>
      <c r="AP14" s="19"/>
      <c r="AQ14" s="19">
        <v>1.2154731801361601E-2</v>
      </c>
      <c r="AR14" s="19">
        <v>7.9446492498020695E-3</v>
      </c>
      <c r="AS14" s="19"/>
      <c r="AT14" s="19">
        <v>1.4087738021516E-2</v>
      </c>
      <c r="AU14" s="19">
        <v>9.1584980349161006E-3</v>
      </c>
      <c r="AV14" s="19"/>
      <c r="AW14" s="19">
        <v>6.71853465211859E-3</v>
      </c>
      <c r="AX14" s="19">
        <v>1.71678431308512E-2</v>
      </c>
      <c r="AY14" s="19"/>
      <c r="AZ14" s="19">
        <v>6.8194705140821599E-3</v>
      </c>
      <c r="BA14" s="19">
        <v>1.16400082008231E-2</v>
      </c>
      <c r="BB14" s="19"/>
      <c r="BC14" s="19">
        <v>7.5937461552098903E-3</v>
      </c>
      <c r="BD14" s="19">
        <v>1.33260403746298E-2</v>
      </c>
      <c r="BE14" s="19">
        <v>2.8406646794081102E-3</v>
      </c>
      <c r="BF14" s="19">
        <v>1.34039495695848E-2</v>
      </c>
    </row>
    <row r="15" spans="2:58">
      <c r="B15" s="16"/>
    </row>
    <row r="16" spans="2:58">
      <c r="B16" t="s">
        <v>497</v>
      </c>
    </row>
    <row r="17" spans="2:2">
      <c r="B17" t="s">
        <v>498</v>
      </c>
    </row>
    <row r="19" spans="2:2">
      <c r="B19"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BF19"/>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134</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125</v>
      </c>
      <c r="C9" s="17">
        <v>9.9323432181665797E-2</v>
      </c>
      <c r="D9" s="17">
        <v>0.107525384843133</v>
      </c>
      <c r="E9" s="17">
        <v>9.1246111277794098E-2</v>
      </c>
      <c r="F9" s="17"/>
      <c r="G9" s="17">
        <v>0.103021285207858</v>
      </c>
      <c r="H9" s="17">
        <v>0.11328537562522301</v>
      </c>
      <c r="I9" s="17">
        <v>0.12009639391450901</v>
      </c>
      <c r="J9" s="17">
        <v>7.1051103453536504E-2</v>
      </c>
      <c r="K9" s="17">
        <v>8.9705578241280004E-2</v>
      </c>
      <c r="L9" s="17">
        <v>9.7971332385416998E-2</v>
      </c>
      <c r="M9" s="17"/>
      <c r="N9" s="17">
        <v>8.4829824839775803E-2</v>
      </c>
      <c r="O9" s="17">
        <v>9.9867828775670298E-2</v>
      </c>
      <c r="P9" s="17">
        <v>0.121613748901851</v>
      </c>
      <c r="Q9" s="17">
        <v>9.5393338672375302E-2</v>
      </c>
      <c r="R9" s="17"/>
      <c r="S9" s="17">
        <v>0.10219473528855801</v>
      </c>
      <c r="T9" s="17">
        <v>9.2525732315431305E-2</v>
      </c>
      <c r="U9" s="17">
        <v>0.11969225933591</v>
      </c>
      <c r="V9" s="17">
        <v>0.129474024217029</v>
      </c>
      <c r="W9" s="17">
        <v>9.97257944345597E-2</v>
      </c>
      <c r="X9" s="17">
        <v>0.10929374931607699</v>
      </c>
      <c r="Y9" s="17">
        <v>7.3823359529131299E-2</v>
      </c>
      <c r="Z9" s="17">
        <v>0.106239468378313</v>
      </c>
      <c r="AA9" s="17">
        <v>7.1184007356660903E-2</v>
      </c>
      <c r="AB9" s="17"/>
      <c r="AC9" s="17">
        <v>9.6729598777688899E-2</v>
      </c>
      <c r="AD9" s="17">
        <v>7.0071137736659198E-2</v>
      </c>
      <c r="AE9" s="17">
        <v>8.5849782174554204E-2</v>
      </c>
      <c r="AF9" s="17">
        <v>0.11038621470110301</v>
      </c>
      <c r="AG9" s="17">
        <v>0.14197467259131399</v>
      </c>
      <c r="AH9" s="17">
        <v>0.214333152805112</v>
      </c>
      <c r="AI9" s="17"/>
      <c r="AJ9" s="17">
        <v>0.101108734697854</v>
      </c>
      <c r="AK9" s="17">
        <v>9.7130704673649301E-2</v>
      </c>
      <c r="AL9" s="17">
        <v>7.2142865807270001E-2</v>
      </c>
      <c r="AM9" s="17">
        <v>0.107031488565832</v>
      </c>
      <c r="AN9" s="17">
        <v>9.8515779017097294E-2</v>
      </c>
      <c r="AO9" s="17">
        <v>0.17581124709976501</v>
      </c>
      <c r="AP9" s="17"/>
      <c r="AQ9" s="17">
        <v>0.124496147088576</v>
      </c>
      <c r="AR9" s="17">
        <v>8.7636077659762696E-2</v>
      </c>
      <c r="AS9" s="17"/>
      <c r="AT9" s="17">
        <v>0.10050491176691401</v>
      </c>
      <c r="AU9" s="17">
        <v>9.5650281051796501E-2</v>
      </c>
      <c r="AV9" s="17"/>
      <c r="AW9" s="17">
        <v>9.0935595422971999E-2</v>
      </c>
      <c r="AX9" s="17">
        <v>0.103976822228477</v>
      </c>
      <c r="AY9" s="17"/>
      <c r="AZ9" s="17">
        <v>0.12676206919850699</v>
      </c>
      <c r="BA9" s="17">
        <v>9.4038677611042995E-2</v>
      </c>
      <c r="BB9" s="17"/>
      <c r="BC9" s="17">
        <v>0.108432835023965</v>
      </c>
      <c r="BD9" s="17">
        <v>7.8047615278728E-2</v>
      </c>
      <c r="BE9" s="17">
        <v>0.10819216176449301</v>
      </c>
      <c r="BF9" s="17">
        <v>0.109454064982421</v>
      </c>
    </row>
    <row r="10" spans="2:58">
      <c r="B10" s="18" t="s">
        <v>126</v>
      </c>
      <c r="C10" s="17">
        <v>0.42612790899389402</v>
      </c>
      <c r="D10" s="17">
        <v>0.41955754822468699</v>
      </c>
      <c r="E10" s="17">
        <v>0.43203033444718802</v>
      </c>
      <c r="F10" s="17"/>
      <c r="G10" s="17">
        <v>0.43501635668174599</v>
      </c>
      <c r="H10" s="17">
        <v>0.41843775469411998</v>
      </c>
      <c r="I10" s="17">
        <v>0.41302575914449502</v>
      </c>
      <c r="J10" s="17">
        <v>0.40461276002956897</v>
      </c>
      <c r="K10" s="17">
        <v>0.423630231745455</v>
      </c>
      <c r="L10" s="17">
        <v>0.45504075013641399</v>
      </c>
      <c r="M10" s="17"/>
      <c r="N10" s="17">
        <v>0.43608967517599601</v>
      </c>
      <c r="O10" s="17">
        <v>0.43641880655490101</v>
      </c>
      <c r="P10" s="17">
        <v>0.430439896020756</v>
      </c>
      <c r="Q10" s="17">
        <v>0.39923334795070198</v>
      </c>
      <c r="R10" s="17"/>
      <c r="S10" s="17">
        <v>0.41368305590693699</v>
      </c>
      <c r="T10" s="17">
        <v>0.41794255745840803</v>
      </c>
      <c r="U10" s="17">
        <v>0.48959075954692599</v>
      </c>
      <c r="V10" s="17">
        <v>0.49354080807037698</v>
      </c>
      <c r="W10" s="17">
        <v>0.44883955300660999</v>
      </c>
      <c r="X10" s="17">
        <v>0.35519779225514497</v>
      </c>
      <c r="Y10" s="17">
        <v>0.44222803362547602</v>
      </c>
      <c r="Z10" s="17">
        <v>0.36932561946827303</v>
      </c>
      <c r="AA10" s="17">
        <v>0.39573067716641303</v>
      </c>
      <c r="AB10" s="17"/>
      <c r="AC10" s="17">
        <v>0.425115041965065</v>
      </c>
      <c r="AD10" s="17">
        <v>0.38514145696226898</v>
      </c>
      <c r="AE10" s="17">
        <v>0.38885059593834098</v>
      </c>
      <c r="AF10" s="17">
        <v>0.42795707957207202</v>
      </c>
      <c r="AG10" s="17">
        <v>0.53856591837759904</v>
      </c>
      <c r="AH10" s="17">
        <v>0.55870318367167005</v>
      </c>
      <c r="AI10" s="17"/>
      <c r="AJ10" s="17">
        <v>0.452700504726683</v>
      </c>
      <c r="AK10" s="17">
        <v>0.42537719241427302</v>
      </c>
      <c r="AL10" s="17">
        <v>0.38169522089379998</v>
      </c>
      <c r="AM10" s="17">
        <v>0.43218645945269402</v>
      </c>
      <c r="AN10" s="17">
        <v>0.40802239167362198</v>
      </c>
      <c r="AO10" s="17">
        <v>0.38349251547116803</v>
      </c>
      <c r="AP10" s="17"/>
      <c r="AQ10" s="17">
        <v>0.46096006350079699</v>
      </c>
      <c r="AR10" s="17">
        <v>0.42023398389740202</v>
      </c>
      <c r="AS10" s="17"/>
      <c r="AT10" s="17">
        <v>0.41985055812800798</v>
      </c>
      <c r="AU10" s="17">
        <v>0.44387180893127398</v>
      </c>
      <c r="AV10" s="17"/>
      <c r="AW10" s="17">
        <v>0.453614066007485</v>
      </c>
      <c r="AX10" s="17">
        <v>0.41087918478147201</v>
      </c>
      <c r="AY10" s="17"/>
      <c r="AZ10" s="17">
        <v>0.421248027738993</v>
      </c>
      <c r="BA10" s="17">
        <v>0.43322072892492203</v>
      </c>
      <c r="BB10" s="17"/>
      <c r="BC10" s="17">
        <v>0.440150230589615</v>
      </c>
      <c r="BD10" s="17">
        <v>0.38092455455631502</v>
      </c>
      <c r="BE10" s="17">
        <v>0.42378535113416499</v>
      </c>
      <c r="BF10" s="17">
        <v>0.46007127888013899</v>
      </c>
    </row>
    <row r="11" spans="2:58">
      <c r="B11" s="18" t="s">
        <v>127</v>
      </c>
      <c r="C11" s="17">
        <v>0.26159860564294501</v>
      </c>
      <c r="D11" s="17">
        <v>0.278919031115067</v>
      </c>
      <c r="E11" s="17">
        <v>0.24568008439564201</v>
      </c>
      <c r="F11" s="17"/>
      <c r="G11" s="17">
        <v>0.219937188878992</v>
      </c>
      <c r="H11" s="17">
        <v>0.25925478175780298</v>
      </c>
      <c r="I11" s="17">
        <v>0.25144970114235499</v>
      </c>
      <c r="J11" s="17">
        <v>0.287462449666888</v>
      </c>
      <c r="K11" s="17">
        <v>0.29520996742466099</v>
      </c>
      <c r="L11" s="17">
        <v>0.25813121039165898</v>
      </c>
      <c r="M11" s="17"/>
      <c r="N11" s="17">
        <v>0.28520420970635901</v>
      </c>
      <c r="O11" s="17">
        <v>0.243662476051172</v>
      </c>
      <c r="P11" s="17">
        <v>0.25631838184757999</v>
      </c>
      <c r="Q11" s="17">
        <v>0.25912918133998702</v>
      </c>
      <c r="R11" s="17"/>
      <c r="S11" s="17">
        <v>0.26642876148772898</v>
      </c>
      <c r="T11" s="17">
        <v>0.27543246226204199</v>
      </c>
      <c r="U11" s="17">
        <v>0.21440013471791899</v>
      </c>
      <c r="V11" s="17">
        <v>0.19751196991404199</v>
      </c>
      <c r="W11" s="17">
        <v>0.224526489790176</v>
      </c>
      <c r="X11" s="17">
        <v>0.29974211875657802</v>
      </c>
      <c r="Y11" s="17">
        <v>0.31269865215520998</v>
      </c>
      <c r="Z11" s="17">
        <v>0.26458513645190201</v>
      </c>
      <c r="AA11" s="17">
        <v>0.28402044909726698</v>
      </c>
      <c r="AB11" s="17"/>
      <c r="AC11" s="17">
        <v>0.24728839141383799</v>
      </c>
      <c r="AD11" s="17">
        <v>0.30212350614443201</v>
      </c>
      <c r="AE11" s="17">
        <v>0.30677101747579799</v>
      </c>
      <c r="AF11" s="17">
        <v>0.239966958046641</v>
      </c>
      <c r="AG11" s="17">
        <v>0.208275073988264</v>
      </c>
      <c r="AH11" s="17">
        <v>0.13599970202827</v>
      </c>
      <c r="AI11" s="17"/>
      <c r="AJ11" s="17">
        <v>0.26222394365074497</v>
      </c>
      <c r="AK11" s="17">
        <v>0.26754565015507398</v>
      </c>
      <c r="AL11" s="17">
        <v>0.29586280577499402</v>
      </c>
      <c r="AM11" s="17">
        <v>0.25291460899155299</v>
      </c>
      <c r="AN11" s="17">
        <v>0.25706252872483798</v>
      </c>
      <c r="AO11" s="17">
        <v>0.171056304069372</v>
      </c>
      <c r="AP11" s="17"/>
      <c r="AQ11" s="17">
        <v>0.23238067107059601</v>
      </c>
      <c r="AR11" s="17">
        <v>0.271541313861213</v>
      </c>
      <c r="AS11" s="17"/>
      <c r="AT11" s="17">
        <v>0.26370499276148202</v>
      </c>
      <c r="AU11" s="17">
        <v>0.25911622991161298</v>
      </c>
      <c r="AV11" s="17"/>
      <c r="AW11" s="17">
        <v>0.24560264267323401</v>
      </c>
      <c r="AX11" s="17">
        <v>0.27047281922313399</v>
      </c>
      <c r="AY11" s="17"/>
      <c r="AZ11" s="17">
        <v>0.26672595842305002</v>
      </c>
      <c r="BA11" s="17">
        <v>0.25691119888924602</v>
      </c>
      <c r="BB11" s="17"/>
      <c r="BC11" s="17">
        <v>0.25755173208119703</v>
      </c>
      <c r="BD11" s="17">
        <v>0.26797141893193799</v>
      </c>
      <c r="BE11" s="17">
        <v>0.25175151253879202</v>
      </c>
      <c r="BF11" s="17">
        <v>0.25261000630540797</v>
      </c>
    </row>
    <row r="12" spans="2:58">
      <c r="B12" s="18" t="s">
        <v>128</v>
      </c>
      <c r="C12" s="17">
        <v>0.113395712563086</v>
      </c>
      <c r="D12" s="17">
        <v>0.108769246748364</v>
      </c>
      <c r="E12" s="17">
        <v>0.11775628962993499</v>
      </c>
      <c r="F12" s="17"/>
      <c r="G12" s="17">
        <v>0.148692928494116</v>
      </c>
      <c r="H12" s="17">
        <v>0.12375830143375401</v>
      </c>
      <c r="I12" s="17">
        <v>0.108288530079391</v>
      </c>
      <c r="J12" s="17">
        <v>0.127398301915984</v>
      </c>
      <c r="K12" s="17">
        <v>9.1359028837270206E-2</v>
      </c>
      <c r="L12" s="17">
        <v>8.8854580258412794E-2</v>
      </c>
      <c r="M12" s="17"/>
      <c r="N12" s="17">
        <v>0.121913502938524</v>
      </c>
      <c r="O12" s="17">
        <v>0.11462416504409299</v>
      </c>
      <c r="P12" s="17">
        <v>8.9320838085258994E-2</v>
      </c>
      <c r="Q12" s="17">
        <v>0.12478576806917301</v>
      </c>
      <c r="R12" s="17"/>
      <c r="S12" s="17">
        <v>0.116947576746641</v>
      </c>
      <c r="T12" s="17">
        <v>0.113932542881148</v>
      </c>
      <c r="U12" s="17">
        <v>8.5216243620727702E-2</v>
      </c>
      <c r="V12" s="17">
        <v>0.101408387164686</v>
      </c>
      <c r="W12" s="17">
        <v>0.14740307447025899</v>
      </c>
      <c r="X12" s="17">
        <v>0.10910423875938099</v>
      </c>
      <c r="Y12" s="17">
        <v>9.6709492260833502E-2</v>
      </c>
      <c r="Z12" s="17">
        <v>0.13467832910240399</v>
      </c>
      <c r="AA12" s="17">
        <v>0.126196393726699</v>
      </c>
      <c r="AB12" s="17"/>
      <c r="AC12" s="17">
        <v>0.138703793628075</v>
      </c>
      <c r="AD12" s="17">
        <v>0.13053519938242</v>
      </c>
      <c r="AE12" s="17">
        <v>0.10496265839758299</v>
      </c>
      <c r="AF12" s="17">
        <v>9.7181081123886404E-2</v>
      </c>
      <c r="AG12" s="17">
        <v>7.4031426298191996E-2</v>
      </c>
      <c r="AH12" s="17">
        <v>3.5275744155458803E-2</v>
      </c>
      <c r="AI12" s="17"/>
      <c r="AJ12" s="17">
        <v>9.6117969245886406E-2</v>
      </c>
      <c r="AK12" s="17">
        <v>0.143221345607777</v>
      </c>
      <c r="AL12" s="17">
        <v>7.9057793219887207E-2</v>
      </c>
      <c r="AM12" s="17">
        <v>0.10641522561331</v>
      </c>
      <c r="AN12" s="17">
        <v>0.11037057758100501</v>
      </c>
      <c r="AO12" s="17">
        <v>0.170896465350341</v>
      </c>
      <c r="AP12" s="17"/>
      <c r="AQ12" s="17">
        <v>0.105091585938346</v>
      </c>
      <c r="AR12" s="17">
        <v>0.114977768519213</v>
      </c>
      <c r="AS12" s="17"/>
      <c r="AT12" s="17">
        <v>0.121126293771014</v>
      </c>
      <c r="AU12" s="17">
        <v>8.5460153153080004E-2</v>
      </c>
      <c r="AV12" s="17"/>
      <c r="AW12" s="17">
        <v>0.136730087415009</v>
      </c>
      <c r="AX12" s="17">
        <v>0.10045030711370601</v>
      </c>
      <c r="AY12" s="17"/>
      <c r="AZ12" s="17">
        <v>0.107431622352633</v>
      </c>
      <c r="BA12" s="17">
        <v>0.114338265086465</v>
      </c>
      <c r="BB12" s="17"/>
      <c r="BC12" s="17">
        <v>0.112266073243718</v>
      </c>
      <c r="BD12" s="17">
        <v>0.11210905843291399</v>
      </c>
      <c r="BE12" s="17">
        <v>0.160730556560717</v>
      </c>
      <c r="BF12" s="17">
        <v>8.9638905748669506E-2</v>
      </c>
    </row>
    <row r="13" spans="2:58">
      <c r="B13" s="18" t="s">
        <v>129</v>
      </c>
      <c r="C13" s="17">
        <v>2.6706960019334001E-2</v>
      </c>
      <c r="D13" s="17">
        <v>2.2312618680961901E-2</v>
      </c>
      <c r="E13" s="17">
        <v>3.1216815350493199E-2</v>
      </c>
      <c r="F13" s="17"/>
      <c r="G13" s="17">
        <v>3.3704702723443003E-2</v>
      </c>
      <c r="H13" s="17">
        <v>3.8305888281175197E-2</v>
      </c>
      <c r="I13" s="17">
        <v>2.5615234424194801E-2</v>
      </c>
      <c r="J13" s="17">
        <v>2.17073429202982E-2</v>
      </c>
      <c r="K13" s="17">
        <v>2.75669614005223E-2</v>
      </c>
      <c r="L13" s="17">
        <v>1.7541787142186301E-2</v>
      </c>
      <c r="M13" s="17"/>
      <c r="N13" s="17">
        <v>2.06284301156258E-2</v>
      </c>
      <c r="O13" s="17">
        <v>3.4068785219212902E-2</v>
      </c>
      <c r="P13" s="17">
        <v>1.76626660886142E-2</v>
      </c>
      <c r="Q13" s="17">
        <v>3.3751152423802E-2</v>
      </c>
      <c r="R13" s="17"/>
      <c r="S13" s="17">
        <v>2.72750453205741E-2</v>
      </c>
      <c r="T13" s="17">
        <v>3.0698840456369499E-2</v>
      </c>
      <c r="U13" s="17">
        <v>1.56024218988794E-2</v>
      </c>
      <c r="V13" s="17">
        <v>2.56086021445361E-2</v>
      </c>
      <c r="W13" s="17">
        <v>1.36639458619368E-2</v>
      </c>
      <c r="X13" s="17">
        <v>4.1582049554417702E-2</v>
      </c>
      <c r="Y13" s="17">
        <v>2.0906553159070002E-2</v>
      </c>
      <c r="Z13" s="17">
        <v>9.4974226791890905E-3</v>
      </c>
      <c r="AA13" s="17">
        <v>3.7948554265294698E-2</v>
      </c>
      <c r="AB13" s="17"/>
      <c r="AC13" s="17">
        <v>3.74612699137842E-2</v>
      </c>
      <c r="AD13" s="17">
        <v>2.6375932882439099E-2</v>
      </c>
      <c r="AE13" s="17">
        <v>3.5229082567921302E-2</v>
      </c>
      <c r="AF13" s="17">
        <v>2.23061936134752E-2</v>
      </c>
      <c r="AG13" s="17">
        <v>4.7097087039558901E-3</v>
      </c>
      <c r="AH13" s="17">
        <v>1.0768862909261601E-2</v>
      </c>
      <c r="AI13" s="17"/>
      <c r="AJ13" s="17">
        <v>1.3398927602515501E-2</v>
      </c>
      <c r="AK13" s="17">
        <v>2.2269714175685899E-2</v>
      </c>
      <c r="AL13" s="17">
        <v>6.3600967071767697E-2</v>
      </c>
      <c r="AM13" s="17">
        <v>1.9596110536333099E-2</v>
      </c>
      <c r="AN13" s="17">
        <v>4.6070870919172002E-2</v>
      </c>
      <c r="AO13" s="17">
        <v>1.6684297391753901E-2</v>
      </c>
      <c r="AP13" s="17"/>
      <c r="AQ13" s="17">
        <v>2.5365466012435799E-2</v>
      </c>
      <c r="AR13" s="17">
        <v>2.9337839762298E-2</v>
      </c>
      <c r="AS13" s="17"/>
      <c r="AT13" s="17">
        <v>2.26183539224383E-2</v>
      </c>
      <c r="AU13" s="17">
        <v>4.0942071899369402E-2</v>
      </c>
      <c r="AV13" s="17"/>
      <c r="AW13" s="17">
        <v>3.4460998960534603E-2</v>
      </c>
      <c r="AX13" s="17">
        <v>2.2405187265569601E-2</v>
      </c>
      <c r="AY13" s="17"/>
      <c r="AZ13" s="17">
        <v>2.9012784426343401E-2</v>
      </c>
      <c r="BA13" s="17">
        <v>2.5677136986386101E-2</v>
      </c>
      <c r="BB13" s="17"/>
      <c r="BC13" s="17">
        <v>4.0831706513387397E-2</v>
      </c>
      <c r="BD13" s="17">
        <v>3.8372920900193098E-2</v>
      </c>
      <c r="BE13" s="17">
        <v>2.0095571825812501E-2</v>
      </c>
      <c r="BF13" s="17">
        <v>2.05416292068057E-2</v>
      </c>
    </row>
    <row r="14" spans="2:58">
      <c r="B14" s="18" t="s">
        <v>101</v>
      </c>
      <c r="C14" s="19">
        <v>7.2847380599075598E-2</v>
      </c>
      <c r="D14" s="19">
        <v>6.2916170387788101E-2</v>
      </c>
      <c r="E14" s="19">
        <v>8.2070364898948395E-2</v>
      </c>
      <c r="F14" s="19"/>
      <c r="G14" s="19">
        <v>5.9627538013844801E-2</v>
      </c>
      <c r="H14" s="19">
        <v>4.6957898207925099E-2</v>
      </c>
      <c r="I14" s="19">
        <v>8.1524381295055501E-2</v>
      </c>
      <c r="J14" s="19">
        <v>8.7768042013724401E-2</v>
      </c>
      <c r="K14" s="19">
        <v>7.25282323508121E-2</v>
      </c>
      <c r="L14" s="19">
        <v>8.24603396859106E-2</v>
      </c>
      <c r="M14" s="19"/>
      <c r="N14" s="19">
        <v>5.1334357223719901E-2</v>
      </c>
      <c r="O14" s="19">
        <v>7.1357938354950301E-2</v>
      </c>
      <c r="P14" s="19">
        <v>8.4644469055940197E-2</v>
      </c>
      <c r="Q14" s="19">
        <v>8.7707211543960606E-2</v>
      </c>
      <c r="R14" s="19"/>
      <c r="S14" s="19">
        <v>7.3470825249560695E-2</v>
      </c>
      <c r="T14" s="19">
        <v>6.9467864626601497E-2</v>
      </c>
      <c r="U14" s="19">
        <v>7.5498180879637694E-2</v>
      </c>
      <c r="V14" s="19">
        <v>5.2456208489329699E-2</v>
      </c>
      <c r="W14" s="19">
        <v>6.5841142436458194E-2</v>
      </c>
      <c r="X14" s="19">
        <v>8.5080051358400605E-2</v>
      </c>
      <c r="Y14" s="19">
        <v>5.36339092702788E-2</v>
      </c>
      <c r="Z14" s="19">
        <v>0.115674023919919</v>
      </c>
      <c r="AA14" s="19">
        <v>8.4919918387666396E-2</v>
      </c>
      <c r="AB14" s="19"/>
      <c r="AC14" s="19">
        <v>5.4701904301549101E-2</v>
      </c>
      <c r="AD14" s="19">
        <v>8.5752766891780394E-2</v>
      </c>
      <c r="AE14" s="19">
        <v>7.8336863445802304E-2</v>
      </c>
      <c r="AF14" s="19">
        <v>0.102202472942823</v>
      </c>
      <c r="AG14" s="19">
        <v>3.2443200040673997E-2</v>
      </c>
      <c r="AH14" s="19">
        <v>4.4919354430227799E-2</v>
      </c>
      <c r="AI14" s="19"/>
      <c r="AJ14" s="19">
        <v>7.4449920076316706E-2</v>
      </c>
      <c r="AK14" s="19">
        <v>4.4455392973540703E-2</v>
      </c>
      <c r="AL14" s="19">
        <v>0.107640347232281</v>
      </c>
      <c r="AM14" s="19">
        <v>8.1856106840278497E-2</v>
      </c>
      <c r="AN14" s="19">
        <v>7.9957852084265202E-2</v>
      </c>
      <c r="AO14" s="19">
        <v>8.2059170617600194E-2</v>
      </c>
      <c r="AP14" s="19"/>
      <c r="AQ14" s="19">
        <v>5.1706066389250002E-2</v>
      </c>
      <c r="AR14" s="19">
        <v>7.6273016300111296E-2</v>
      </c>
      <c r="AS14" s="19"/>
      <c r="AT14" s="19">
        <v>7.2194889650144103E-2</v>
      </c>
      <c r="AU14" s="19">
        <v>7.4959455052866206E-2</v>
      </c>
      <c r="AV14" s="19"/>
      <c r="AW14" s="19">
        <v>3.8656609520764697E-2</v>
      </c>
      <c r="AX14" s="19">
        <v>9.1815679387641597E-2</v>
      </c>
      <c r="AY14" s="19"/>
      <c r="AZ14" s="19">
        <v>4.8819537860474001E-2</v>
      </c>
      <c r="BA14" s="19">
        <v>7.5813992501937502E-2</v>
      </c>
      <c r="BB14" s="19"/>
      <c r="BC14" s="19">
        <v>4.0767422548116897E-2</v>
      </c>
      <c r="BD14" s="19">
        <v>0.122574431899913</v>
      </c>
      <c r="BE14" s="19">
        <v>3.5444846176020797E-2</v>
      </c>
      <c r="BF14" s="19">
        <v>6.7684114876556595E-2</v>
      </c>
    </row>
    <row r="15" spans="2:58">
      <c r="B15" s="16"/>
    </row>
    <row r="16" spans="2:58">
      <c r="B16" t="s">
        <v>497</v>
      </c>
    </row>
    <row r="17" spans="2:2">
      <c r="B17" t="s">
        <v>498</v>
      </c>
    </row>
    <row r="19" spans="2:2">
      <c r="B19"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BF19"/>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135</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125</v>
      </c>
      <c r="C9" s="17">
        <v>0.141576229195186</v>
      </c>
      <c r="D9" s="17">
        <v>0.1374693295204</v>
      </c>
      <c r="E9" s="17">
        <v>0.14670987166718599</v>
      </c>
      <c r="F9" s="17"/>
      <c r="G9" s="17">
        <v>0.15144308193384501</v>
      </c>
      <c r="H9" s="17">
        <v>0.112803638280094</v>
      </c>
      <c r="I9" s="17">
        <v>0.15874466011652999</v>
      </c>
      <c r="J9" s="17">
        <v>9.9051943436907403E-2</v>
      </c>
      <c r="K9" s="17">
        <v>0.14994190110958799</v>
      </c>
      <c r="L9" s="17">
        <v>0.17609902438599501</v>
      </c>
      <c r="M9" s="17"/>
      <c r="N9" s="17">
        <v>0.144502343345699</v>
      </c>
      <c r="O9" s="17">
        <v>0.12432517303707701</v>
      </c>
      <c r="P9" s="17">
        <v>0.16258360507181599</v>
      </c>
      <c r="Q9" s="17">
        <v>0.13677075888064399</v>
      </c>
      <c r="R9" s="17"/>
      <c r="S9" s="17">
        <v>0.16737267941155501</v>
      </c>
      <c r="T9" s="17">
        <v>0.148059371324434</v>
      </c>
      <c r="U9" s="17">
        <v>0.13210207545621999</v>
      </c>
      <c r="V9" s="17">
        <v>0.13668540987094199</v>
      </c>
      <c r="W9" s="17">
        <v>0.10344829716790301</v>
      </c>
      <c r="X9" s="17">
        <v>0.157107515214407</v>
      </c>
      <c r="Y9" s="17">
        <v>0.117231401590298</v>
      </c>
      <c r="Z9" s="17">
        <v>0.23193151885843299</v>
      </c>
      <c r="AA9" s="17">
        <v>0.111623800948431</v>
      </c>
      <c r="AB9" s="17"/>
      <c r="AC9" s="17">
        <v>0.133424404905337</v>
      </c>
      <c r="AD9" s="17">
        <v>0.119243521088526</v>
      </c>
      <c r="AE9" s="17">
        <v>0.129046399721962</v>
      </c>
      <c r="AF9" s="17">
        <v>0.17706619473992999</v>
      </c>
      <c r="AG9" s="17">
        <v>0.13316081334544999</v>
      </c>
      <c r="AH9" s="17">
        <v>0.259496270761157</v>
      </c>
      <c r="AI9" s="17"/>
      <c r="AJ9" s="17">
        <v>0.15582238230251</v>
      </c>
      <c r="AK9" s="17">
        <v>0.12441287444567301</v>
      </c>
      <c r="AL9" s="17">
        <v>0.11691797538396401</v>
      </c>
      <c r="AM9" s="17">
        <v>0.13084971159481101</v>
      </c>
      <c r="AN9" s="17">
        <v>0.145085611334863</v>
      </c>
      <c r="AO9" s="17">
        <v>0.20547403990711999</v>
      </c>
      <c r="AP9" s="17"/>
      <c r="AQ9" s="17">
        <v>0.14916815499185199</v>
      </c>
      <c r="AR9" s="17">
        <v>0.143845519299725</v>
      </c>
      <c r="AS9" s="17"/>
      <c r="AT9" s="17">
        <v>0.138576401004644</v>
      </c>
      <c r="AU9" s="17">
        <v>0.15283193865247</v>
      </c>
      <c r="AV9" s="17"/>
      <c r="AW9" s="17">
        <v>0.12533034970892601</v>
      </c>
      <c r="AX9" s="17">
        <v>0.15058909104239701</v>
      </c>
      <c r="AY9" s="17"/>
      <c r="AZ9" s="17">
        <v>0.18443388035640401</v>
      </c>
      <c r="BA9" s="17">
        <v>0.13182276351789099</v>
      </c>
      <c r="BB9" s="17"/>
      <c r="BC9" s="17">
        <v>0.14514244148157299</v>
      </c>
      <c r="BD9" s="17">
        <v>0.120120609508475</v>
      </c>
      <c r="BE9" s="17">
        <v>0.13791031420629599</v>
      </c>
      <c r="BF9" s="17">
        <v>0.168180060678291</v>
      </c>
    </row>
    <row r="10" spans="2:58">
      <c r="B10" s="18" t="s">
        <v>126</v>
      </c>
      <c r="C10" s="17">
        <v>0.47776839897844797</v>
      </c>
      <c r="D10" s="17">
        <v>0.47488869366132502</v>
      </c>
      <c r="E10" s="17">
        <v>0.481341623167856</v>
      </c>
      <c r="F10" s="17"/>
      <c r="G10" s="17">
        <v>0.52010172247537001</v>
      </c>
      <c r="H10" s="17">
        <v>0.462593373980975</v>
      </c>
      <c r="I10" s="17">
        <v>0.42734705462780997</v>
      </c>
      <c r="J10" s="17">
        <v>0.47957252285870899</v>
      </c>
      <c r="K10" s="17">
        <v>0.46129308415333797</v>
      </c>
      <c r="L10" s="17">
        <v>0.51453575125406703</v>
      </c>
      <c r="M10" s="17"/>
      <c r="N10" s="17">
        <v>0.48902365394724301</v>
      </c>
      <c r="O10" s="17">
        <v>0.52315478178139097</v>
      </c>
      <c r="P10" s="17">
        <v>0.456781817500302</v>
      </c>
      <c r="Q10" s="17">
        <v>0.43793782509003198</v>
      </c>
      <c r="R10" s="17"/>
      <c r="S10" s="17">
        <v>0.48676839298698199</v>
      </c>
      <c r="T10" s="17">
        <v>0.43941385354287898</v>
      </c>
      <c r="U10" s="17">
        <v>0.54616475223651095</v>
      </c>
      <c r="V10" s="17">
        <v>0.49939444086420598</v>
      </c>
      <c r="W10" s="17">
        <v>0.51270861936363799</v>
      </c>
      <c r="X10" s="17">
        <v>0.40060234331975703</v>
      </c>
      <c r="Y10" s="17">
        <v>0.52643233888873597</v>
      </c>
      <c r="Z10" s="17">
        <v>0.40874584403154302</v>
      </c>
      <c r="AA10" s="17">
        <v>0.47137859857688502</v>
      </c>
      <c r="AB10" s="17"/>
      <c r="AC10" s="17">
        <v>0.44962649856687698</v>
      </c>
      <c r="AD10" s="17">
        <v>0.48357917120363397</v>
      </c>
      <c r="AE10" s="17">
        <v>0.43936243357587601</v>
      </c>
      <c r="AF10" s="17">
        <v>0.45040692627284401</v>
      </c>
      <c r="AG10" s="17">
        <v>0.617572043233376</v>
      </c>
      <c r="AH10" s="17">
        <v>0.49927726273274903</v>
      </c>
      <c r="AI10" s="17"/>
      <c r="AJ10" s="17">
        <v>0.495972567623989</v>
      </c>
      <c r="AK10" s="17">
        <v>0.48738162473115199</v>
      </c>
      <c r="AL10" s="17">
        <v>0.47983972792094498</v>
      </c>
      <c r="AM10" s="17">
        <v>0.46954094307280803</v>
      </c>
      <c r="AN10" s="17">
        <v>0.44881516818728101</v>
      </c>
      <c r="AO10" s="17">
        <v>0.39661354221888001</v>
      </c>
      <c r="AP10" s="17"/>
      <c r="AQ10" s="17">
        <v>0.49850043598780103</v>
      </c>
      <c r="AR10" s="17">
        <v>0.47663018227099402</v>
      </c>
      <c r="AS10" s="17"/>
      <c r="AT10" s="17">
        <v>0.48375864360041998</v>
      </c>
      <c r="AU10" s="17">
        <v>0.44820287143756898</v>
      </c>
      <c r="AV10" s="17"/>
      <c r="AW10" s="17">
        <v>0.483084526251219</v>
      </c>
      <c r="AX10" s="17">
        <v>0.47481912678224503</v>
      </c>
      <c r="AY10" s="17"/>
      <c r="AZ10" s="17">
        <v>0.45700618039444102</v>
      </c>
      <c r="BA10" s="17">
        <v>0.48537464036365002</v>
      </c>
      <c r="BB10" s="17"/>
      <c r="BC10" s="17">
        <v>0.47249251363199102</v>
      </c>
      <c r="BD10" s="17">
        <v>0.45208139095644201</v>
      </c>
      <c r="BE10" s="17">
        <v>0.49392255962881099</v>
      </c>
      <c r="BF10" s="17">
        <v>0.49354764530620798</v>
      </c>
    </row>
    <row r="11" spans="2:58">
      <c r="B11" s="18" t="s">
        <v>127</v>
      </c>
      <c r="C11" s="17">
        <v>0.222196211757726</v>
      </c>
      <c r="D11" s="17">
        <v>0.25265940614092403</v>
      </c>
      <c r="E11" s="17">
        <v>0.19233829663792401</v>
      </c>
      <c r="F11" s="17"/>
      <c r="G11" s="17">
        <v>0.17287343682913101</v>
      </c>
      <c r="H11" s="17">
        <v>0.22490934798925899</v>
      </c>
      <c r="I11" s="17">
        <v>0.271322009056089</v>
      </c>
      <c r="J11" s="17">
        <v>0.242590677530265</v>
      </c>
      <c r="K11" s="17">
        <v>0.236573319938431</v>
      </c>
      <c r="L11" s="17">
        <v>0.186290551580371</v>
      </c>
      <c r="M11" s="17"/>
      <c r="N11" s="17">
        <v>0.23301381355294801</v>
      </c>
      <c r="O11" s="17">
        <v>0.18606711665103401</v>
      </c>
      <c r="P11" s="17">
        <v>0.236456173164272</v>
      </c>
      <c r="Q11" s="17">
        <v>0.234584837324921</v>
      </c>
      <c r="R11" s="17"/>
      <c r="S11" s="17">
        <v>0.217363851531478</v>
      </c>
      <c r="T11" s="17">
        <v>0.24209254212447001</v>
      </c>
      <c r="U11" s="17">
        <v>0.17517026803948299</v>
      </c>
      <c r="V11" s="17">
        <v>0.23326621382374099</v>
      </c>
      <c r="W11" s="17">
        <v>0.22493553411502801</v>
      </c>
      <c r="X11" s="17">
        <v>0.248293243164699</v>
      </c>
      <c r="Y11" s="17">
        <v>0.20536926312388501</v>
      </c>
      <c r="Z11" s="17">
        <v>0.20530205935253101</v>
      </c>
      <c r="AA11" s="17">
        <v>0.22636840531778599</v>
      </c>
      <c r="AB11" s="17"/>
      <c r="AC11" s="17">
        <v>0.24943804620000401</v>
      </c>
      <c r="AD11" s="17">
        <v>0.22035617699482599</v>
      </c>
      <c r="AE11" s="17">
        <v>0.26178213818006302</v>
      </c>
      <c r="AF11" s="17">
        <v>0.21837934577562301</v>
      </c>
      <c r="AG11" s="17">
        <v>0.14534263339100501</v>
      </c>
      <c r="AH11" s="17">
        <v>0.150622444538207</v>
      </c>
      <c r="AI11" s="17"/>
      <c r="AJ11" s="17">
        <v>0.21434102137661201</v>
      </c>
      <c r="AK11" s="17">
        <v>0.24754926353474699</v>
      </c>
      <c r="AL11" s="17">
        <v>0.205947259947908</v>
      </c>
      <c r="AM11" s="17">
        <v>0.24703349818270401</v>
      </c>
      <c r="AN11" s="17">
        <v>0.20798395856621199</v>
      </c>
      <c r="AO11" s="17">
        <v>0.21214939536024699</v>
      </c>
      <c r="AP11" s="17"/>
      <c r="AQ11" s="17">
        <v>0.19138642671995701</v>
      </c>
      <c r="AR11" s="17">
        <v>0.23497556141329101</v>
      </c>
      <c r="AS11" s="17"/>
      <c r="AT11" s="17">
        <v>0.22299103424411301</v>
      </c>
      <c r="AU11" s="17">
        <v>0.22138917465260599</v>
      </c>
      <c r="AV11" s="17"/>
      <c r="AW11" s="17">
        <v>0.211306619692159</v>
      </c>
      <c r="AX11" s="17">
        <v>0.22823752142904499</v>
      </c>
      <c r="AY11" s="17"/>
      <c r="AZ11" s="17">
        <v>0.220173689621524</v>
      </c>
      <c r="BA11" s="17">
        <v>0.22313860985442699</v>
      </c>
      <c r="BB11" s="17"/>
      <c r="BC11" s="17">
        <v>0.232116016765929</v>
      </c>
      <c r="BD11" s="17">
        <v>0.21272708364645301</v>
      </c>
      <c r="BE11" s="17">
        <v>0.219554745328217</v>
      </c>
      <c r="BF11" s="17">
        <v>0.220554790474978</v>
      </c>
    </row>
    <row r="12" spans="2:58">
      <c r="B12" s="18" t="s">
        <v>128</v>
      </c>
      <c r="C12" s="17">
        <v>9.0368142788849998E-2</v>
      </c>
      <c r="D12" s="17">
        <v>7.5271289027812993E-2</v>
      </c>
      <c r="E12" s="17">
        <v>0.103851649135855</v>
      </c>
      <c r="F12" s="17"/>
      <c r="G12" s="17">
        <v>6.6903156646046805E-2</v>
      </c>
      <c r="H12" s="17">
        <v>0.125789952605176</v>
      </c>
      <c r="I12" s="17">
        <v>7.7507120268014901E-2</v>
      </c>
      <c r="J12" s="17">
        <v>0.10987471612889101</v>
      </c>
      <c r="K12" s="17">
        <v>9.3305663376397702E-2</v>
      </c>
      <c r="L12" s="17">
        <v>6.6612563396865096E-2</v>
      </c>
      <c r="M12" s="17"/>
      <c r="N12" s="17">
        <v>8.6127646859686102E-2</v>
      </c>
      <c r="O12" s="17">
        <v>8.4544871373590999E-2</v>
      </c>
      <c r="P12" s="17">
        <v>9.4125720776769103E-2</v>
      </c>
      <c r="Q12" s="17">
        <v>9.8238715582814204E-2</v>
      </c>
      <c r="R12" s="17"/>
      <c r="S12" s="17">
        <v>8.3035899208072694E-2</v>
      </c>
      <c r="T12" s="17">
        <v>9.8127899768895896E-2</v>
      </c>
      <c r="U12" s="17">
        <v>6.3533385552924607E-2</v>
      </c>
      <c r="V12" s="17">
        <v>7.1442974563290199E-2</v>
      </c>
      <c r="W12" s="17">
        <v>9.4357369025213494E-2</v>
      </c>
      <c r="X12" s="17">
        <v>9.1396768455394697E-2</v>
      </c>
      <c r="Y12" s="17">
        <v>0.102818965543889</v>
      </c>
      <c r="Z12" s="17">
        <v>8.6611615385795801E-2</v>
      </c>
      <c r="AA12" s="17">
        <v>0.115023221094063</v>
      </c>
      <c r="AB12" s="17"/>
      <c r="AC12" s="17">
        <v>9.8966409324201393E-2</v>
      </c>
      <c r="AD12" s="17">
        <v>0.110234177228916</v>
      </c>
      <c r="AE12" s="17">
        <v>9.1280558425319805E-2</v>
      </c>
      <c r="AF12" s="17">
        <v>7.8709618263706593E-2</v>
      </c>
      <c r="AG12" s="17">
        <v>4.96622815065626E-2</v>
      </c>
      <c r="AH12" s="17">
        <v>4.6326748555611898E-2</v>
      </c>
      <c r="AI12" s="17"/>
      <c r="AJ12" s="17">
        <v>7.5274237332665694E-2</v>
      </c>
      <c r="AK12" s="17">
        <v>9.1225270577089596E-2</v>
      </c>
      <c r="AL12" s="17">
        <v>0.104504861841688</v>
      </c>
      <c r="AM12" s="17">
        <v>8.5590144689804207E-2</v>
      </c>
      <c r="AN12" s="17">
        <v>0.11797232351865899</v>
      </c>
      <c r="AO12" s="17">
        <v>4.9846547511936297E-2</v>
      </c>
      <c r="AP12" s="17"/>
      <c r="AQ12" s="17">
        <v>8.8517290662141701E-2</v>
      </c>
      <c r="AR12" s="17">
        <v>8.9651114414735694E-2</v>
      </c>
      <c r="AS12" s="17"/>
      <c r="AT12" s="17">
        <v>8.3686708803676804E-2</v>
      </c>
      <c r="AU12" s="17">
        <v>0.118337770377344</v>
      </c>
      <c r="AV12" s="17"/>
      <c r="AW12" s="17">
        <v>0.110688830769283</v>
      </c>
      <c r="AX12" s="17">
        <v>7.9094665501097505E-2</v>
      </c>
      <c r="AY12" s="17"/>
      <c r="AZ12" s="17">
        <v>7.5429326050490103E-2</v>
      </c>
      <c r="BA12" s="17">
        <v>9.3508603323598394E-2</v>
      </c>
      <c r="BB12" s="17"/>
      <c r="BC12" s="17">
        <v>0.101827248269905</v>
      </c>
      <c r="BD12" s="17">
        <v>0.11860674010701</v>
      </c>
      <c r="BE12" s="17">
        <v>9.3690450627247804E-2</v>
      </c>
      <c r="BF12" s="17">
        <v>6.3731284426709695E-2</v>
      </c>
    </row>
    <row r="13" spans="2:58">
      <c r="B13" s="18" t="s">
        <v>129</v>
      </c>
      <c r="C13" s="17">
        <v>2.4122517858017601E-2</v>
      </c>
      <c r="D13" s="17">
        <v>1.6639140161662298E-2</v>
      </c>
      <c r="E13" s="17">
        <v>3.1634335205904598E-2</v>
      </c>
      <c r="F13" s="17"/>
      <c r="G13" s="17">
        <v>2.24251215112539E-2</v>
      </c>
      <c r="H13" s="17">
        <v>3.6016021273093501E-2</v>
      </c>
      <c r="I13" s="17">
        <v>1.8072609310492E-2</v>
      </c>
      <c r="J13" s="17">
        <v>2.25045391020759E-2</v>
      </c>
      <c r="K13" s="17">
        <v>2.5018277053016999E-2</v>
      </c>
      <c r="L13" s="17">
        <v>2.16679450038023E-2</v>
      </c>
      <c r="M13" s="17"/>
      <c r="N13" s="17">
        <v>1.97314423644574E-2</v>
      </c>
      <c r="O13" s="17">
        <v>2.9198789812103901E-2</v>
      </c>
      <c r="P13" s="17">
        <v>1.9996061205952001E-2</v>
      </c>
      <c r="Q13" s="17">
        <v>2.7371509283362901E-2</v>
      </c>
      <c r="R13" s="17"/>
      <c r="S13" s="17">
        <v>1.36476321546165E-2</v>
      </c>
      <c r="T13" s="17">
        <v>3.18327530182273E-2</v>
      </c>
      <c r="U13" s="17">
        <v>2.1474264432744299E-2</v>
      </c>
      <c r="V13" s="17">
        <v>2.2001193023007699E-2</v>
      </c>
      <c r="W13" s="17">
        <v>1.33662753517759E-2</v>
      </c>
      <c r="X13" s="17">
        <v>3.5266483466556302E-2</v>
      </c>
      <c r="Y13" s="17">
        <v>2.41057581184921E-2</v>
      </c>
      <c r="Z13" s="17">
        <v>1.0074847050589799E-2</v>
      </c>
      <c r="AA13" s="17">
        <v>3.4250429447519999E-2</v>
      </c>
      <c r="AB13" s="17"/>
      <c r="AC13" s="17">
        <v>3.4311342008526001E-2</v>
      </c>
      <c r="AD13" s="17">
        <v>2.07038143888853E-2</v>
      </c>
      <c r="AE13" s="17">
        <v>3.8295047564129499E-2</v>
      </c>
      <c r="AF13" s="17">
        <v>1.37871523846229E-2</v>
      </c>
      <c r="AG13" s="17">
        <v>1.41238273734364E-2</v>
      </c>
      <c r="AH13" s="17">
        <v>1.0768862909261601E-2</v>
      </c>
      <c r="AI13" s="17"/>
      <c r="AJ13" s="17">
        <v>1.8496979203467601E-2</v>
      </c>
      <c r="AK13" s="17">
        <v>2.21932955771003E-2</v>
      </c>
      <c r="AL13" s="17">
        <v>2.6597849403946099E-2</v>
      </c>
      <c r="AM13" s="17">
        <v>1.9062756029098099E-2</v>
      </c>
      <c r="AN13" s="17">
        <v>3.6945800109451699E-2</v>
      </c>
      <c r="AO13" s="17">
        <v>1.6684297391753901E-2</v>
      </c>
      <c r="AP13" s="17"/>
      <c r="AQ13" s="17">
        <v>2.9186352918460799E-2</v>
      </c>
      <c r="AR13" s="17">
        <v>1.99369730788936E-2</v>
      </c>
      <c r="AS13" s="17"/>
      <c r="AT13" s="17">
        <v>2.3922780982643901E-2</v>
      </c>
      <c r="AU13" s="17">
        <v>2.5611928109154102E-2</v>
      </c>
      <c r="AV13" s="17"/>
      <c r="AW13" s="17">
        <v>4.3003873550082901E-2</v>
      </c>
      <c r="AX13" s="17">
        <v>1.3647550929661899E-2</v>
      </c>
      <c r="AY13" s="17"/>
      <c r="AZ13" s="17">
        <v>3.0874377160432401E-2</v>
      </c>
      <c r="BA13" s="17">
        <v>2.2420223228317299E-2</v>
      </c>
      <c r="BB13" s="17"/>
      <c r="BC13" s="17">
        <v>2.1374636792254001E-2</v>
      </c>
      <c r="BD13" s="17">
        <v>3.1247704653974299E-2</v>
      </c>
      <c r="BE13" s="17">
        <v>3.0821839205849001E-2</v>
      </c>
      <c r="BF13" s="17">
        <v>1.65289883816962E-2</v>
      </c>
    </row>
    <row r="14" spans="2:58">
      <c r="B14" s="18" t="s">
        <v>101</v>
      </c>
      <c r="C14" s="19">
        <v>4.3968499421773201E-2</v>
      </c>
      <c r="D14" s="19">
        <v>4.3072141487876602E-2</v>
      </c>
      <c r="E14" s="19">
        <v>4.4124224185274202E-2</v>
      </c>
      <c r="F14" s="19"/>
      <c r="G14" s="19">
        <v>6.6253480604353501E-2</v>
      </c>
      <c r="H14" s="19">
        <v>3.7887665871402097E-2</v>
      </c>
      <c r="I14" s="19">
        <v>4.7006546621064703E-2</v>
      </c>
      <c r="J14" s="19">
        <v>4.6405600943151597E-2</v>
      </c>
      <c r="K14" s="19">
        <v>3.3867754369227801E-2</v>
      </c>
      <c r="L14" s="19">
        <v>3.4794164378898498E-2</v>
      </c>
      <c r="M14" s="19"/>
      <c r="N14" s="19">
        <v>2.7601099929966399E-2</v>
      </c>
      <c r="O14" s="19">
        <v>5.2709267344803003E-2</v>
      </c>
      <c r="P14" s="19">
        <v>3.0056622280888599E-2</v>
      </c>
      <c r="Q14" s="19">
        <v>6.5096353838225304E-2</v>
      </c>
      <c r="R14" s="19"/>
      <c r="S14" s="19">
        <v>3.1811544707296101E-2</v>
      </c>
      <c r="T14" s="19">
        <v>4.0473580221093097E-2</v>
      </c>
      <c r="U14" s="19">
        <v>6.1555254282117097E-2</v>
      </c>
      <c r="V14" s="19">
        <v>3.7209767854813301E-2</v>
      </c>
      <c r="W14" s="19">
        <v>5.1183904976442103E-2</v>
      </c>
      <c r="X14" s="19">
        <v>6.7333646379186707E-2</v>
      </c>
      <c r="Y14" s="19">
        <v>2.40422727346996E-2</v>
      </c>
      <c r="Z14" s="19">
        <v>5.7334115321107902E-2</v>
      </c>
      <c r="AA14" s="19">
        <v>4.1355544615314897E-2</v>
      </c>
      <c r="AB14" s="19"/>
      <c r="AC14" s="19">
        <v>3.4233298995054902E-2</v>
      </c>
      <c r="AD14" s="19">
        <v>4.5883139095212598E-2</v>
      </c>
      <c r="AE14" s="19">
        <v>4.0233422532650602E-2</v>
      </c>
      <c r="AF14" s="19">
        <v>6.1650762563272697E-2</v>
      </c>
      <c r="AG14" s="19">
        <v>4.0138401150169402E-2</v>
      </c>
      <c r="AH14" s="19">
        <v>3.35084105030138E-2</v>
      </c>
      <c r="AI14" s="19"/>
      <c r="AJ14" s="19">
        <v>4.0092812160755102E-2</v>
      </c>
      <c r="AK14" s="19">
        <v>2.7237671134237001E-2</v>
      </c>
      <c r="AL14" s="19">
        <v>6.6192325501549895E-2</v>
      </c>
      <c r="AM14" s="19">
        <v>4.7922946430775E-2</v>
      </c>
      <c r="AN14" s="19">
        <v>4.3197138283534199E-2</v>
      </c>
      <c r="AO14" s="19">
        <v>0.11923217761006299</v>
      </c>
      <c r="AP14" s="19"/>
      <c r="AQ14" s="19">
        <v>4.3241338719788303E-2</v>
      </c>
      <c r="AR14" s="19">
        <v>3.4960649522361401E-2</v>
      </c>
      <c r="AS14" s="19"/>
      <c r="AT14" s="19">
        <v>4.7064431364502203E-2</v>
      </c>
      <c r="AU14" s="19">
        <v>3.3626316770857E-2</v>
      </c>
      <c r="AV14" s="19"/>
      <c r="AW14" s="19">
        <v>2.6585800028329099E-2</v>
      </c>
      <c r="AX14" s="19">
        <v>5.36120443155539E-2</v>
      </c>
      <c r="AY14" s="19"/>
      <c r="AZ14" s="19">
        <v>3.2082546416708803E-2</v>
      </c>
      <c r="BA14" s="19">
        <v>4.37351597121158E-2</v>
      </c>
      <c r="BB14" s="19"/>
      <c r="BC14" s="19">
        <v>2.7047143058347801E-2</v>
      </c>
      <c r="BD14" s="19">
        <v>6.5216471127645906E-2</v>
      </c>
      <c r="BE14" s="19">
        <v>2.4100091003579301E-2</v>
      </c>
      <c r="BF14" s="19">
        <v>3.7457230732117E-2</v>
      </c>
    </row>
    <row r="15" spans="2:58">
      <c r="B15" s="16"/>
    </row>
    <row r="16" spans="2:58">
      <c r="B16" t="s">
        <v>497</v>
      </c>
    </row>
    <row r="17" spans="2:2">
      <c r="B17" t="s">
        <v>498</v>
      </c>
    </row>
    <row r="19" spans="2:2">
      <c r="B19"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F19"/>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136</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125</v>
      </c>
      <c r="C9" s="17">
        <v>0.11432222404345101</v>
      </c>
      <c r="D9" s="17">
        <v>0.12593476317701999</v>
      </c>
      <c r="E9" s="17">
        <v>0.10282797177737101</v>
      </c>
      <c r="F9" s="17"/>
      <c r="G9" s="17">
        <v>0.14476328840460401</v>
      </c>
      <c r="H9" s="17">
        <v>0.13643654360749999</v>
      </c>
      <c r="I9" s="17">
        <v>0.112952839081061</v>
      </c>
      <c r="J9" s="17">
        <v>9.3996893907390106E-2</v>
      </c>
      <c r="K9" s="17">
        <v>9.6260275147573696E-2</v>
      </c>
      <c r="L9" s="17">
        <v>0.105703570549729</v>
      </c>
      <c r="M9" s="17"/>
      <c r="N9" s="17">
        <v>9.38048707513576E-2</v>
      </c>
      <c r="O9" s="17">
        <v>0.121165587897178</v>
      </c>
      <c r="P9" s="17">
        <v>0.14045005848255401</v>
      </c>
      <c r="Q9" s="17">
        <v>0.10514645445248</v>
      </c>
      <c r="R9" s="17"/>
      <c r="S9" s="17">
        <v>6.9951433767639001E-2</v>
      </c>
      <c r="T9" s="17">
        <v>0.11892364871446801</v>
      </c>
      <c r="U9" s="17">
        <v>0.13548638033027</v>
      </c>
      <c r="V9" s="17">
        <v>0.15269781965733301</v>
      </c>
      <c r="W9" s="17">
        <v>0.13617682460297301</v>
      </c>
      <c r="X9" s="17">
        <v>0.115296812321762</v>
      </c>
      <c r="Y9" s="17">
        <v>8.9781438122700494E-2</v>
      </c>
      <c r="Z9" s="17">
        <v>0.13313303368382301</v>
      </c>
      <c r="AA9" s="17">
        <v>0.10903329369180299</v>
      </c>
      <c r="AB9" s="17"/>
      <c r="AC9" s="17">
        <v>0.104681951892686</v>
      </c>
      <c r="AD9" s="17">
        <v>9.9055845305282803E-2</v>
      </c>
      <c r="AE9" s="17">
        <v>0.10639178277872</v>
      </c>
      <c r="AF9" s="17">
        <v>0.113940487955561</v>
      </c>
      <c r="AG9" s="17">
        <v>0.14619613213709901</v>
      </c>
      <c r="AH9" s="17">
        <v>0.230398703042306</v>
      </c>
      <c r="AI9" s="17"/>
      <c r="AJ9" s="17">
        <v>0.11370806634158601</v>
      </c>
      <c r="AK9" s="17">
        <v>9.7353561838123603E-2</v>
      </c>
      <c r="AL9" s="17">
        <v>8.1895865910211904E-2</v>
      </c>
      <c r="AM9" s="17">
        <v>0.13826219067697601</v>
      </c>
      <c r="AN9" s="17">
        <v>0.12452918011502299</v>
      </c>
      <c r="AO9" s="17">
        <v>0.199598619166828</v>
      </c>
      <c r="AP9" s="17"/>
      <c r="AQ9" s="17">
        <v>0.140227263600603</v>
      </c>
      <c r="AR9" s="17">
        <v>0.10413583715675601</v>
      </c>
      <c r="AS9" s="17"/>
      <c r="AT9" s="17">
        <v>0.12042144320968801</v>
      </c>
      <c r="AU9" s="17">
        <v>9.4792142107853597E-2</v>
      </c>
      <c r="AV9" s="17"/>
      <c r="AW9" s="17">
        <v>8.3753963300989803E-2</v>
      </c>
      <c r="AX9" s="17">
        <v>0.131280832607199</v>
      </c>
      <c r="AY9" s="17"/>
      <c r="AZ9" s="17">
        <v>0.128120223415854</v>
      </c>
      <c r="BA9" s="17">
        <v>0.112392016037608</v>
      </c>
      <c r="BB9" s="17"/>
      <c r="BC9" s="17">
        <v>0.134788020256702</v>
      </c>
      <c r="BD9" s="17">
        <v>0.11321421872736601</v>
      </c>
      <c r="BE9" s="17">
        <v>0.102077271486261</v>
      </c>
      <c r="BF9" s="17">
        <v>0.13139017639730499</v>
      </c>
    </row>
    <row r="10" spans="2:58">
      <c r="B10" s="18" t="s">
        <v>126</v>
      </c>
      <c r="C10" s="17">
        <v>0.417845481933872</v>
      </c>
      <c r="D10" s="17">
        <v>0.408934663934791</v>
      </c>
      <c r="E10" s="17">
        <v>0.427045625649984</v>
      </c>
      <c r="F10" s="17"/>
      <c r="G10" s="17">
        <v>0.42123474832103402</v>
      </c>
      <c r="H10" s="17">
        <v>0.38577884006671398</v>
      </c>
      <c r="I10" s="17">
        <v>0.44504675130679899</v>
      </c>
      <c r="J10" s="17">
        <v>0.35511134897325902</v>
      </c>
      <c r="K10" s="17">
        <v>0.42170553874084599</v>
      </c>
      <c r="L10" s="17">
        <v>0.46909112396652902</v>
      </c>
      <c r="M10" s="17"/>
      <c r="N10" s="17">
        <v>0.43366955917628702</v>
      </c>
      <c r="O10" s="17">
        <v>0.437789200177569</v>
      </c>
      <c r="P10" s="17">
        <v>0.40087024597017501</v>
      </c>
      <c r="Q10" s="17">
        <v>0.39339381658925598</v>
      </c>
      <c r="R10" s="17"/>
      <c r="S10" s="17">
        <v>0.36298889000164902</v>
      </c>
      <c r="T10" s="17">
        <v>0.38068336743454201</v>
      </c>
      <c r="U10" s="17">
        <v>0.51159317055751097</v>
      </c>
      <c r="V10" s="17">
        <v>0.415016158384583</v>
      </c>
      <c r="W10" s="17">
        <v>0.44184786140942001</v>
      </c>
      <c r="X10" s="17">
        <v>0.41400439089513902</v>
      </c>
      <c r="Y10" s="17">
        <v>0.44905795762443101</v>
      </c>
      <c r="Z10" s="17">
        <v>0.46424239305722798</v>
      </c>
      <c r="AA10" s="17">
        <v>0.406282201230594</v>
      </c>
      <c r="AB10" s="17"/>
      <c r="AC10" s="17">
        <v>0.35409699227069902</v>
      </c>
      <c r="AD10" s="17">
        <v>0.37616541485978799</v>
      </c>
      <c r="AE10" s="17">
        <v>0.424796372702193</v>
      </c>
      <c r="AF10" s="17">
        <v>0.46618690438705401</v>
      </c>
      <c r="AG10" s="17">
        <v>0.56109183462962897</v>
      </c>
      <c r="AH10" s="17">
        <v>0.50598402554626398</v>
      </c>
      <c r="AI10" s="17"/>
      <c r="AJ10" s="17">
        <v>0.44449506498777003</v>
      </c>
      <c r="AK10" s="17">
        <v>0.462143171304712</v>
      </c>
      <c r="AL10" s="17">
        <v>0.43337574898189601</v>
      </c>
      <c r="AM10" s="17">
        <v>0.31792622747114502</v>
      </c>
      <c r="AN10" s="17">
        <v>0.39483574786213999</v>
      </c>
      <c r="AO10" s="17">
        <v>0.18651816915974601</v>
      </c>
      <c r="AP10" s="17"/>
      <c r="AQ10" s="17">
        <v>0.40403088795879999</v>
      </c>
      <c r="AR10" s="17">
        <v>0.42182303977244801</v>
      </c>
      <c r="AS10" s="17"/>
      <c r="AT10" s="17">
        <v>0.428924046608123</v>
      </c>
      <c r="AU10" s="17">
        <v>0.36989776196992302</v>
      </c>
      <c r="AV10" s="17"/>
      <c r="AW10" s="17">
        <v>0.40196921470792801</v>
      </c>
      <c r="AX10" s="17">
        <v>0.42665329090954801</v>
      </c>
      <c r="AY10" s="17"/>
      <c r="AZ10" s="17">
        <v>0.41544562959164999</v>
      </c>
      <c r="BA10" s="17">
        <v>0.41875980761181802</v>
      </c>
      <c r="BB10" s="17"/>
      <c r="BC10" s="17">
        <v>0.389204661588753</v>
      </c>
      <c r="BD10" s="17">
        <v>0.34640257480255698</v>
      </c>
      <c r="BE10" s="17">
        <v>0.42547163840938401</v>
      </c>
      <c r="BF10" s="17">
        <v>0.45906522084398599</v>
      </c>
    </row>
    <row r="11" spans="2:58">
      <c r="B11" s="18" t="s">
        <v>127</v>
      </c>
      <c r="C11" s="17">
        <v>0.27415569518550598</v>
      </c>
      <c r="D11" s="17">
        <v>0.27779487308973499</v>
      </c>
      <c r="E11" s="17">
        <v>0.271786907381526</v>
      </c>
      <c r="F11" s="17"/>
      <c r="G11" s="17">
        <v>0.21261794164938899</v>
      </c>
      <c r="H11" s="17">
        <v>0.27832841355389099</v>
      </c>
      <c r="I11" s="17">
        <v>0.272225128544342</v>
      </c>
      <c r="J11" s="17">
        <v>0.306682223823877</v>
      </c>
      <c r="K11" s="17">
        <v>0.27921026923110098</v>
      </c>
      <c r="L11" s="17">
        <v>0.286022419555921</v>
      </c>
      <c r="M11" s="17"/>
      <c r="N11" s="17">
        <v>0.27027992143535701</v>
      </c>
      <c r="O11" s="17">
        <v>0.26343712670744202</v>
      </c>
      <c r="P11" s="17">
        <v>0.27816764220714502</v>
      </c>
      <c r="Q11" s="17">
        <v>0.28759387965683503</v>
      </c>
      <c r="R11" s="17"/>
      <c r="S11" s="17">
        <v>0.30091185266561299</v>
      </c>
      <c r="T11" s="17">
        <v>0.31123686835002401</v>
      </c>
      <c r="U11" s="17">
        <v>0.213680313472732</v>
      </c>
      <c r="V11" s="17">
        <v>0.26670712693057103</v>
      </c>
      <c r="W11" s="17">
        <v>0.235482067426874</v>
      </c>
      <c r="X11" s="17">
        <v>0.27098380849290898</v>
      </c>
      <c r="Y11" s="17">
        <v>0.270541419186341</v>
      </c>
      <c r="Z11" s="17">
        <v>0.260835631191628</v>
      </c>
      <c r="AA11" s="17">
        <v>0.28484310432246301</v>
      </c>
      <c r="AB11" s="17"/>
      <c r="AC11" s="17">
        <v>0.28889142587656702</v>
      </c>
      <c r="AD11" s="17">
        <v>0.30802098267359701</v>
      </c>
      <c r="AE11" s="17">
        <v>0.266832230606877</v>
      </c>
      <c r="AF11" s="17">
        <v>0.28030519881073401</v>
      </c>
      <c r="AG11" s="17">
        <v>0.19301628965708001</v>
      </c>
      <c r="AH11" s="17">
        <v>0.14330474093943499</v>
      </c>
      <c r="AI11" s="17"/>
      <c r="AJ11" s="17">
        <v>0.27727427833283502</v>
      </c>
      <c r="AK11" s="17">
        <v>0.244685230312393</v>
      </c>
      <c r="AL11" s="17">
        <v>0.25506414717888198</v>
      </c>
      <c r="AM11" s="17">
        <v>0.31807836879742302</v>
      </c>
      <c r="AN11" s="17">
        <v>0.29557296531330501</v>
      </c>
      <c r="AO11" s="17">
        <v>0.31853057263227302</v>
      </c>
      <c r="AP11" s="17"/>
      <c r="AQ11" s="17">
        <v>0.266089759656714</v>
      </c>
      <c r="AR11" s="17">
        <v>0.28112576936087702</v>
      </c>
      <c r="AS11" s="17"/>
      <c r="AT11" s="17">
        <v>0.27145934598449001</v>
      </c>
      <c r="AU11" s="17">
        <v>0.285347723514772</v>
      </c>
      <c r="AV11" s="17"/>
      <c r="AW11" s="17">
        <v>0.26971425569958901</v>
      </c>
      <c r="AX11" s="17">
        <v>0.27661970955439102</v>
      </c>
      <c r="AY11" s="17"/>
      <c r="AZ11" s="17">
        <v>0.23006783670581399</v>
      </c>
      <c r="BA11" s="17">
        <v>0.28688341575565302</v>
      </c>
      <c r="BB11" s="17"/>
      <c r="BC11" s="17">
        <v>0.26663383622092601</v>
      </c>
      <c r="BD11" s="17">
        <v>0.33582636081738598</v>
      </c>
      <c r="BE11" s="17">
        <v>0.22334414508837799</v>
      </c>
      <c r="BF11" s="17">
        <v>0.268387886051073</v>
      </c>
    </row>
    <row r="12" spans="2:58">
      <c r="B12" s="18" t="s">
        <v>128</v>
      </c>
      <c r="C12" s="17">
        <v>0.127525932435682</v>
      </c>
      <c r="D12" s="17">
        <v>0.13173969631451801</v>
      </c>
      <c r="E12" s="17">
        <v>0.123468002371349</v>
      </c>
      <c r="F12" s="17"/>
      <c r="G12" s="17">
        <v>0.116219810118791</v>
      </c>
      <c r="H12" s="17">
        <v>0.144002519904707</v>
      </c>
      <c r="I12" s="17">
        <v>0.11902107605541</v>
      </c>
      <c r="J12" s="17">
        <v>0.155870331251447</v>
      </c>
      <c r="K12" s="17">
        <v>0.12151351310408801</v>
      </c>
      <c r="L12" s="17">
        <v>0.10968731913970201</v>
      </c>
      <c r="M12" s="17"/>
      <c r="N12" s="17">
        <v>0.152196141949482</v>
      </c>
      <c r="O12" s="17">
        <v>0.113880503189996</v>
      </c>
      <c r="P12" s="17">
        <v>0.11518092349125</v>
      </c>
      <c r="Q12" s="17">
        <v>0.12666585744497899</v>
      </c>
      <c r="R12" s="17"/>
      <c r="S12" s="17">
        <v>0.16984805280725501</v>
      </c>
      <c r="T12" s="17">
        <v>0.12831610213206801</v>
      </c>
      <c r="U12" s="17">
        <v>8.8745277771118097E-2</v>
      </c>
      <c r="V12" s="17">
        <v>0.104128785719116</v>
      </c>
      <c r="W12" s="17">
        <v>0.112819766955991</v>
      </c>
      <c r="X12" s="17">
        <v>0.148177431813619</v>
      </c>
      <c r="Y12" s="17">
        <v>0.119351513393152</v>
      </c>
      <c r="Z12" s="17">
        <v>0.103354961210071</v>
      </c>
      <c r="AA12" s="17">
        <v>0.133884005398897</v>
      </c>
      <c r="AB12" s="17"/>
      <c r="AC12" s="17">
        <v>0.16067214506405</v>
      </c>
      <c r="AD12" s="17">
        <v>0.148447019090161</v>
      </c>
      <c r="AE12" s="17">
        <v>0.12011374003781899</v>
      </c>
      <c r="AF12" s="17">
        <v>0.103598162582759</v>
      </c>
      <c r="AG12" s="17">
        <v>7.0070425015248197E-2</v>
      </c>
      <c r="AH12" s="17">
        <v>5.1073367824249802E-2</v>
      </c>
      <c r="AI12" s="17"/>
      <c r="AJ12" s="17">
        <v>0.11460022640756</v>
      </c>
      <c r="AK12" s="17">
        <v>0.13863794230319301</v>
      </c>
      <c r="AL12" s="17">
        <v>0.110421995783012</v>
      </c>
      <c r="AM12" s="17">
        <v>0.14349918059448399</v>
      </c>
      <c r="AN12" s="17">
        <v>0.119696427679977</v>
      </c>
      <c r="AO12" s="17">
        <v>0.161405295458975</v>
      </c>
      <c r="AP12" s="17"/>
      <c r="AQ12" s="17">
        <v>0.12544601131785901</v>
      </c>
      <c r="AR12" s="17">
        <v>0.126476754602561</v>
      </c>
      <c r="AS12" s="17"/>
      <c r="AT12" s="17">
        <v>0.11792776808314299</v>
      </c>
      <c r="AU12" s="17">
        <v>0.165374861300183</v>
      </c>
      <c r="AV12" s="17"/>
      <c r="AW12" s="17">
        <v>0.16188630749411101</v>
      </c>
      <c r="AX12" s="17">
        <v>0.108463541034719</v>
      </c>
      <c r="AY12" s="17"/>
      <c r="AZ12" s="17">
        <v>0.15426660694307101</v>
      </c>
      <c r="BA12" s="17">
        <v>0.121668788726764</v>
      </c>
      <c r="BB12" s="17"/>
      <c r="BC12" s="17">
        <v>0.14763003197185801</v>
      </c>
      <c r="BD12" s="17">
        <v>0.111984081339032</v>
      </c>
      <c r="BE12" s="17">
        <v>0.18664156542187799</v>
      </c>
      <c r="BF12" s="17">
        <v>9.9227266783957893E-2</v>
      </c>
    </row>
    <row r="13" spans="2:58">
      <c r="B13" s="18" t="s">
        <v>129</v>
      </c>
      <c r="C13" s="17">
        <v>5.3965697602971201E-2</v>
      </c>
      <c r="D13" s="17">
        <v>4.6371980776319502E-2</v>
      </c>
      <c r="E13" s="17">
        <v>5.9693522142731402E-2</v>
      </c>
      <c r="F13" s="17"/>
      <c r="G13" s="17">
        <v>7.6234019139597306E-2</v>
      </c>
      <c r="H13" s="17">
        <v>4.9349763040059502E-2</v>
      </c>
      <c r="I13" s="17">
        <v>3.7990003241695401E-2</v>
      </c>
      <c r="J13" s="17">
        <v>7.5304985271098204E-2</v>
      </c>
      <c r="K13" s="17">
        <v>7.1415104126400203E-2</v>
      </c>
      <c r="L13" s="17">
        <v>2.2819028126756399E-2</v>
      </c>
      <c r="M13" s="17"/>
      <c r="N13" s="17">
        <v>4.5993553871675398E-2</v>
      </c>
      <c r="O13" s="17">
        <v>4.4522578416089698E-2</v>
      </c>
      <c r="P13" s="17">
        <v>5.4604721902146498E-2</v>
      </c>
      <c r="Q13" s="17">
        <v>7.2165313612589904E-2</v>
      </c>
      <c r="R13" s="17"/>
      <c r="S13" s="17">
        <v>7.65382081184693E-2</v>
      </c>
      <c r="T13" s="17">
        <v>5.2282105056106198E-2</v>
      </c>
      <c r="U13" s="17">
        <v>3.4381081700633698E-2</v>
      </c>
      <c r="V13" s="17">
        <v>5.0033956139049901E-2</v>
      </c>
      <c r="W13" s="17">
        <v>6.24339359581891E-2</v>
      </c>
      <c r="X13" s="17">
        <v>4.18494226669801E-2</v>
      </c>
      <c r="Y13" s="17">
        <v>6.63406706303208E-2</v>
      </c>
      <c r="Z13" s="17">
        <v>1.86616560026476E-2</v>
      </c>
      <c r="AA13" s="17">
        <v>5.5471118913510101E-2</v>
      </c>
      <c r="AB13" s="17"/>
      <c r="AC13" s="17">
        <v>7.9900400723970602E-2</v>
      </c>
      <c r="AD13" s="17">
        <v>4.9109778236886698E-2</v>
      </c>
      <c r="AE13" s="17">
        <v>7.3356606565814803E-2</v>
      </c>
      <c r="AF13" s="17">
        <v>3.0357245786062598E-2</v>
      </c>
      <c r="AG13" s="17">
        <v>1.9985613512043001E-2</v>
      </c>
      <c r="AH13" s="17">
        <v>5.7529239102337697E-2</v>
      </c>
      <c r="AI13" s="17"/>
      <c r="AJ13" s="17">
        <v>4.1379063590877903E-2</v>
      </c>
      <c r="AK13" s="17">
        <v>4.8923577811053401E-2</v>
      </c>
      <c r="AL13" s="17">
        <v>8.77296541630435E-2</v>
      </c>
      <c r="AM13" s="17">
        <v>5.7569761170015603E-2</v>
      </c>
      <c r="AN13" s="17">
        <v>5.7959907921216899E-2</v>
      </c>
      <c r="AO13" s="17">
        <v>0.112109609059377</v>
      </c>
      <c r="AP13" s="17"/>
      <c r="AQ13" s="17">
        <v>4.9019665939765797E-2</v>
      </c>
      <c r="AR13" s="17">
        <v>5.8826020722413302E-2</v>
      </c>
      <c r="AS13" s="17"/>
      <c r="AT13" s="17">
        <v>4.8807002278663497E-2</v>
      </c>
      <c r="AU13" s="17">
        <v>7.3070306065778398E-2</v>
      </c>
      <c r="AV13" s="17"/>
      <c r="AW13" s="17">
        <v>7.5967522476900098E-2</v>
      </c>
      <c r="AX13" s="17">
        <v>4.1759562001451297E-2</v>
      </c>
      <c r="AY13" s="17"/>
      <c r="AZ13" s="17">
        <v>6.1064996686303899E-2</v>
      </c>
      <c r="BA13" s="17">
        <v>5.1496962702190202E-2</v>
      </c>
      <c r="BB13" s="17"/>
      <c r="BC13" s="17">
        <v>5.16362529769386E-2</v>
      </c>
      <c r="BD13" s="17">
        <v>8.2177778515478098E-2</v>
      </c>
      <c r="BE13" s="17">
        <v>5.9938236997473401E-2</v>
      </c>
      <c r="BF13" s="17">
        <v>3.4340203913881803E-2</v>
      </c>
    </row>
    <row r="14" spans="2:58">
      <c r="B14" s="18" t="s">
        <v>101</v>
      </c>
      <c r="C14" s="19">
        <v>1.21849687985178E-2</v>
      </c>
      <c r="D14" s="19">
        <v>9.2240227076153293E-3</v>
      </c>
      <c r="E14" s="19">
        <v>1.51779706770373E-2</v>
      </c>
      <c r="F14" s="19"/>
      <c r="G14" s="19">
        <v>2.8930192366584801E-2</v>
      </c>
      <c r="H14" s="19">
        <v>6.10391982712866E-3</v>
      </c>
      <c r="I14" s="19">
        <v>1.2764201770692299E-2</v>
      </c>
      <c r="J14" s="19">
        <v>1.30342167729291E-2</v>
      </c>
      <c r="K14" s="19">
        <v>9.8952996499914805E-3</v>
      </c>
      <c r="L14" s="19">
        <v>6.6765386613630599E-3</v>
      </c>
      <c r="M14" s="19"/>
      <c r="N14" s="19">
        <v>4.05595281584069E-3</v>
      </c>
      <c r="O14" s="19">
        <v>1.9205003611725099E-2</v>
      </c>
      <c r="P14" s="19">
        <v>1.07264079467296E-2</v>
      </c>
      <c r="Q14" s="19">
        <v>1.5034678243859E-2</v>
      </c>
      <c r="R14" s="19"/>
      <c r="S14" s="19">
        <v>1.9761562639374401E-2</v>
      </c>
      <c r="T14" s="19">
        <v>8.5579083127920695E-3</v>
      </c>
      <c r="U14" s="19">
        <v>1.6113776167736599E-2</v>
      </c>
      <c r="V14" s="19">
        <v>1.14161531693478E-2</v>
      </c>
      <c r="W14" s="19">
        <v>1.1239543646553499E-2</v>
      </c>
      <c r="X14" s="19">
        <v>9.6881338095906495E-3</v>
      </c>
      <c r="Y14" s="19">
        <v>4.9270010430549202E-3</v>
      </c>
      <c r="Z14" s="19">
        <v>1.9772324854602102E-2</v>
      </c>
      <c r="AA14" s="19">
        <v>1.04862764427334E-2</v>
      </c>
      <c r="AB14" s="19"/>
      <c r="AC14" s="19">
        <v>1.1757084172028399E-2</v>
      </c>
      <c r="AD14" s="19">
        <v>1.9200959834284201E-2</v>
      </c>
      <c r="AE14" s="19">
        <v>8.5092673085758099E-3</v>
      </c>
      <c r="AF14" s="19">
        <v>5.6120004778293696E-3</v>
      </c>
      <c r="AG14" s="19">
        <v>9.6397050489001497E-3</v>
      </c>
      <c r="AH14" s="19">
        <v>1.17099235454073E-2</v>
      </c>
      <c r="AI14" s="19"/>
      <c r="AJ14" s="19">
        <v>8.5433003393704209E-3</v>
      </c>
      <c r="AK14" s="19">
        <v>8.25651643052514E-3</v>
      </c>
      <c r="AL14" s="19">
        <v>3.1512587982954803E-2</v>
      </c>
      <c r="AM14" s="19">
        <v>2.46642712899569E-2</v>
      </c>
      <c r="AN14" s="19">
        <v>7.4057711083377704E-3</v>
      </c>
      <c r="AO14" s="19">
        <v>2.1837734522802101E-2</v>
      </c>
      <c r="AP14" s="19"/>
      <c r="AQ14" s="19">
        <v>1.5186411526258201E-2</v>
      </c>
      <c r="AR14" s="19">
        <v>7.61257838494448E-3</v>
      </c>
      <c r="AS14" s="19"/>
      <c r="AT14" s="19">
        <v>1.2460393835892701E-2</v>
      </c>
      <c r="AU14" s="19">
        <v>1.15172050414901E-2</v>
      </c>
      <c r="AV14" s="19"/>
      <c r="AW14" s="19">
        <v>6.7087363204816801E-3</v>
      </c>
      <c r="AX14" s="19">
        <v>1.52230638926916E-2</v>
      </c>
      <c r="AY14" s="19"/>
      <c r="AZ14" s="19">
        <v>1.1034706657307901E-2</v>
      </c>
      <c r="BA14" s="19">
        <v>8.7990091659666207E-3</v>
      </c>
      <c r="BB14" s="19"/>
      <c r="BC14" s="19">
        <v>1.0107196984822899E-2</v>
      </c>
      <c r="BD14" s="19">
        <v>1.03949857981811E-2</v>
      </c>
      <c r="BE14" s="19">
        <v>2.5271425966248901E-3</v>
      </c>
      <c r="BF14" s="19">
        <v>7.5892460097959297E-3</v>
      </c>
    </row>
    <row r="15" spans="2:58">
      <c r="B15" s="16"/>
    </row>
    <row r="16" spans="2:58">
      <c r="B16" t="s">
        <v>497</v>
      </c>
    </row>
    <row r="17" spans="2:2">
      <c r="B17" t="s">
        <v>498</v>
      </c>
    </row>
    <row r="19" spans="2:2">
      <c r="B19"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BF19"/>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137</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125</v>
      </c>
      <c r="C9" s="17">
        <v>9.4270316796202694E-2</v>
      </c>
      <c r="D9" s="17">
        <v>0.118739458230911</v>
      </c>
      <c r="E9" s="17">
        <v>7.1072350475038598E-2</v>
      </c>
      <c r="F9" s="17"/>
      <c r="G9" s="17">
        <v>9.4917087393211294E-2</v>
      </c>
      <c r="H9" s="17">
        <v>0.115053236123575</v>
      </c>
      <c r="I9" s="17">
        <v>0.11927442568074199</v>
      </c>
      <c r="J9" s="17">
        <v>6.7836746152764096E-2</v>
      </c>
      <c r="K9" s="17">
        <v>8.9079020495147501E-2</v>
      </c>
      <c r="L9" s="17">
        <v>8.3402345150502405E-2</v>
      </c>
      <c r="M9" s="17"/>
      <c r="N9" s="17">
        <v>0.110644441723399</v>
      </c>
      <c r="O9" s="17">
        <v>8.5754703169425905E-2</v>
      </c>
      <c r="P9" s="17">
        <v>0.106050650563265</v>
      </c>
      <c r="Q9" s="17">
        <v>7.3803244250132696E-2</v>
      </c>
      <c r="R9" s="17"/>
      <c r="S9" s="17">
        <v>0.10431045910112</v>
      </c>
      <c r="T9" s="17">
        <v>7.9357070892218898E-2</v>
      </c>
      <c r="U9" s="17">
        <v>5.5848191725697403E-2</v>
      </c>
      <c r="V9" s="17">
        <v>9.1917693726274896E-2</v>
      </c>
      <c r="W9" s="17">
        <v>9.5717461358677106E-2</v>
      </c>
      <c r="X9" s="17">
        <v>0.10069921723278701</v>
      </c>
      <c r="Y9" s="17">
        <v>0.10189273235983699</v>
      </c>
      <c r="Z9" s="17">
        <v>0.20304735925654099</v>
      </c>
      <c r="AA9" s="17">
        <v>8.0840068088895406E-2</v>
      </c>
      <c r="AB9" s="17"/>
      <c r="AC9" s="17">
        <v>0.13121347052301599</v>
      </c>
      <c r="AD9" s="17">
        <v>8.3046934075825807E-2</v>
      </c>
      <c r="AE9" s="17">
        <v>8.6581166162959605E-2</v>
      </c>
      <c r="AF9" s="17">
        <v>7.61214941210792E-2</v>
      </c>
      <c r="AG9" s="17">
        <v>8.4233727535368993E-2</v>
      </c>
      <c r="AH9" s="17">
        <v>8.2098724828290504E-2</v>
      </c>
      <c r="AI9" s="17"/>
      <c r="AJ9" s="17">
        <v>8.6131297516496397E-2</v>
      </c>
      <c r="AK9" s="17">
        <v>8.3313972142236403E-2</v>
      </c>
      <c r="AL9" s="17">
        <v>9.6989738012564095E-2</v>
      </c>
      <c r="AM9" s="17">
        <v>0.111119986452181</v>
      </c>
      <c r="AN9" s="17">
        <v>0.102909746233721</v>
      </c>
      <c r="AO9" s="17">
        <v>0.20129376957828601</v>
      </c>
      <c r="AP9" s="17"/>
      <c r="AQ9" s="17">
        <v>0.13348482932226899</v>
      </c>
      <c r="AR9" s="17">
        <v>8.2940900575126694E-2</v>
      </c>
      <c r="AS9" s="17"/>
      <c r="AT9" s="17">
        <v>8.8105205845347603E-2</v>
      </c>
      <c r="AU9" s="17">
        <v>0.120410505408737</v>
      </c>
      <c r="AV9" s="17"/>
      <c r="AW9" s="17">
        <v>7.0295877144242805E-2</v>
      </c>
      <c r="AX9" s="17">
        <v>0.107570816324723</v>
      </c>
      <c r="AY9" s="17"/>
      <c r="AZ9" s="17">
        <v>0.124004995104244</v>
      </c>
      <c r="BA9" s="17">
        <v>8.7637547617406095E-2</v>
      </c>
      <c r="BB9" s="17"/>
      <c r="BC9" s="17">
        <v>0.11845046877829001</v>
      </c>
      <c r="BD9" s="17">
        <v>9.7845591741110696E-2</v>
      </c>
      <c r="BE9" s="17">
        <v>0.102791573184888</v>
      </c>
      <c r="BF9" s="17">
        <v>0.106598930241601</v>
      </c>
    </row>
    <row r="10" spans="2:58">
      <c r="B10" s="18" t="s">
        <v>126</v>
      </c>
      <c r="C10" s="17">
        <v>0.34814055505165598</v>
      </c>
      <c r="D10" s="17">
        <v>0.35081666314333299</v>
      </c>
      <c r="E10" s="17">
        <v>0.346490188862628</v>
      </c>
      <c r="F10" s="17"/>
      <c r="G10" s="17">
        <v>0.41347169182472998</v>
      </c>
      <c r="H10" s="17">
        <v>0.39759174479606701</v>
      </c>
      <c r="I10" s="17">
        <v>0.38496182995144301</v>
      </c>
      <c r="J10" s="17">
        <v>0.27135230490263301</v>
      </c>
      <c r="K10" s="17">
        <v>0.31638491209192698</v>
      </c>
      <c r="L10" s="17">
        <v>0.32097814735638702</v>
      </c>
      <c r="M10" s="17"/>
      <c r="N10" s="17">
        <v>0.36519294726310503</v>
      </c>
      <c r="O10" s="17">
        <v>0.36485605228937101</v>
      </c>
      <c r="P10" s="17">
        <v>0.32837031322749199</v>
      </c>
      <c r="Q10" s="17">
        <v>0.33180642458427301</v>
      </c>
      <c r="R10" s="17"/>
      <c r="S10" s="17">
        <v>0.36017082815656398</v>
      </c>
      <c r="T10" s="17">
        <v>0.31327538033274399</v>
      </c>
      <c r="U10" s="17">
        <v>0.37284002496782198</v>
      </c>
      <c r="V10" s="17">
        <v>0.34182520218405998</v>
      </c>
      <c r="W10" s="17">
        <v>0.38726215439092498</v>
      </c>
      <c r="X10" s="17">
        <v>0.268914132020103</v>
      </c>
      <c r="Y10" s="17">
        <v>0.35009265645667198</v>
      </c>
      <c r="Z10" s="17">
        <v>0.34511192193364199</v>
      </c>
      <c r="AA10" s="17">
        <v>0.40103978161297998</v>
      </c>
      <c r="AB10" s="17"/>
      <c r="AC10" s="17">
        <v>0.37662628339189302</v>
      </c>
      <c r="AD10" s="17">
        <v>0.34621406385231301</v>
      </c>
      <c r="AE10" s="17">
        <v>0.37902926626852201</v>
      </c>
      <c r="AF10" s="17">
        <v>0.32267447559774598</v>
      </c>
      <c r="AG10" s="17">
        <v>0.27678647620615199</v>
      </c>
      <c r="AH10" s="17">
        <v>0.38010209528679101</v>
      </c>
      <c r="AI10" s="17"/>
      <c r="AJ10" s="17">
        <v>0.33115525741697599</v>
      </c>
      <c r="AK10" s="17">
        <v>0.38846056480691799</v>
      </c>
      <c r="AL10" s="17">
        <v>0.36179161546250599</v>
      </c>
      <c r="AM10" s="17">
        <v>0.32642360768812501</v>
      </c>
      <c r="AN10" s="17">
        <v>0.36942995695258302</v>
      </c>
      <c r="AO10" s="17">
        <v>0.201498043379368</v>
      </c>
      <c r="AP10" s="17"/>
      <c r="AQ10" s="17">
        <v>0.382676710997018</v>
      </c>
      <c r="AR10" s="17">
        <v>0.34777787357920698</v>
      </c>
      <c r="AS10" s="17"/>
      <c r="AT10" s="17">
        <v>0.34561572044225902</v>
      </c>
      <c r="AU10" s="17">
        <v>0.36148084089744598</v>
      </c>
      <c r="AV10" s="17"/>
      <c r="AW10" s="17">
        <v>0.312996948363434</v>
      </c>
      <c r="AX10" s="17">
        <v>0.36763746638609801</v>
      </c>
      <c r="AY10" s="17"/>
      <c r="AZ10" s="17">
        <v>0.38421384926239799</v>
      </c>
      <c r="BA10" s="17">
        <v>0.34022782967603199</v>
      </c>
      <c r="BB10" s="17"/>
      <c r="BC10" s="17">
        <v>0.41220170962849201</v>
      </c>
      <c r="BD10" s="17">
        <v>0.27832190080752001</v>
      </c>
      <c r="BE10" s="17">
        <v>0.37596805933063998</v>
      </c>
      <c r="BF10" s="17">
        <v>0.35243683252612901</v>
      </c>
    </row>
    <row r="11" spans="2:58">
      <c r="B11" s="18" t="s">
        <v>127</v>
      </c>
      <c r="C11" s="17">
        <v>0.27188437741895799</v>
      </c>
      <c r="D11" s="17">
        <v>0.26279114332146303</v>
      </c>
      <c r="E11" s="17">
        <v>0.28195513140804401</v>
      </c>
      <c r="F11" s="17"/>
      <c r="G11" s="17">
        <v>0.22119150198006801</v>
      </c>
      <c r="H11" s="17">
        <v>0.286455245523143</v>
      </c>
      <c r="I11" s="17">
        <v>0.27951200031059598</v>
      </c>
      <c r="J11" s="17">
        <v>0.30655017111327199</v>
      </c>
      <c r="K11" s="17">
        <v>0.27078487501104698</v>
      </c>
      <c r="L11" s="17">
        <v>0.26273274032854299</v>
      </c>
      <c r="M11" s="17"/>
      <c r="N11" s="17">
        <v>0.26928471123452502</v>
      </c>
      <c r="O11" s="17">
        <v>0.272373133468853</v>
      </c>
      <c r="P11" s="17">
        <v>0.26337426986705198</v>
      </c>
      <c r="Q11" s="17">
        <v>0.27913971005643501</v>
      </c>
      <c r="R11" s="17"/>
      <c r="S11" s="17">
        <v>0.25013703777780599</v>
      </c>
      <c r="T11" s="17">
        <v>0.32400797252563701</v>
      </c>
      <c r="U11" s="17">
        <v>0.23811941114197899</v>
      </c>
      <c r="V11" s="17">
        <v>0.24184422992042201</v>
      </c>
      <c r="W11" s="17">
        <v>0.28047667486586503</v>
      </c>
      <c r="X11" s="17">
        <v>0.31043271002530998</v>
      </c>
      <c r="Y11" s="17">
        <v>0.26897109732431701</v>
      </c>
      <c r="Z11" s="17">
        <v>0.22345112040324699</v>
      </c>
      <c r="AA11" s="17">
        <v>0.26788295614609198</v>
      </c>
      <c r="AB11" s="17"/>
      <c r="AC11" s="17">
        <v>0.25842336362247598</v>
      </c>
      <c r="AD11" s="17">
        <v>0.26125085360322098</v>
      </c>
      <c r="AE11" s="17">
        <v>0.287128202753831</v>
      </c>
      <c r="AF11" s="17">
        <v>0.28832691311198499</v>
      </c>
      <c r="AG11" s="17">
        <v>0.27145954176939302</v>
      </c>
      <c r="AH11" s="17">
        <v>0.30852454874694002</v>
      </c>
      <c r="AI11" s="17"/>
      <c r="AJ11" s="17">
        <v>0.27461234308436799</v>
      </c>
      <c r="AK11" s="17">
        <v>0.27584200911819301</v>
      </c>
      <c r="AL11" s="17">
        <v>0.21758274591990301</v>
      </c>
      <c r="AM11" s="17">
        <v>0.26029397909195501</v>
      </c>
      <c r="AN11" s="17">
        <v>0.28995803419461103</v>
      </c>
      <c r="AO11" s="17">
        <v>0.25945597772189999</v>
      </c>
      <c r="AP11" s="17"/>
      <c r="AQ11" s="17">
        <v>0.25151356376547002</v>
      </c>
      <c r="AR11" s="17">
        <v>0.27542617101044098</v>
      </c>
      <c r="AS11" s="17"/>
      <c r="AT11" s="17">
        <v>0.26861899148901902</v>
      </c>
      <c r="AU11" s="17">
        <v>0.280675821688745</v>
      </c>
      <c r="AV11" s="17"/>
      <c r="AW11" s="17">
        <v>0.29837756021309902</v>
      </c>
      <c r="AX11" s="17">
        <v>0.25718653378307299</v>
      </c>
      <c r="AY11" s="17"/>
      <c r="AZ11" s="17">
        <v>0.26316232088291802</v>
      </c>
      <c r="BA11" s="17">
        <v>0.27545232149207399</v>
      </c>
      <c r="BB11" s="17"/>
      <c r="BC11" s="17">
        <v>0.284924979920543</v>
      </c>
      <c r="BD11" s="17">
        <v>0.266145230555969</v>
      </c>
      <c r="BE11" s="17">
        <v>0.27563604371540301</v>
      </c>
      <c r="BF11" s="17">
        <v>0.26625397937087603</v>
      </c>
    </row>
    <row r="12" spans="2:58">
      <c r="B12" s="18" t="s">
        <v>128</v>
      </c>
      <c r="C12" s="17">
        <v>8.3690328661912602E-2</v>
      </c>
      <c r="D12" s="17">
        <v>7.9676996550744297E-2</v>
      </c>
      <c r="E12" s="17">
        <v>8.6116556478708306E-2</v>
      </c>
      <c r="F12" s="17"/>
      <c r="G12" s="17">
        <v>0.11703903902479799</v>
      </c>
      <c r="H12" s="17">
        <v>9.1855542798698994E-2</v>
      </c>
      <c r="I12" s="17">
        <v>6.8986955485221504E-2</v>
      </c>
      <c r="J12" s="17">
        <v>9.8738715423295903E-2</v>
      </c>
      <c r="K12" s="17">
        <v>8.18408816880071E-2</v>
      </c>
      <c r="L12" s="17">
        <v>5.2380122892042101E-2</v>
      </c>
      <c r="M12" s="17"/>
      <c r="N12" s="17">
        <v>8.8450175190882802E-2</v>
      </c>
      <c r="O12" s="17">
        <v>7.8684249288830305E-2</v>
      </c>
      <c r="P12" s="17">
        <v>9.7499250168887303E-2</v>
      </c>
      <c r="Q12" s="17">
        <v>7.2085043888072201E-2</v>
      </c>
      <c r="R12" s="17"/>
      <c r="S12" s="17">
        <v>5.7506531830206098E-2</v>
      </c>
      <c r="T12" s="17">
        <v>7.5418920597969397E-2</v>
      </c>
      <c r="U12" s="17">
        <v>9.7375686814460793E-2</v>
      </c>
      <c r="V12" s="17">
        <v>0.13362730925983099</v>
      </c>
      <c r="W12" s="17">
        <v>8.9305525266965793E-2</v>
      </c>
      <c r="X12" s="17">
        <v>0.11887439702260801</v>
      </c>
      <c r="Y12" s="17">
        <v>8.3806021971893893E-2</v>
      </c>
      <c r="Z12" s="17">
        <v>2.8274722027417099E-2</v>
      </c>
      <c r="AA12" s="17">
        <v>6.0761093573620202E-2</v>
      </c>
      <c r="AB12" s="17"/>
      <c r="AC12" s="17">
        <v>7.2764236982749197E-2</v>
      </c>
      <c r="AD12" s="17">
        <v>6.8890998963591896E-2</v>
      </c>
      <c r="AE12" s="17">
        <v>6.6335277239212107E-2</v>
      </c>
      <c r="AF12" s="17">
        <v>0.105334163312142</v>
      </c>
      <c r="AG12" s="17">
        <v>0.14471358379824301</v>
      </c>
      <c r="AH12" s="17">
        <v>6.4147828221054401E-2</v>
      </c>
      <c r="AI12" s="17"/>
      <c r="AJ12" s="17">
        <v>7.5825138665138805E-2</v>
      </c>
      <c r="AK12" s="17">
        <v>9.4877638686759899E-2</v>
      </c>
      <c r="AL12" s="17">
        <v>8.8755559308675402E-2</v>
      </c>
      <c r="AM12" s="17">
        <v>0.115081201514997</v>
      </c>
      <c r="AN12" s="17">
        <v>6.7305489787064798E-2</v>
      </c>
      <c r="AO12" s="17">
        <v>7.6082124892884698E-2</v>
      </c>
      <c r="AP12" s="17"/>
      <c r="AQ12" s="17">
        <v>9.0659452308149202E-2</v>
      </c>
      <c r="AR12" s="17">
        <v>8.0460396916450003E-2</v>
      </c>
      <c r="AS12" s="17"/>
      <c r="AT12" s="17">
        <v>9.0573406078222396E-2</v>
      </c>
      <c r="AU12" s="17">
        <v>6.0268026179823103E-2</v>
      </c>
      <c r="AV12" s="17"/>
      <c r="AW12" s="17">
        <v>0.16208505175007301</v>
      </c>
      <c r="AX12" s="17">
        <v>4.0198635316441099E-2</v>
      </c>
      <c r="AY12" s="17"/>
      <c r="AZ12" s="17">
        <v>8.5171168922613297E-2</v>
      </c>
      <c r="BA12" s="17">
        <v>8.1606914179392198E-2</v>
      </c>
      <c r="BB12" s="17"/>
      <c r="BC12" s="17">
        <v>7.8125153195005098E-2</v>
      </c>
      <c r="BD12" s="17">
        <v>9.4555033677714895E-2</v>
      </c>
      <c r="BE12" s="17">
        <v>0.11926957757197799</v>
      </c>
      <c r="BF12" s="17">
        <v>8.8383048929945196E-2</v>
      </c>
    </row>
    <row r="13" spans="2:58">
      <c r="B13" s="18" t="s">
        <v>129</v>
      </c>
      <c r="C13" s="17">
        <v>1.9330746850293099E-2</v>
      </c>
      <c r="D13" s="17">
        <v>1.6674961189323701E-2</v>
      </c>
      <c r="E13" s="17">
        <v>2.2081478164104999E-2</v>
      </c>
      <c r="F13" s="17"/>
      <c r="G13" s="17">
        <v>1.05017397353634E-2</v>
      </c>
      <c r="H13" s="17">
        <v>1.71651434794606E-2</v>
      </c>
      <c r="I13" s="17">
        <v>2.2819728090017501E-2</v>
      </c>
      <c r="J13" s="17">
        <v>2.58597859895335E-2</v>
      </c>
      <c r="K13" s="17">
        <v>1.74430193482796E-2</v>
      </c>
      <c r="L13" s="17">
        <v>2.0417435161255899E-2</v>
      </c>
      <c r="M13" s="17"/>
      <c r="N13" s="17">
        <v>1.06112413257604E-2</v>
      </c>
      <c r="O13" s="17">
        <v>1.7340484823970399E-2</v>
      </c>
      <c r="P13" s="17">
        <v>1.96798153871513E-2</v>
      </c>
      <c r="Q13" s="17">
        <v>3.0638247692908099E-2</v>
      </c>
      <c r="R13" s="17"/>
      <c r="S13" s="17">
        <v>5.7442550804537203E-3</v>
      </c>
      <c r="T13" s="17">
        <v>2.38771104803648E-2</v>
      </c>
      <c r="U13" s="17">
        <v>2.0417461045885401E-2</v>
      </c>
      <c r="V13" s="17">
        <v>2.6733238840810001E-2</v>
      </c>
      <c r="W13" s="17">
        <v>2.6887429755269299E-2</v>
      </c>
      <c r="X13" s="17">
        <v>1.09210077636165E-2</v>
      </c>
      <c r="Y13" s="17">
        <v>2.1487664398796801E-2</v>
      </c>
      <c r="Z13" s="17">
        <v>9.1728701362986595E-3</v>
      </c>
      <c r="AA13" s="17">
        <v>2.6751419155431201E-2</v>
      </c>
      <c r="AB13" s="17"/>
      <c r="AC13" s="17">
        <v>1.9295639148761999E-2</v>
      </c>
      <c r="AD13" s="17">
        <v>1.44155623129991E-2</v>
      </c>
      <c r="AE13" s="17">
        <v>1.1004324627212901E-2</v>
      </c>
      <c r="AF13" s="17">
        <v>1.68314771295245E-2</v>
      </c>
      <c r="AG13" s="17">
        <v>3.7330772868088398E-2</v>
      </c>
      <c r="AH13" s="17">
        <v>4.80363483258145E-2</v>
      </c>
      <c r="AI13" s="17"/>
      <c r="AJ13" s="17">
        <v>1.5844460230115098E-2</v>
      </c>
      <c r="AK13" s="17">
        <v>1.5493645147409E-2</v>
      </c>
      <c r="AL13" s="17">
        <v>2.7889453352619401E-2</v>
      </c>
      <c r="AM13" s="17">
        <v>2.96476108647621E-2</v>
      </c>
      <c r="AN13" s="17">
        <v>1.9726693448784902E-2</v>
      </c>
      <c r="AO13" s="17">
        <v>4.77390907296531E-2</v>
      </c>
      <c r="AP13" s="17"/>
      <c r="AQ13" s="17">
        <v>1.8194371000357999E-2</v>
      </c>
      <c r="AR13" s="17">
        <v>2.19194261775848E-2</v>
      </c>
      <c r="AS13" s="17"/>
      <c r="AT13" s="17">
        <v>2.2107871275834599E-2</v>
      </c>
      <c r="AU13" s="17">
        <v>9.4402672083381007E-3</v>
      </c>
      <c r="AV13" s="17"/>
      <c r="AW13" s="17">
        <v>4.0344057672546403E-2</v>
      </c>
      <c r="AX13" s="17">
        <v>7.67301742089298E-3</v>
      </c>
      <c r="AY13" s="17"/>
      <c r="AZ13" s="17">
        <v>1.3269006909375001E-2</v>
      </c>
      <c r="BA13" s="17">
        <v>2.2088670555870299E-2</v>
      </c>
      <c r="BB13" s="17"/>
      <c r="BC13" s="17">
        <v>2.1541115357052599E-2</v>
      </c>
      <c r="BD13" s="17">
        <v>3.07767315678859E-2</v>
      </c>
      <c r="BE13" s="17">
        <v>2.9403455470350101E-2</v>
      </c>
      <c r="BF13" s="17">
        <v>1.31170717276926E-2</v>
      </c>
    </row>
    <row r="14" spans="2:58">
      <c r="B14" s="18" t="s">
        <v>101</v>
      </c>
      <c r="C14" s="19">
        <v>0.182683675220977</v>
      </c>
      <c r="D14" s="19">
        <v>0.17130077756422499</v>
      </c>
      <c r="E14" s="19">
        <v>0.192284294611476</v>
      </c>
      <c r="F14" s="19"/>
      <c r="G14" s="19">
        <v>0.14287894004182899</v>
      </c>
      <c r="H14" s="19">
        <v>9.1879087279055902E-2</v>
      </c>
      <c r="I14" s="19">
        <v>0.12444506048197999</v>
      </c>
      <c r="J14" s="19">
        <v>0.22966227641850101</v>
      </c>
      <c r="K14" s="19">
        <v>0.22446729136559199</v>
      </c>
      <c r="L14" s="19">
        <v>0.26008920911126998</v>
      </c>
      <c r="M14" s="19"/>
      <c r="N14" s="19">
        <v>0.155816483262327</v>
      </c>
      <c r="O14" s="19">
        <v>0.18099137695955</v>
      </c>
      <c r="P14" s="19">
        <v>0.18502570078615199</v>
      </c>
      <c r="Q14" s="19">
        <v>0.21252732952817899</v>
      </c>
      <c r="R14" s="19"/>
      <c r="S14" s="19">
        <v>0.22213088805385001</v>
      </c>
      <c r="T14" s="19">
        <v>0.18406354517106599</v>
      </c>
      <c r="U14" s="19">
        <v>0.21539922430415501</v>
      </c>
      <c r="V14" s="19">
        <v>0.16405232606860101</v>
      </c>
      <c r="W14" s="19">
        <v>0.120350754362297</v>
      </c>
      <c r="X14" s="19">
        <v>0.190158535935576</v>
      </c>
      <c r="Y14" s="19">
        <v>0.173749827488483</v>
      </c>
      <c r="Z14" s="19">
        <v>0.19094200624285501</v>
      </c>
      <c r="AA14" s="19">
        <v>0.16272468142298099</v>
      </c>
      <c r="AB14" s="19"/>
      <c r="AC14" s="19">
        <v>0.141677006331105</v>
      </c>
      <c r="AD14" s="19">
        <v>0.22618158719205</v>
      </c>
      <c r="AE14" s="19">
        <v>0.169921762948262</v>
      </c>
      <c r="AF14" s="19">
        <v>0.190711476727523</v>
      </c>
      <c r="AG14" s="19">
        <v>0.185475897822755</v>
      </c>
      <c r="AH14" s="19">
        <v>0.11709045459111</v>
      </c>
      <c r="AI14" s="19"/>
      <c r="AJ14" s="19">
        <v>0.21643150308690601</v>
      </c>
      <c r="AK14" s="19">
        <v>0.14201217009848399</v>
      </c>
      <c r="AL14" s="19">
        <v>0.20699088794373199</v>
      </c>
      <c r="AM14" s="19">
        <v>0.15743361438797901</v>
      </c>
      <c r="AN14" s="19">
        <v>0.15067007938323501</v>
      </c>
      <c r="AO14" s="19">
        <v>0.21393099369790899</v>
      </c>
      <c r="AP14" s="19"/>
      <c r="AQ14" s="19">
        <v>0.123471072606736</v>
      </c>
      <c r="AR14" s="19">
        <v>0.19147523174118999</v>
      </c>
      <c r="AS14" s="19"/>
      <c r="AT14" s="19">
        <v>0.184978804869318</v>
      </c>
      <c r="AU14" s="19">
        <v>0.16772453861691</v>
      </c>
      <c r="AV14" s="19"/>
      <c r="AW14" s="19">
        <v>0.115900504856606</v>
      </c>
      <c r="AX14" s="19">
        <v>0.219733530768771</v>
      </c>
      <c r="AY14" s="19"/>
      <c r="AZ14" s="19">
        <v>0.13017865891845201</v>
      </c>
      <c r="BA14" s="19">
        <v>0.192986716479225</v>
      </c>
      <c r="BB14" s="19"/>
      <c r="BC14" s="19">
        <v>8.4756573120617101E-2</v>
      </c>
      <c r="BD14" s="19">
        <v>0.23235551164980001</v>
      </c>
      <c r="BE14" s="19">
        <v>9.6931290726741004E-2</v>
      </c>
      <c r="BF14" s="19">
        <v>0.173210137203756</v>
      </c>
    </row>
    <row r="15" spans="2:58">
      <c r="B15" s="16"/>
    </row>
    <row r="16" spans="2:58">
      <c r="B16" t="s">
        <v>497</v>
      </c>
    </row>
    <row r="17" spans="2:2">
      <c r="B17" t="s">
        <v>498</v>
      </c>
    </row>
    <row r="19" spans="2:2">
      <c r="B19"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BF19"/>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138</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125</v>
      </c>
      <c r="C9" s="17">
        <v>0.18278293176260799</v>
      </c>
      <c r="D9" s="17">
        <v>0.22441247115298299</v>
      </c>
      <c r="E9" s="17">
        <v>0.14243315152475999</v>
      </c>
      <c r="F9" s="17"/>
      <c r="G9" s="17">
        <v>0.15498090106846399</v>
      </c>
      <c r="H9" s="17">
        <v>0.20715458614047</v>
      </c>
      <c r="I9" s="17">
        <v>0.198557406241647</v>
      </c>
      <c r="J9" s="17">
        <v>0.155869435766994</v>
      </c>
      <c r="K9" s="17">
        <v>0.18223284371698101</v>
      </c>
      <c r="L9" s="17">
        <v>0.19168271915309801</v>
      </c>
      <c r="M9" s="17"/>
      <c r="N9" s="17">
        <v>0.23016479733254</v>
      </c>
      <c r="O9" s="17">
        <v>0.170340269299737</v>
      </c>
      <c r="P9" s="17">
        <v>0.17026178090383401</v>
      </c>
      <c r="Q9" s="17">
        <v>0.15659405745597399</v>
      </c>
      <c r="R9" s="17"/>
      <c r="S9" s="17">
        <v>0.21196676210058099</v>
      </c>
      <c r="T9" s="17">
        <v>0.17845566253371201</v>
      </c>
      <c r="U9" s="17">
        <v>0.20416865609245299</v>
      </c>
      <c r="V9" s="17">
        <v>0.188085618198824</v>
      </c>
      <c r="W9" s="17">
        <v>0.10334489183742999</v>
      </c>
      <c r="X9" s="17">
        <v>0.14586142923564199</v>
      </c>
      <c r="Y9" s="17">
        <v>0.17066389514756999</v>
      </c>
      <c r="Z9" s="17">
        <v>0.29129608301878002</v>
      </c>
      <c r="AA9" s="17">
        <v>0.183341486621445</v>
      </c>
      <c r="AB9" s="17"/>
      <c r="AC9" s="17">
        <v>0.21886108600464599</v>
      </c>
      <c r="AD9" s="17">
        <v>0.183557088570687</v>
      </c>
      <c r="AE9" s="17">
        <v>0.189661690227204</v>
      </c>
      <c r="AF9" s="17">
        <v>0.153685069395295</v>
      </c>
      <c r="AG9" s="17">
        <v>0.12478667526102299</v>
      </c>
      <c r="AH9" s="17">
        <v>0.21097608617371</v>
      </c>
      <c r="AI9" s="17"/>
      <c r="AJ9" s="17">
        <v>0.202289153025906</v>
      </c>
      <c r="AK9" s="17">
        <v>0.166224337503736</v>
      </c>
      <c r="AL9" s="17">
        <v>0.13248090018883699</v>
      </c>
      <c r="AM9" s="17">
        <v>0.183581641822749</v>
      </c>
      <c r="AN9" s="17">
        <v>0.199906994104252</v>
      </c>
      <c r="AO9" s="17">
        <v>0.12918770123245099</v>
      </c>
      <c r="AP9" s="17"/>
      <c r="AQ9" s="17">
        <v>0.222063568721108</v>
      </c>
      <c r="AR9" s="17">
        <v>0.18210109789655199</v>
      </c>
      <c r="AS9" s="17"/>
      <c r="AT9" s="17">
        <v>0.17746815383421</v>
      </c>
      <c r="AU9" s="17">
        <v>0.20841359739337501</v>
      </c>
      <c r="AV9" s="17"/>
      <c r="AW9" s="17">
        <v>0.13970219903660999</v>
      </c>
      <c r="AX9" s="17">
        <v>0.206683188604006</v>
      </c>
      <c r="AY9" s="17"/>
      <c r="AZ9" s="17">
        <v>0.20006162083722301</v>
      </c>
      <c r="BA9" s="17">
        <v>0.18492317272721101</v>
      </c>
      <c r="BB9" s="17"/>
      <c r="BC9" s="17">
        <v>0.20224707249873999</v>
      </c>
      <c r="BD9" s="17">
        <v>0.16114092110495801</v>
      </c>
      <c r="BE9" s="17">
        <v>0.183095195017835</v>
      </c>
      <c r="BF9" s="17">
        <v>0.19981282830649999</v>
      </c>
    </row>
    <row r="10" spans="2:58">
      <c r="B10" s="18" t="s">
        <v>126</v>
      </c>
      <c r="C10" s="17">
        <v>0.52661541132171397</v>
      </c>
      <c r="D10" s="17">
        <v>0.52104986899796701</v>
      </c>
      <c r="E10" s="17">
        <v>0.53320131911442203</v>
      </c>
      <c r="F10" s="17"/>
      <c r="G10" s="17">
        <v>0.45433437301663998</v>
      </c>
      <c r="H10" s="17">
        <v>0.49031331352373803</v>
      </c>
      <c r="I10" s="17">
        <v>0.53273020483063804</v>
      </c>
      <c r="J10" s="17">
        <v>0.56249051891774804</v>
      </c>
      <c r="K10" s="17">
        <v>0.54426403322035499</v>
      </c>
      <c r="L10" s="17">
        <v>0.56060891778722699</v>
      </c>
      <c r="M10" s="17"/>
      <c r="N10" s="17">
        <v>0.53879250932399303</v>
      </c>
      <c r="O10" s="17">
        <v>0.54916027874063</v>
      </c>
      <c r="P10" s="17">
        <v>0.50602861363458396</v>
      </c>
      <c r="Q10" s="17">
        <v>0.50531221179096097</v>
      </c>
      <c r="R10" s="17"/>
      <c r="S10" s="17">
        <v>0.51029618368708196</v>
      </c>
      <c r="T10" s="17">
        <v>0.52529647687544001</v>
      </c>
      <c r="U10" s="17">
        <v>0.50923424837467202</v>
      </c>
      <c r="V10" s="17">
        <v>0.52267325058482506</v>
      </c>
      <c r="W10" s="17">
        <v>0.60062359869502402</v>
      </c>
      <c r="X10" s="17">
        <v>0.498434893651515</v>
      </c>
      <c r="Y10" s="17">
        <v>0.55131393118598504</v>
      </c>
      <c r="Z10" s="17">
        <v>0.47478623653364999</v>
      </c>
      <c r="AA10" s="17">
        <v>0.53912958580793102</v>
      </c>
      <c r="AB10" s="17"/>
      <c r="AC10" s="17">
        <v>0.48145606422285497</v>
      </c>
      <c r="AD10" s="17">
        <v>0.56730118413163799</v>
      </c>
      <c r="AE10" s="17">
        <v>0.49296570168917703</v>
      </c>
      <c r="AF10" s="17">
        <v>0.56926691632547999</v>
      </c>
      <c r="AG10" s="17">
        <v>0.54836333757977496</v>
      </c>
      <c r="AH10" s="17">
        <v>0.37517030192449102</v>
      </c>
      <c r="AI10" s="17"/>
      <c r="AJ10" s="17">
        <v>0.52522389526602198</v>
      </c>
      <c r="AK10" s="17">
        <v>0.571481092774069</v>
      </c>
      <c r="AL10" s="17">
        <v>0.49124608897733701</v>
      </c>
      <c r="AM10" s="17">
        <v>0.49687546367843599</v>
      </c>
      <c r="AN10" s="17">
        <v>0.50121561393525704</v>
      </c>
      <c r="AO10" s="17">
        <v>0.55511157228235797</v>
      </c>
      <c r="AP10" s="17"/>
      <c r="AQ10" s="17">
        <v>0.50935129555633796</v>
      </c>
      <c r="AR10" s="17">
        <v>0.54867841541136797</v>
      </c>
      <c r="AS10" s="17"/>
      <c r="AT10" s="17">
        <v>0.521560166712002</v>
      </c>
      <c r="AU10" s="17">
        <v>0.53855979606603699</v>
      </c>
      <c r="AV10" s="17"/>
      <c r="AW10" s="17">
        <v>0.54498132578176195</v>
      </c>
      <c r="AX10" s="17">
        <v>0.51642640001788798</v>
      </c>
      <c r="AY10" s="17"/>
      <c r="AZ10" s="17">
        <v>0.523234683747967</v>
      </c>
      <c r="BA10" s="17">
        <v>0.52383584050992005</v>
      </c>
      <c r="BB10" s="17"/>
      <c r="BC10" s="17">
        <v>0.506097848281437</v>
      </c>
      <c r="BD10" s="17">
        <v>0.50985652567478101</v>
      </c>
      <c r="BE10" s="17">
        <v>0.54775130412115003</v>
      </c>
      <c r="BF10" s="17">
        <v>0.54159667660779998</v>
      </c>
    </row>
    <row r="11" spans="2:58">
      <c r="B11" s="18" t="s">
        <v>127</v>
      </c>
      <c r="C11" s="17">
        <v>0.17378732071843001</v>
      </c>
      <c r="D11" s="17">
        <v>0.157378418665059</v>
      </c>
      <c r="E11" s="17">
        <v>0.18940783079618101</v>
      </c>
      <c r="F11" s="17"/>
      <c r="G11" s="17">
        <v>0.20435435554991699</v>
      </c>
      <c r="H11" s="17">
        <v>0.187262261877403</v>
      </c>
      <c r="I11" s="17">
        <v>0.150799084681283</v>
      </c>
      <c r="J11" s="17">
        <v>0.19832016036528699</v>
      </c>
      <c r="K11" s="17">
        <v>0.158233288595996</v>
      </c>
      <c r="L11" s="17">
        <v>0.15080991744115199</v>
      </c>
      <c r="M11" s="17"/>
      <c r="N11" s="17">
        <v>0.145564836454534</v>
      </c>
      <c r="O11" s="17">
        <v>0.163761471966129</v>
      </c>
      <c r="P11" s="17">
        <v>0.18994141808249401</v>
      </c>
      <c r="Q11" s="17">
        <v>0.201544074529342</v>
      </c>
      <c r="R11" s="17"/>
      <c r="S11" s="17">
        <v>0.16935901034865999</v>
      </c>
      <c r="T11" s="17">
        <v>0.18639343521670401</v>
      </c>
      <c r="U11" s="17">
        <v>0.156188968519613</v>
      </c>
      <c r="V11" s="17">
        <v>0.18628231395827</v>
      </c>
      <c r="W11" s="17">
        <v>0.171110616568042</v>
      </c>
      <c r="X11" s="17">
        <v>0.20180543549539001</v>
      </c>
      <c r="Y11" s="17">
        <v>0.15203816275709001</v>
      </c>
      <c r="Z11" s="17">
        <v>0.12654781172282301</v>
      </c>
      <c r="AA11" s="17">
        <v>0.17936141176676501</v>
      </c>
      <c r="AB11" s="17"/>
      <c r="AC11" s="17">
        <v>0.18993404217239099</v>
      </c>
      <c r="AD11" s="17">
        <v>0.15520302374182501</v>
      </c>
      <c r="AE11" s="17">
        <v>0.21005948321774701</v>
      </c>
      <c r="AF11" s="17">
        <v>0.154480256947816</v>
      </c>
      <c r="AG11" s="17">
        <v>0.16166744119752699</v>
      </c>
      <c r="AH11" s="17">
        <v>0.20538563882265701</v>
      </c>
      <c r="AI11" s="17"/>
      <c r="AJ11" s="17">
        <v>0.170155547449823</v>
      </c>
      <c r="AK11" s="17">
        <v>0.16298773076120401</v>
      </c>
      <c r="AL11" s="17">
        <v>0.18221381246603699</v>
      </c>
      <c r="AM11" s="17">
        <v>0.167263238240562</v>
      </c>
      <c r="AN11" s="17">
        <v>0.19692260625764099</v>
      </c>
      <c r="AO11" s="17">
        <v>0.16079201886303399</v>
      </c>
      <c r="AP11" s="17"/>
      <c r="AQ11" s="17">
        <v>0.16281659365340301</v>
      </c>
      <c r="AR11" s="17">
        <v>0.16068009167974001</v>
      </c>
      <c r="AS11" s="17"/>
      <c r="AT11" s="17">
        <v>0.17731681349477199</v>
      </c>
      <c r="AU11" s="17">
        <v>0.163196247836285</v>
      </c>
      <c r="AV11" s="17"/>
      <c r="AW11" s="17">
        <v>0.182667257882795</v>
      </c>
      <c r="AX11" s="17">
        <v>0.16886092403168801</v>
      </c>
      <c r="AY11" s="17"/>
      <c r="AZ11" s="17">
        <v>0.16778413424675301</v>
      </c>
      <c r="BA11" s="17">
        <v>0.17605060753416199</v>
      </c>
      <c r="BB11" s="17"/>
      <c r="BC11" s="17">
        <v>0.17455194578904101</v>
      </c>
      <c r="BD11" s="17">
        <v>0.19836097835903799</v>
      </c>
      <c r="BE11" s="17">
        <v>0.17765111301655701</v>
      </c>
      <c r="BF11" s="17">
        <v>0.14689452045264101</v>
      </c>
    </row>
    <row r="12" spans="2:58">
      <c r="B12" s="18" t="s">
        <v>128</v>
      </c>
      <c r="C12" s="17">
        <v>7.1438643612161998E-2</v>
      </c>
      <c r="D12" s="17">
        <v>6.2665304298848104E-2</v>
      </c>
      <c r="E12" s="17">
        <v>7.9645445943228504E-2</v>
      </c>
      <c r="F12" s="17"/>
      <c r="G12" s="17">
        <v>9.9200637401125905E-2</v>
      </c>
      <c r="H12" s="17">
        <v>7.9343960486909407E-2</v>
      </c>
      <c r="I12" s="17">
        <v>7.8917553371825197E-2</v>
      </c>
      <c r="J12" s="17">
        <v>4.3995768534470597E-2</v>
      </c>
      <c r="K12" s="17">
        <v>7.8004660489448693E-2</v>
      </c>
      <c r="L12" s="17">
        <v>5.7580208691150103E-2</v>
      </c>
      <c r="M12" s="17"/>
      <c r="N12" s="17">
        <v>5.3344596600820499E-2</v>
      </c>
      <c r="O12" s="17">
        <v>7.6591625592333804E-2</v>
      </c>
      <c r="P12" s="17">
        <v>9.1004646464219796E-2</v>
      </c>
      <c r="Q12" s="17">
        <v>6.8843670780978902E-2</v>
      </c>
      <c r="R12" s="17"/>
      <c r="S12" s="17">
        <v>6.7232120655215999E-2</v>
      </c>
      <c r="T12" s="17">
        <v>6.7409081914083596E-2</v>
      </c>
      <c r="U12" s="17">
        <v>8.2852436194163895E-2</v>
      </c>
      <c r="V12" s="17">
        <v>6.4041315089451406E-2</v>
      </c>
      <c r="W12" s="17">
        <v>6.9730761601809896E-2</v>
      </c>
      <c r="X12" s="17">
        <v>9.5161315590778006E-2</v>
      </c>
      <c r="Y12" s="17">
        <v>9.0738429370347803E-2</v>
      </c>
      <c r="Z12" s="17">
        <v>5.8107444101185297E-2</v>
      </c>
      <c r="AA12" s="17">
        <v>5.1376828178128803E-2</v>
      </c>
      <c r="AB12" s="17"/>
      <c r="AC12" s="17">
        <v>6.9651464421561907E-2</v>
      </c>
      <c r="AD12" s="17">
        <v>5.0911364173755802E-2</v>
      </c>
      <c r="AE12" s="17">
        <v>6.4914511482905293E-2</v>
      </c>
      <c r="AF12" s="17">
        <v>6.3881280867651102E-2</v>
      </c>
      <c r="AG12" s="17">
        <v>0.116457409527512</v>
      </c>
      <c r="AH12" s="17">
        <v>0.171323518313129</v>
      </c>
      <c r="AI12" s="17"/>
      <c r="AJ12" s="17">
        <v>6.3353633120147607E-2</v>
      </c>
      <c r="AK12" s="17">
        <v>7.7152955166046602E-2</v>
      </c>
      <c r="AL12" s="17">
        <v>9.8479927539451395E-2</v>
      </c>
      <c r="AM12" s="17">
        <v>9.08760842746454E-2</v>
      </c>
      <c r="AN12" s="17">
        <v>5.7704286538259902E-2</v>
      </c>
      <c r="AO12" s="17">
        <v>7.8671269747671094E-2</v>
      </c>
      <c r="AP12" s="17"/>
      <c r="AQ12" s="17">
        <v>6.3729672847557303E-2</v>
      </c>
      <c r="AR12" s="17">
        <v>7.3149350327139595E-2</v>
      </c>
      <c r="AS12" s="17"/>
      <c r="AT12" s="17">
        <v>7.6289968191757596E-2</v>
      </c>
      <c r="AU12" s="17">
        <v>5.33014013872707E-2</v>
      </c>
      <c r="AV12" s="17"/>
      <c r="AW12" s="17">
        <v>9.0634380757187993E-2</v>
      </c>
      <c r="AX12" s="17">
        <v>6.0789264667192797E-2</v>
      </c>
      <c r="AY12" s="17"/>
      <c r="AZ12" s="17">
        <v>7.7137748569078901E-2</v>
      </c>
      <c r="BA12" s="17">
        <v>6.9109235800735497E-2</v>
      </c>
      <c r="BB12" s="17"/>
      <c r="BC12" s="17">
        <v>6.9901257599736102E-2</v>
      </c>
      <c r="BD12" s="17">
        <v>7.5438971001460894E-2</v>
      </c>
      <c r="BE12" s="17">
        <v>6.6928132635214896E-2</v>
      </c>
      <c r="BF12" s="17">
        <v>7.2356461065349195E-2</v>
      </c>
    </row>
    <row r="13" spans="2:58">
      <c r="B13" s="18" t="s">
        <v>129</v>
      </c>
      <c r="C13" s="17">
        <v>2.0000460525656402E-2</v>
      </c>
      <c r="D13" s="17">
        <v>1.75385008336842E-2</v>
      </c>
      <c r="E13" s="17">
        <v>2.2566828303828002E-2</v>
      </c>
      <c r="F13" s="17"/>
      <c r="G13" s="17">
        <v>4.2477470189239003E-2</v>
      </c>
      <c r="H13" s="17">
        <v>1.1961827398482601E-2</v>
      </c>
      <c r="I13" s="17">
        <v>2.93662454280872E-2</v>
      </c>
      <c r="J13" s="17">
        <v>1.6730903098951099E-2</v>
      </c>
      <c r="K13" s="17">
        <v>1.3952837258391901E-2</v>
      </c>
      <c r="L13" s="17">
        <v>1.1179322704427499E-2</v>
      </c>
      <c r="M13" s="17"/>
      <c r="N13" s="17">
        <v>1.49602254316292E-2</v>
      </c>
      <c r="O13" s="17">
        <v>1.6115133475842699E-2</v>
      </c>
      <c r="P13" s="17">
        <v>1.4517958030992E-2</v>
      </c>
      <c r="Q13" s="17">
        <v>3.4439156201435103E-2</v>
      </c>
      <c r="R13" s="17"/>
      <c r="S13" s="17">
        <v>2.3329645622989101E-2</v>
      </c>
      <c r="T13" s="17">
        <v>8.7061088022044007E-3</v>
      </c>
      <c r="U13" s="17">
        <v>3.1741934144166997E-2</v>
      </c>
      <c r="V13" s="17">
        <v>2.85095675316023E-2</v>
      </c>
      <c r="W13" s="17">
        <v>3.2730071800784598E-2</v>
      </c>
      <c r="X13" s="17">
        <v>9.9254944570861606E-3</v>
      </c>
      <c r="Y13" s="17">
        <v>2.02814829139518E-2</v>
      </c>
      <c r="Z13" s="17">
        <v>0</v>
      </c>
      <c r="AA13" s="17">
        <v>2.0628905767342502E-2</v>
      </c>
      <c r="AB13" s="17"/>
      <c r="AC13" s="17">
        <v>2.3526950179796498E-2</v>
      </c>
      <c r="AD13" s="17">
        <v>1.6231657192380001E-2</v>
      </c>
      <c r="AE13" s="17">
        <v>1.2398287802467E-2</v>
      </c>
      <c r="AF13" s="17">
        <v>2.3320811965806699E-2</v>
      </c>
      <c r="AG13" s="17">
        <v>2.9943920426948899E-2</v>
      </c>
      <c r="AH13" s="17">
        <v>1.1181483766877101E-2</v>
      </c>
      <c r="AI13" s="17"/>
      <c r="AJ13" s="17">
        <v>1.2964908961432899E-2</v>
      </c>
      <c r="AK13" s="17">
        <v>1.1301624677902E-2</v>
      </c>
      <c r="AL13" s="17">
        <v>5.3207893425522901E-2</v>
      </c>
      <c r="AM13" s="17">
        <v>4.9039818309567502E-2</v>
      </c>
      <c r="AN13" s="17">
        <v>1.4558258079467101E-2</v>
      </c>
      <c r="AO13" s="17">
        <v>3.6679618991656802E-2</v>
      </c>
      <c r="AP13" s="17"/>
      <c r="AQ13" s="17">
        <v>2.1403532264259201E-2</v>
      </c>
      <c r="AR13" s="17">
        <v>1.5415662075893099E-2</v>
      </c>
      <c r="AS13" s="17"/>
      <c r="AT13" s="17">
        <v>2.0900536661409501E-2</v>
      </c>
      <c r="AU13" s="17">
        <v>1.7213805675037198E-2</v>
      </c>
      <c r="AV13" s="17"/>
      <c r="AW13" s="17">
        <v>2.08422578406031E-2</v>
      </c>
      <c r="AX13" s="17">
        <v>1.9533449619328801E-2</v>
      </c>
      <c r="AY13" s="17"/>
      <c r="AZ13" s="17">
        <v>2.5248121289294202E-2</v>
      </c>
      <c r="BA13" s="17">
        <v>1.8529900571611999E-2</v>
      </c>
      <c r="BB13" s="17"/>
      <c r="BC13" s="17">
        <v>2.9599976504499501E-2</v>
      </c>
      <c r="BD13" s="17">
        <v>2.47957052240242E-2</v>
      </c>
      <c r="BE13" s="17">
        <v>1.32773451505515E-2</v>
      </c>
      <c r="BF13" s="17">
        <v>1.8303957779558899E-2</v>
      </c>
    </row>
    <row r="14" spans="2:58">
      <c r="B14" s="18" t="s">
        <v>101</v>
      </c>
      <c r="C14" s="19">
        <v>2.53752320594289E-2</v>
      </c>
      <c r="D14" s="19">
        <v>1.69554360514589E-2</v>
      </c>
      <c r="E14" s="19">
        <v>3.2745424317580298E-2</v>
      </c>
      <c r="F14" s="19"/>
      <c r="G14" s="19">
        <v>4.4652262774614003E-2</v>
      </c>
      <c r="H14" s="19">
        <v>2.39640505729963E-2</v>
      </c>
      <c r="I14" s="19">
        <v>9.6295054465191307E-3</v>
      </c>
      <c r="J14" s="19">
        <v>2.2593213316548701E-2</v>
      </c>
      <c r="K14" s="19">
        <v>2.3312336718827101E-2</v>
      </c>
      <c r="L14" s="19">
        <v>2.8138914222945802E-2</v>
      </c>
      <c r="M14" s="19"/>
      <c r="N14" s="19">
        <v>1.7173034856483301E-2</v>
      </c>
      <c r="O14" s="19">
        <v>2.40312209253274E-2</v>
      </c>
      <c r="P14" s="19">
        <v>2.8245582883875901E-2</v>
      </c>
      <c r="Q14" s="19">
        <v>3.3266829241308998E-2</v>
      </c>
      <c r="R14" s="19"/>
      <c r="S14" s="19">
        <v>1.7816277585472801E-2</v>
      </c>
      <c r="T14" s="19">
        <v>3.3739234657855499E-2</v>
      </c>
      <c r="U14" s="19">
        <v>1.58137566749319E-2</v>
      </c>
      <c r="V14" s="19">
        <v>1.04079346370262E-2</v>
      </c>
      <c r="W14" s="19">
        <v>2.2460059496910701E-2</v>
      </c>
      <c r="X14" s="19">
        <v>4.8811431569588497E-2</v>
      </c>
      <c r="Y14" s="19">
        <v>1.49640986250554E-2</v>
      </c>
      <c r="Z14" s="19">
        <v>4.9262424623561701E-2</v>
      </c>
      <c r="AA14" s="19">
        <v>2.6161781858387301E-2</v>
      </c>
      <c r="AB14" s="19"/>
      <c r="AC14" s="19">
        <v>1.6570392998749298E-2</v>
      </c>
      <c r="AD14" s="19">
        <v>2.6795682189713899E-2</v>
      </c>
      <c r="AE14" s="19">
        <v>3.0000325580499299E-2</v>
      </c>
      <c r="AF14" s="19">
        <v>3.5365664497951303E-2</v>
      </c>
      <c r="AG14" s="19">
        <v>1.8781216007214802E-2</v>
      </c>
      <c r="AH14" s="19">
        <v>2.5962970999135901E-2</v>
      </c>
      <c r="AI14" s="19"/>
      <c r="AJ14" s="19">
        <v>2.6012862176669201E-2</v>
      </c>
      <c r="AK14" s="19">
        <v>1.08522591170414E-2</v>
      </c>
      <c r="AL14" s="19">
        <v>4.2371377402815498E-2</v>
      </c>
      <c r="AM14" s="19">
        <v>1.23637536740405E-2</v>
      </c>
      <c r="AN14" s="19">
        <v>2.9692241085122702E-2</v>
      </c>
      <c r="AO14" s="19">
        <v>3.9557818882828902E-2</v>
      </c>
      <c r="AP14" s="19"/>
      <c r="AQ14" s="19">
        <v>2.0635336957334299E-2</v>
      </c>
      <c r="AR14" s="19">
        <v>1.9975382609307701E-2</v>
      </c>
      <c r="AS14" s="19"/>
      <c r="AT14" s="19">
        <v>2.6464361105848901E-2</v>
      </c>
      <c r="AU14" s="19">
        <v>1.9315151641996601E-2</v>
      </c>
      <c r="AV14" s="19"/>
      <c r="AW14" s="19">
        <v>2.1172578701041E-2</v>
      </c>
      <c r="AX14" s="19">
        <v>2.7706773059896099E-2</v>
      </c>
      <c r="AY14" s="19"/>
      <c r="AZ14" s="19">
        <v>6.5336913096840999E-3</v>
      </c>
      <c r="BA14" s="19">
        <v>2.7551242856359098E-2</v>
      </c>
      <c r="BB14" s="19"/>
      <c r="BC14" s="19">
        <v>1.7601899326546398E-2</v>
      </c>
      <c r="BD14" s="19">
        <v>3.0406898635738901E-2</v>
      </c>
      <c r="BE14" s="19">
        <v>1.1296910058691901E-2</v>
      </c>
      <c r="BF14" s="19">
        <v>2.1035555788150799E-2</v>
      </c>
    </row>
    <row r="15" spans="2:58">
      <c r="B15" s="16"/>
    </row>
    <row r="16" spans="2:58">
      <c r="B16" t="s">
        <v>497</v>
      </c>
    </row>
    <row r="17" spans="2:2">
      <c r="B17" t="s">
        <v>498</v>
      </c>
    </row>
    <row r="19" spans="2:2">
      <c r="B19"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BF19"/>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139</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125</v>
      </c>
      <c r="C9" s="17">
        <v>0.13243606480755701</v>
      </c>
      <c r="D9" s="17">
        <v>0.12990548260863</v>
      </c>
      <c r="E9" s="17">
        <v>0.13492220597149299</v>
      </c>
      <c r="F9" s="17"/>
      <c r="G9" s="17">
        <v>0.11862295950592699</v>
      </c>
      <c r="H9" s="17">
        <v>0.15227087305311901</v>
      </c>
      <c r="I9" s="17">
        <v>0.14220798634241899</v>
      </c>
      <c r="J9" s="17">
        <v>0.12969682364112001</v>
      </c>
      <c r="K9" s="17">
        <v>0.119503329511778</v>
      </c>
      <c r="L9" s="17">
        <v>0.128450236071211</v>
      </c>
      <c r="M9" s="17"/>
      <c r="N9" s="17">
        <v>0.13539351787262699</v>
      </c>
      <c r="O9" s="17">
        <v>0.120888148433499</v>
      </c>
      <c r="P9" s="17">
        <v>0.161668835090856</v>
      </c>
      <c r="Q9" s="17">
        <v>0.112124134994074</v>
      </c>
      <c r="R9" s="17"/>
      <c r="S9" s="17">
        <v>0.15275795215232299</v>
      </c>
      <c r="T9" s="17">
        <v>0.11983138189298</v>
      </c>
      <c r="U9" s="17">
        <v>0.10910177516816701</v>
      </c>
      <c r="V9" s="17">
        <v>0.12761625975879801</v>
      </c>
      <c r="W9" s="17">
        <v>0.157752571973683</v>
      </c>
      <c r="X9" s="17">
        <v>0.13940790893869401</v>
      </c>
      <c r="Y9" s="17">
        <v>0.10907760782074501</v>
      </c>
      <c r="Z9" s="17">
        <v>0.193195924598561</v>
      </c>
      <c r="AA9" s="17">
        <v>0.118785260311062</v>
      </c>
      <c r="AB9" s="17"/>
      <c r="AC9" s="17">
        <v>0.15644827631659899</v>
      </c>
      <c r="AD9" s="17">
        <v>0.12272420066134</v>
      </c>
      <c r="AE9" s="17">
        <v>0.113781239709146</v>
      </c>
      <c r="AF9" s="17">
        <v>0.10658683493551201</v>
      </c>
      <c r="AG9" s="17">
        <v>0.16071160515419</v>
      </c>
      <c r="AH9" s="17">
        <v>0.160849699019572</v>
      </c>
      <c r="AI9" s="17"/>
      <c r="AJ9" s="17">
        <v>0.122840785207294</v>
      </c>
      <c r="AK9" s="17">
        <v>0.13455588972896401</v>
      </c>
      <c r="AL9" s="17">
        <v>0.10835064603580299</v>
      </c>
      <c r="AM9" s="17">
        <v>0.12945773586522299</v>
      </c>
      <c r="AN9" s="17">
        <v>0.16268264072029601</v>
      </c>
      <c r="AO9" s="17">
        <v>0.12840233843423701</v>
      </c>
      <c r="AP9" s="17"/>
      <c r="AQ9" s="17">
        <v>0.16502039789091599</v>
      </c>
      <c r="AR9" s="17">
        <v>0.122989126594411</v>
      </c>
      <c r="AS9" s="17"/>
      <c r="AT9" s="17">
        <v>0.133800110282524</v>
      </c>
      <c r="AU9" s="17">
        <v>0.12906674388563899</v>
      </c>
      <c r="AV9" s="17"/>
      <c r="AW9" s="17">
        <v>0.125079708991121</v>
      </c>
      <c r="AX9" s="17">
        <v>0.136517211582561</v>
      </c>
      <c r="AY9" s="17"/>
      <c r="AZ9" s="17">
        <v>0.166596598301372</v>
      </c>
      <c r="BA9" s="17">
        <v>0.12484881549761</v>
      </c>
      <c r="BB9" s="17"/>
      <c r="BC9" s="17">
        <v>0.165337264134749</v>
      </c>
      <c r="BD9" s="17">
        <v>0.115975902776217</v>
      </c>
      <c r="BE9" s="17">
        <v>0.143308894381216</v>
      </c>
      <c r="BF9" s="17">
        <v>0.14889085557030199</v>
      </c>
    </row>
    <row r="10" spans="2:58">
      <c r="B10" s="18" t="s">
        <v>126</v>
      </c>
      <c r="C10" s="17">
        <v>0.463548531546986</v>
      </c>
      <c r="D10" s="17">
        <v>0.46349146885749398</v>
      </c>
      <c r="E10" s="17">
        <v>0.46347801553533102</v>
      </c>
      <c r="F10" s="17"/>
      <c r="G10" s="17">
        <v>0.42383900297364302</v>
      </c>
      <c r="H10" s="17">
        <v>0.51717943482342799</v>
      </c>
      <c r="I10" s="17">
        <v>0.49305360511628099</v>
      </c>
      <c r="J10" s="17">
        <v>0.404148997826</v>
      </c>
      <c r="K10" s="17">
        <v>0.447344184174715</v>
      </c>
      <c r="L10" s="17">
        <v>0.48108231673954599</v>
      </c>
      <c r="M10" s="17"/>
      <c r="N10" s="17">
        <v>0.51790217137821803</v>
      </c>
      <c r="O10" s="17">
        <v>0.47037352331913801</v>
      </c>
      <c r="P10" s="17">
        <v>0.436863215381953</v>
      </c>
      <c r="Q10" s="17">
        <v>0.42213538510973297</v>
      </c>
      <c r="R10" s="17"/>
      <c r="S10" s="17">
        <v>0.44350226671006598</v>
      </c>
      <c r="T10" s="17">
        <v>0.42947251806239101</v>
      </c>
      <c r="U10" s="17">
        <v>0.49109996294546099</v>
      </c>
      <c r="V10" s="17">
        <v>0.43918582371749199</v>
      </c>
      <c r="W10" s="17">
        <v>0.45684481383810899</v>
      </c>
      <c r="X10" s="17">
        <v>0.44217578751690101</v>
      </c>
      <c r="Y10" s="17">
        <v>0.53275733996608599</v>
      </c>
      <c r="Z10" s="17">
        <v>0.50520939598940096</v>
      </c>
      <c r="AA10" s="17">
        <v>0.483894972310913</v>
      </c>
      <c r="AB10" s="17"/>
      <c r="AC10" s="17">
        <v>0.44930790927832698</v>
      </c>
      <c r="AD10" s="17">
        <v>0.46112290576545101</v>
      </c>
      <c r="AE10" s="17">
        <v>0.47510291557269402</v>
      </c>
      <c r="AF10" s="17">
        <v>0.50108696135891395</v>
      </c>
      <c r="AG10" s="17">
        <v>0.44637706761069901</v>
      </c>
      <c r="AH10" s="17">
        <v>0.407381664010116</v>
      </c>
      <c r="AI10" s="17"/>
      <c r="AJ10" s="17">
        <v>0.47550202211700698</v>
      </c>
      <c r="AK10" s="17">
        <v>0.49686182247760002</v>
      </c>
      <c r="AL10" s="17">
        <v>0.44807674245806101</v>
      </c>
      <c r="AM10" s="17">
        <v>0.456560469371453</v>
      </c>
      <c r="AN10" s="17">
        <v>0.44031050383549902</v>
      </c>
      <c r="AO10" s="17">
        <v>0.28799830254948999</v>
      </c>
      <c r="AP10" s="17"/>
      <c r="AQ10" s="17">
        <v>0.483283947138408</v>
      </c>
      <c r="AR10" s="17">
        <v>0.46615881858174801</v>
      </c>
      <c r="AS10" s="17"/>
      <c r="AT10" s="17">
        <v>0.46596573601098701</v>
      </c>
      <c r="AU10" s="17">
        <v>0.45173530319331801</v>
      </c>
      <c r="AV10" s="17"/>
      <c r="AW10" s="17">
        <v>0.45379450202855898</v>
      </c>
      <c r="AX10" s="17">
        <v>0.46895985572783699</v>
      </c>
      <c r="AY10" s="17"/>
      <c r="AZ10" s="17">
        <v>0.44513904980173402</v>
      </c>
      <c r="BA10" s="17">
        <v>0.47060447118097998</v>
      </c>
      <c r="BB10" s="17"/>
      <c r="BC10" s="17">
        <v>0.47239525692157602</v>
      </c>
      <c r="BD10" s="17">
        <v>0.40984375101290699</v>
      </c>
      <c r="BE10" s="17">
        <v>0.49671477608231401</v>
      </c>
      <c r="BF10" s="17">
        <v>0.48495201240125702</v>
      </c>
    </row>
    <row r="11" spans="2:58">
      <c r="B11" s="18" t="s">
        <v>127</v>
      </c>
      <c r="C11" s="17">
        <v>0.18790825934346</v>
      </c>
      <c r="D11" s="17">
        <v>0.20696263480215299</v>
      </c>
      <c r="E11" s="17">
        <v>0.16968648010859799</v>
      </c>
      <c r="F11" s="17"/>
      <c r="G11" s="17">
        <v>0.22906360632811701</v>
      </c>
      <c r="H11" s="17">
        <v>0.145081968668995</v>
      </c>
      <c r="I11" s="17">
        <v>0.18963501334396299</v>
      </c>
      <c r="J11" s="17">
        <v>0.20751300743006201</v>
      </c>
      <c r="K11" s="17">
        <v>0.2104900468266</v>
      </c>
      <c r="L11" s="17">
        <v>0.16402319616633601</v>
      </c>
      <c r="M11" s="17"/>
      <c r="N11" s="17">
        <v>0.18564957367069601</v>
      </c>
      <c r="O11" s="17">
        <v>0.16351141514273901</v>
      </c>
      <c r="P11" s="17">
        <v>0.19697564431421299</v>
      </c>
      <c r="Q11" s="17">
        <v>0.20885288709484501</v>
      </c>
      <c r="R11" s="17"/>
      <c r="S11" s="17">
        <v>0.192181019619236</v>
      </c>
      <c r="T11" s="17">
        <v>0.222860712514453</v>
      </c>
      <c r="U11" s="17">
        <v>0.16241812118333801</v>
      </c>
      <c r="V11" s="17">
        <v>0.221412542461076</v>
      </c>
      <c r="W11" s="17">
        <v>0.15813931241774901</v>
      </c>
      <c r="X11" s="17">
        <v>0.21088589618362</v>
      </c>
      <c r="Y11" s="17">
        <v>0.14865831982272501</v>
      </c>
      <c r="Z11" s="17">
        <v>0.12955825157658499</v>
      </c>
      <c r="AA11" s="17">
        <v>0.18260645124344099</v>
      </c>
      <c r="AB11" s="17"/>
      <c r="AC11" s="17">
        <v>0.19197358389557601</v>
      </c>
      <c r="AD11" s="17">
        <v>0.188936820289721</v>
      </c>
      <c r="AE11" s="17">
        <v>0.20371828688046301</v>
      </c>
      <c r="AF11" s="17">
        <v>0.171960867056866</v>
      </c>
      <c r="AG11" s="17">
        <v>0.18185715051588799</v>
      </c>
      <c r="AH11" s="17">
        <v>0.188840977712288</v>
      </c>
      <c r="AI11" s="17"/>
      <c r="AJ11" s="17">
        <v>0.17388560882547199</v>
      </c>
      <c r="AK11" s="17">
        <v>0.21113977653170399</v>
      </c>
      <c r="AL11" s="17">
        <v>0.18272566599307</v>
      </c>
      <c r="AM11" s="17">
        <v>0.21192984993928601</v>
      </c>
      <c r="AN11" s="17">
        <v>0.163948985986691</v>
      </c>
      <c r="AO11" s="17">
        <v>0.29212951231395601</v>
      </c>
      <c r="AP11" s="17"/>
      <c r="AQ11" s="17">
        <v>0.154416372316591</v>
      </c>
      <c r="AR11" s="17">
        <v>0.201561675847934</v>
      </c>
      <c r="AS11" s="17"/>
      <c r="AT11" s="17">
        <v>0.19170173053794301</v>
      </c>
      <c r="AU11" s="17">
        <v>0.17499180041119899</v>
      </c>
      <c r="AV11" s="17"/>
      <c r="AW11" s="17">
        <v>0.20963370614594701</v>
      </c>
      <c r="AX11" s="17">
        <v>0.17585545230612101</v>
      </c>
      <c r="AY11" s="17"/>
      <c r="AZ11" s="17">
        <v>0.20884163817940499</v>
      </c>
      <c r="BA11" s="17">
        <v>0.18234036420347599</v>
      </c>
      <c r="BB11" s="17"/>
      <c r="BC11" s="17">
        <v>0.16965295098563599</v>
      </c>
      <c r="BD11" s="17">
        <v>0.20972332633166499</v>
      </c>
      <c r="BE11" s="17">
        <v>0.168337910688931</v>
      </c>
      <c r="BF11" s="17">
        <v>0.19855343794751101</v>
      </c>
    </row>
    <row r="12" spans="2:58">
      <c r="B12" s="18" t="s">
        <v>128</v>
      </c>
      <c r="C12" s="17">
        <v>7.5217159610106304E-2</v>
      </c>
      <c r="D12" s="17">
        <v>6.6831637252408205E-2</v>
      </c>
      <c r="E12" s="17">
        <v>8.4014198084894604E-2</v>
      </c>
      <c r="F12" s="17"/>
      <c r="G12" s="17">
        <v>0.121283035326626</v>
      </c>
      <c r="H12" s="17">
        <v>0.102433480960893</v>
      </c>
      <c r="I12" s="17">
        <v>5.6892225550068197E-2</v>
      </c>
      <c r="J12" s="17">
        <v>8.6125687287092897E-2</v>
      </c>
      <c r="K12" s="17">
        <v>5.8227805773410503E-2</v>
      </c>
      <c r="L12" s="17">
        <v>4.1562497319255598E-2</v>
      </c>
      <c r="M12" s="17"/>
      <c r="N12" s="17">
        <v>6.2381000207666203E-2</v>
      </c>
      <c r="O12" s="17">
        <v>6.9517798607736894E-2</v>
      </c>
      <c r="P12" s="17">
        <v>9.03828822149709E-2</v>
      </c>
      <c r="Q12" s="17">
        <v>8.2117503315955007E-2</v>
      </c>
      <c r="R12" s="17"/>
      <c r="S12" s="17">
        <v>6.8359417096302499E-2</v>
      </c>
      <c r="T12" s="17">
        <v>7.8857004124944494E-2</v>
      </c>
      <c r="U12" s="17">
        <v>4.5785427192023401E-2</v>
      </c>
      <c r="V12" s="17">
        <v>7.0068565179517997E-2</v>
      </c>
      <c r="W12" s="17">
        <v>8.1142703819388207E-2</v>
      </c>
      <c r="X12" s="17">
        <v>0.109954693571103</v>
      </c>
      <c r="Y12" s="17">
        <v>6.1234893340800803E-2</v>
      </c>
      <c r="Z12" s="17">
        <v>6.7937609474229693E-2</v>
      </c>
      <c r="AA12" s="17">
        <v>8.7446302802268006E-2</v>
      </c>
      <c r="AB12" s="17"/>
      <c r="AC12" s="17">
        <v>8.3900818776886904E-2</v>
      </c>
      <c r="AD12" s="17">
        <v>6.9358326705448906E-2</v>
      </c>
      <c r="AE12" s="17">
        <v>6.0624822772297401E-2</v>
      </c>
      <c r="AF12" s="17">
        <v>6.8534491401226194E-2</v>
      </c>
      <c r="AG12" s="17">
        <v>7.2766877868871704E-2</v>
      </c>
      <c r="AH12" s="17">
        <v>0.14916653062836999</v>
      </c>
      <c r="AI12" s="17"/>
      <c r="AJ12" s="17">
        <v>6.3318551346864801E-2</v>
      </c>
      <c r="AK12" s="17">
        <v>7.9649226034730805E-2</v>
      </c>
      <c r="AL12" s="17">
        <v>0.13525509321186999</v>
      </c>
      <c r="AM12" s="17">
        <v>9.2527011209842996E-2</v>
      </c>
      <c r="AN12" s="17">
        <v>5.3704120513262801E-2</v>
      </c>
      <c r="AO12" s="17">
        <v>0.12760946648398599</v>
      </c>
      <c r="AP12" s="17"/>
      <c r="AQ12" s="17">
        <v>8.1069099326931404E-2</v>
      </c>
      <c r="AR12" s="17">
        <v>7.3032728912548694E-2</v>
      </c>
      <c r="AS12" s="17"/>
      <c r="AT12" s="17">
        <v>8.3588959975442106E-2</v>
      </c>
      <c r="AU12" s="17">
        <v>4.5918470083232597E-2</v>
      </c>
      <c r="AV12" s="17"/>
      <c r="AW12" s="17">
        <v>0.10193708759103701</v>
      </c>
      <c r="AX12" s="17">
        <v>6.0393522658766297E-2</v>
      </c>
      <c r="AY12" s="17"/>
      <c r="AZ12" s="17">
        <v>7.5758948999422301E-2</v>
      </c>
      <c r="BA12" s="17">
        <v>7.3789759423764006E-2</v>
      </c>
      <c r="BB12" s="17"/>
      <c r="BC12" s="17">
        <v>7.4769246327155606E-2</v>
      </c>
      <c r="BD12" s="17">
        <v>8.7375848992710503E-2</v>
      </c>
      <c r="BE12" s="17">
        <v>9.3010772742518094E-2</v>
      </c>
      <c r="BF12" s="17">
        <v>5.69147138436044E-2</v>
      </c>
    </row>
    <row r="13" spans="2:58">
      <c r="B13" s="18" t="s">
        <v>129</v>
      </c>
      <c r="C13" s="17">
        <v>1.39226410820591E-2</v>
      </c>
      <c r="D13" s="17">
        <v>1.36219915319026E-2</v>
      </c>
      <c r="E13" s="17">
        <v>1.43264900440505E-2</v>
      </c>
      <c r="F13" s="17"/>
      <c r="G13" s="17">
        <v>2.9446796408051E-2</v>
      </c>
      <c r="H13" s="17">
        <v>2.5477125340895902E-2</v>
      </c>
      <c r="I13" s="17">
        <v>1.00065815819145E-2</v>
      </c>
      <c r="J13" s="17">
        <v>8.4163059564268394E-3</v>
      </c>
      <c r="K13" s="17">
        <v>1.4135866991151901E-2</v>
      </c>
      <c r="L13" s="17">
        <v>2.0611420543459702E-3</v>
      </c>
      <c r="M13" s="17"/>
      <c r="N13" s="17">
        <v>5.7634185068022098E-3</v>
      </c>
      <c r="O13" s="17">
        <v>1.34911829771505E-2</v>
      </c>
      <c r="P13" s="17">
        <v>1.52693895772835E-2</v>
      </c>
      <c r="Q13" s="17">
        <v>2.2092478079412298E-2</v>
      </c>
      <c r="R13" s="17"/>
      <c r="S13" s="17">
        <v>2.8755999830699002E-3</v>
      </c>
      <c r="T13" s="17">
        <v>6.2998382658867001E-3</v>
      </c>
      <c r="U13" s="17">
        <v>4.3527019441522298E-2</v>
      </c>
      <c r="V13" s="17">
        <v>1.9578932036155901E-2</v>
      </c>
      <c r="W13" s="17">
        <v>3.8982377396914798E-2</v>
      </c>
      <c r="X13" s="17">
        <v>0</v>
      </c>
      <c r="Y13" s="17">
        <v>1.04358544032411E-2</v>
      </c>
      <c r="Z13" s="17">
        <v>9.2891839569522097E-3</v>
      </c>
      <c r="AA13" s="17">
        <v>7.8218767984258794E-3</v>
      </c>
      <c r="AB13" s="17"/>
      <c r="AC13" s="17">
        <v>1.6132321075149499E-2</v>
      </c>
      <c r="AD13" s="17">
        <v>9.2167374450561699E-3</v>
      </c>
      <c r="AE13" s="17">
        <v>2.30778733116387E-2</v>
      </c>
      <c r="AF13" s="17">
        <v>1.88379645222479E-2</v>
      </c>
      <c r="AG13" s="17">
        <v>7.0061737903245698E-3</v>
      </c>
      <c r="AH13" s="17">
        <v>0</v>
      </c>
      <c r="AI13" s="17"/>
      <c r="AJ13" s="17">
        <v>1.1751901560849E-2</v>
      </c>
      <c r="AK13" s="17">
        <v>9.6490581997006192E-3</v>
      </c>
      <c r="AL13" s="17">
        <v>2.4167074024161302E-2</v>
      </c>
      <c r="AM13" s="17">
        <v>1.43115697241834E-2</v>
      </c>
      <c r="AN13" s="17">
        <v>1.56243915540347E-2</v>
      </c>
      <c r="AO13" s="17">
        <v>4.1670836133149501E-2</v>
      </c>
      <c r="AP13" s="17"/>
      <c r="AQ13" s="17">
        <v>1.12478315538045E-2</v>
      </c>
      <c r="AR13" s="17">
        <v>1.46584625496932E-2</v>
      </c>
      <c r="AS13" s="17"/>
      <c r="AT13" s="17">
        <v>1.2397394848367599E-2</v>
      </c>
      <c r="AU13" s="17">
        <v>2.0103048394606901E-2</v>
      </c>
      <c r="AV13" s="17"/>
      <c r="AW13" s="17">
        <v>2.24313163788467E-2</v>
      </c>
      <c r="AX13" s="17">
        <v>9.2022124332082691E-3</v>
      </c>
      <c r="AY13" s="17"/>
      <c r="AZ13" s="17">
        <v>1.51600387283143E-2</v>
      </c>
      <c r="BA13" s="17">
        <v>1.4266493067164701E-2</v>
      </c>
      <c r="BB13" s="17"/>
      <c r="BC13" s="17">
        <v>2.40310016569176E-2</v>
      </c>
      <c r="BD13" s="17">
        <v>1.1528515109492999E-2</v>
      </c>
      <c r="BE13" s="17">
        <v>1.23035992853112E-2</v>
      </c>
      <c r="BF13" s="17">
        <v>1.1511256501298301E-2</v>
      </c>
    </row>
    <row r="14" spans="2:58">
      <c r="B14" s="18" t="s">
        <v>101</v>
      </c>
      <c r="C14" s="19">
        <v>0.126967343609833</v>
      </c>
      <c r="D14" s="19">
        <v>0.119186784947412</v>
      </c>
      <c r="E14" s="19">
        <v>0.133572610255633</v>
      </c>
      <c r="F14" s="19"/>
      <c r="G14" s="19">
        <v>7.7744599457635705E-2</v>
      </c>
      <c r="H14" s="19">
        <v>5.7557117152668903E-2</v>
      </c>
      <c r="I14" s="19">
        <v>0.108204588065355</v>
      </c>
      <c r="J14" s="19">
        <v>0.16409917785929801</v>
      </c>
      <c r="K14" s="19">
        <v>0.15029876672234399</v>
      </c>
      <c r="L14" s="19">
        <v>0.18282061164930499</v>
      </c>
      <c r="M14" s="19"/>
      <c r="N14" s="19">
        <v>9.2910318363990899E-2</v>
      </c>
      <c r="O14" s="19">
        <v>0.16221793151973801</v>
      </c>
      <c r="P14" s="19">
        <v>9.8840033420724394E-2</v>
      </c>
      <c r="Q14" s="19">
        <v>0.15267761140597999</v>
      </c>
      <c r="R14" s="19"/>
      <c r="S14" s="19">
        <v>0.140323744439002</v>
      </c>
      <c r="T14" s="19">
        <v>0.142678545139345</v>
      </c>
      <c r="U14" s="19">
        <v>0.148067694069488</v>
      </c>
      <c r="V14" s="19">
        <v>0.12213787684696099</v>
      </c>
      <c r="W14" s="19">
        <v>0.10713822055415601</v>
      </c>
      <c r="X14" s="19">
        <v>9.7575713789681898E-2</v>
      </c>
      <c r="Y14" s="19">
        <v>0.13783598464640201</v>
      </c>
      <c r="Z14" s="19">
        <v>9.4809634404271204E-2</v>
      </c>
      <c r="AA14" s="19">
        <v>0.11944513653389</v>
      </c>
      <c r="AB14" s="19"/>
      <c r="AC14" s="19">
        <v>0.102237090657461</v>
      </c>
      <c r="AD14" s="19">
        <v>0.148641009132983</v>
      </c>
      <c r="AE14" s="19">
        <v>0.123694861753761</v>
      </c>
      <c r="AF14" s="19">
        <v>0.13299288072523299</v>
      </c>
      <c r="AG14" s="19">
        <v>0.13128112506002701</v>
      </c>
      <c r="AH14" s="19">
        <v>9.3761128629653204E-2</v>
      </c>
      <c r="AI14" s="19"/>
      <c r="AJ14" s="19">
        <v>0.152701130942512</v>
      </c>
      <c r="AK14" s="19">
        <v>6.8144227027300594E-2</v>
      </c>
      <c r="AL14" s="19">
        <v>0.101424778277035</v>
      </c>
      <c r="AM14" s="19">
        <v>9.5213363890011504E-2</v>
      </c>
      <c r="AN14" s="19">
        <v>0.16372935739021599</v>
      </c>
      <c r="AO14" s="19">
        <v>0.122189544085182</v>
      </c>
      <c r="AP14" s="19"/>
      <c r="AQ14" s="19">
        <v>0.10496235177334901</v>
      </c>
      <c r="AR14" s="19">
        <v>0.121599187513665</v>
      </c>
      <c r="AS14" s="19"/>
      <c r="AT14" s="19">
        <v>0.112546068344736</v>
      </c>
      <c r="AU14" s="19">
        <v>0.17818463403200499</v>
      </c>
      <c r="AV14" s="19"/>
      <c r="AW14" s="19">
        <v>8.7123678864489004E-2</v>
      </c>
      <c r="AX14" s="19">
        <v>0.14907174529150699</v>
      </c>
      <c r="AY14" s="19"/>
      <c r="AZ14" s="19">
        <v>8.8503725989752993E-2</v>
      </c>
      <c r="BA14" s="19">
        <v>0.134150096627005</v>
      </c>
      <c r="BB14" s="19"/>
      <c r="BC14" s="19">
        <v>9.38142799739662E-2</v>
      </c>
      <c r="BD14" s="19">
        <v>0.16555265577700701</v>
      </c>
      <c r="BE14" s="19">
        <v>8.6324046819709302E-2</v>
      </c>
      <c r="BF14" s="19">
        <v>9.9177723736027901E-2</v>
      </c>
    </row>
    <row r="15" spans="2:58">
      <c r="B15" s="16"/>
    </row>
    <row r="16" spans="2:58">
      <c r="B16" t="s">
        <v>497</v>
      </c>
    </row>
    <row r="17" spans="2:2">
      <c r="B17" t="s">
        <v>498</v>
      </c>
    </row>
    <row r="19" spans="2:2">
      <c r="B19"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BF19"/>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140</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125</v>
      </c>
      <c r="C9" s="17">
        <v>0.14416640724032101</v>
      </c>
      <c r="D9" s="17">
        <v>0.17233134446781601</v>
      </c>
      <c r="E9" s="17">
        <v>0.116805670038299</v>
      </c>
      <c r="F9" s="17"/>
      <c r="G9" s="17">
        <v>0.15665534987760299</v>
      </c>
      <c r="H9" s="17">
        <v>0.16274543278681</v>
      </c>
      <c r="I9" s="17">
        <v>0.165887801086397</v>
      </c>
      <c r="J9" s="17">
        <v>0.12814161769629601</v>
      </c>
      <c r="K9" s="17">
        <v>0.118873573651185</v>
      </c>
      <c r="L9" s="17">
        <v>0.133673207499028</v>
      </c>
      <c r="M9" s="17"/>
      <c r="N9" s="17">
        <v>0.12826843939944099</v>
      </c>
      <c r="O9" s="17">
        <v>0.17630866834633999</v>
      </c>
      <c r="P9" s="17">
        <v>0.13968614032391299</v>
      </c>
      <c r="Q9" s="17">
        <v>0.13274563072477599</v>
      </c>
      <c r="R9" s="17"/>
      <c r="S9" s="17">
        <v>0.26837976539881903</v>
      </c>
      <c r="T9" s="17">
        <v>0.135923924077923</v>
      </c>
      <c r="U9" s="17">
        <v>9.5949108913489595E-2</v>
      </c>
      <c r="V9" s="17">
        <v>7.8076685410159899E-2</v>
      </c>
      <c r="W9" s="17">
        <v>0.134344103128447</v>
      </c>
      <c r="X9" s="17">
        <v>0.116140771262741</v>
      </c>
      <c r="Y9" s="17">
        <v>0.10258185919207501</v>
      </c>
      <c r="Z9" s="17">
        <v>0.17801609517563199</v>
      </c>
      <c r="AA9" s="17">
        <v>0.14663470990213601</v>
      </c>
      <c r="AB9" s="17"/>
      <c r="AC9" s="17">
        <v>0.227867530461521</v>
      </c>
      <c r="AD9" s="17">
        <v>0.12936823006079001</v>
      </c>
      <c r="AE9" s="17">
        <v>0.14157509936870399</v>
      </c>
      <c r="AF9" s="17">
        <v>9.8488981810781306E-2</v>
      </c>
      <c r="AG9" s="17">
        <v>6.5584906555054501E-2</v>
      </c>
      <c r="AH9" s="17">
        <v>0.15261048803098201</v>
      </c>
      <c r="AI9" s="17"/>
      <c r="AJ9" s="17">
        <v>0.14707746594266499</v>
      </c>
      <c r="AK9" s="17">
        <v>0.13100075545744</v>
      </c>
      <c r="AL9" s="17">
        <v>9.0872019648445698E-2</v>
      </c>
      <c r="AM9" s="17">
        <v>0.14204308602851101</v>
      </c>
      <c r="AN9" s="17">
        <v>0.18406409502346999</v>
      </c>
      <c r="AO9" s="17">
        <v>0.10411466228428599</v>
      </c>
      <c r="AP9" s="17"/>
      <c r="AQ9" s="17">
        <v>0.179557836488487</v>
      </c>
      <c r="AR9" s="17">
        <v>0.13865627437054701</v>
      </c>
      <c r="AS9" s="17"/>
      <c r="AT9" s="17">
        <v>0.124032345397073</v>
      </c>
      <c r="AU9" s="17">
        <v>0.224542784400414</v>
      </c>
      <c r="AV9" s="17"/>
      <c r="AW9" s="17">
        <v>0.11244675743018299</v>
      </c>
      <c r="AX9" s="17">
        <v>0.16176378150512799</v>
      </c>
      <c r="AY9" s="17"/>
      <c r="AZ9" s="17">
        <v>0.19667813292725</v>
      </c>
      <c r="BA9" s="17">
        <v>0.13062296266394</v>
      </c>
      <c r="BB9" s="17"/>
      <c r="BC9" s="17">
        <v>0.179377974728824</v>
      </c>
      <c r="BD9" s="17">
        <v>0.121055527780609</v>
      </c>
      <c r="BE9" s="17">
        <v>0.143563850376491</v>
      </c>
      <c r="BF9" s="17">
        <v>0.16069966181453499</v>
      </c>
    </row>
    <row r="10" spans="2:58">
      <c r="B10" s="18" t="s">
        <v>126</v>
      </c>
      <c r="C10" s="17">
        <v>0.42584690628104199</v>
      </c>
      <c r="D10" s="17">
        <v>0.41746398782403699</v>
      </c>
      <c r="E10" s="17">
        <v>0.43346703760270999</v>
      </c>
      <c r="F10" s="17"/>
      <c r="G10" s="17">
        <v>0.47058919471545302</v>
      </c>
      <c r="H10" s="17">
        <v>0.47160349840906701</v>
      </c>
      <c r="I10" s="17">
        <v>0.42098357643609402</v>
      </c>
      <c r="J10" s="17">
        <v>0.393941704665005</v>
      </c>
      <c r="K10" s="17">
        <v>0.39668375301849002</v>
      </c>
      <c r="L10" s="17">
        <v>0.40720491220816302</v>
      </c>
      <c r="M10" s="17"/>
      <c r="N10" s="17">
        <v>0.46810240626732202</v>
      </c>
      <c r="O10" s="17">
        <v>0.42514083844914602</v>
      </c>
      <c r="P10" s="17">
        <v>0.380075820246419</v>
      </c>
      <c r="Q10" s="17">
        <v>0.42193281237858499</v>
      </c>
      <c r="R10" s="17"/>
      <c r="S10" s="17">
        <v>0.51180634278015702</v>
      </c>
      <c r="T10" s="17">
        <v>0.37193629935129102</v>
      </c>
      <c r="U10" s="17">
        <v>0.40966866375998601</v>
      </c>
      <c r="V10" s="17">
        <v>0.44645437675522698</v>
      </c>
      <c r="W10" s="17">
        <v>0.45975759146737899</v>
      </c>
      <c r="X10" s="17">
        <v>0.39323876629968901</v>
      </c>
      <c r="Y10" s="17">
        <v>0.35811615483440201</v>
      </c>
      <c r="Z10" s="17">
        <v>0.379647384681565</v>
      </c>
      <c r="AA10" s="17">
        <v>0.45678628467983401</v>
      </c>
      <c r="AB10" s="17"/>
      <c r="AC10" s="17">
        <v>0.47044973585404998</v>
      </c>
      <c r="AD10" s="17">
        <v>0.48430660970577299</v>
      </c>
      <c r="AE10" s="17">
        <v>0.47075379277017998</v>
      </c>
      <c r="AF10" s="17">
        <v>0.37294088532425101</v>
      </c>
      <c r="AG10" s="17">
        <v>0.25997348512385099</v>
      </c>
      <c r="AH10" s="17">
        <v>0.23768837487438399</v>
      </c>
      <c r="AI10" s="17"/>
      <c r="AJ10" s="17">
        <v>0.40961031795762298</v>
      </c>
      <c r="AK10" s="17">
        <v>0.42066885945760901</v>
      </c>
      <c r="AL10" s="17">
        <v>0.46268337273353899</v>
      </c>
      <c r="AM10" s="17">
        <v>0.40209017023133098</v>
      </c>
      <c r="AN10" s="17">
        <v>0.45712101776911102</v>
      </c>
      <c r="AO10" s="17">
        <v>0.44890504911356899</v>
      </c>
      <c r="AP10" s="17"/>
      <c r="AQ10" s="17">
        <v>0.46286720968150002</v>
      </c>
      <c r="AR10" s="17">
        <v>0.41022752958022601</v>
      </c>
      <c r="AS10" s="17"/>
      <c r="AT10" s="17">
        <v>0.41694146109364499</v>
      </c>
      <c r="AU10" s="17">
        <v>0.45798173820356403</v>
      </c>
      <c r="AV10" s="17"/>
      <c r="AW10" s="17">
        <v>0.419197972937073</v>
      </c>
      <c r="AX10" s="17">
        <v>0.42953559040006301</v>
      </c>
      <c r="AY10" s="17"/>
      <c r="AZ10" s="17">
        <v>0.43923260190850599</v>
      </c>
      <c r="BA10" s="17">
        <v>0.41890907415892598</v>
      </c>
      <c r="BB10" s="17"/>
      <c r="BC10" s="17">
        <v>0.47689122072435902</v>
      </c>
      <c r="BD10" s="17">
        <v>0.41873361213622101</v>
      </c>
      <c r="BE10" s="17">
        <v>0.431923829311748</v>
      </c>
      <c r="BF10" s="17">
        <v>0.39885898313259599</v>
      </c>
    </row>
    <row r="11" spans="2:58">
      <c r="B11" s="18" t="s">
        <v>127</v>
      </c>
      <c r="C11" s="17">
        <v>0.202449301629819</v>
      </c>
      <c r="D11" s="17">
        <v>0.205768587409107</v>
      </c>
      <c r="E11" s="17">
        <v>0.19992188430501601</v>
      </c>
      <c r="F11" s="17"/>
      <c r="G11" s="17">
        <v>0.19207741176183299</v>
      </c>
      <c r="H11" s="17">
        <v>0.182273581036521</v>
      </c>
      <c r="I11" s="17">
        <v>0.186471708847923</v>
      </c>
      <c r="J11" s="17">
        <v>0.21977558219555099</v>
      </c>
      <c r="K11" s="17">
        <v>0.23604110576790799</v>
      </c>
      <c r="L11" s="17">
        <v>0.20374743583668201</v>
      </c>
      <c r="M11" s="17"/>
      <c r="N11" s="17">
        <v>0.19491613432284299</v>
      </c>
      <c r="O11" s="17">
        <v>0.172715012659759</v>
      </c>
      <c r="P11" s="17">
        <v>0.242490736312995</v>
      </c>
      <c r="Q11" s="17">
        <v>0.20521148860895699</v>
      </c>
      <c r="R11" s="17"/>
      <c r="S11" s="17">
        <v>0.121101444291284</v>
      </c>
      <c r="T11" s="17">
        <v>0.22012399692357401</v>
      </c>
      <c r="U11" s="17">
        <v>0.19706472170484199</v>
      </c>
      <c r="V11" s="17">
        <v>0.23793648398518799</v>
      </c>
      <c r="W11" s="17">
        <v>0.20276465982915501</v>
      </c>
      <c r="X11" s="17">
        <v>0.24503490411442699</v>
      </c>
      <c r="Y11" s="17">
        <v>0.21378972213022601</v>
      </c>
      <c r="Z11" s="17">
        <v>0.20866509780209699</v>
      </c>
      <c r="AA11" s="17">
        <v>0.20684680884512899</v>
      </c>
      <c r="AB11" s="17"/>
      <c r="AC11" s="17">
        <v>0.154808618536215</v>
      </c>
      <c r="AD11" s="17">
        <v>0.198621299260094</v>
      </c>
      <c r="AE11" s="17">
        <v>0.213002873027963</v>
      </c>
      <c r="AF11" s="17">
        <v>0.258228931765627</v>
      </c>
      <c r="AG11" s="17">
        <v>0.25031201327101699</v>
      </c>
      <c r="AH11" s="17">
        <v>0.11673198486844701</v>
      </c>
      <c r="AI11" s="17"/>
      <c r="AJ11" s="17">
        <v>0.19679539983337399</v>
      </c>
      <c r="AK11" s="17">
        <v>0.22373244359133701</v>
      </c>
      <c r="AL11" s="17">
        <v>0.21958355728580001</v>
      </c>
      <c r="AM11" s="17">
        <v>0.23858175830306799</v>
      </c>
      <c r="AN11" s="17">
        <v>0.16820194170643499</v>
      </c>
      <c r="AO11" s="17">
        <v>0.19760117671030999</v>
      </c>
      <c r="AP11" s="17"/>
      <c r="AQ11" s="17">
        <v>0.18691403248824701</v>
      </c>
      <c r="AR11" s="17">
        <v>0.20112526490742999</v>
      </c>
      <c r="AS11" s="17"/>
      <c r="AT11" s="17">
        <v>0.216746722258503</v>
      </c>
      <c r="AU11" s="17">
        <v>0.15240861262374</v>
      </c>
      <c r="AV11" s="17"/>
      <c r="AW11" s="17">
        <v>0.21547684690771601</v>
      </c>
      <c r="AX11" s="17">
        <v>0.195221901851477</v>
      </c>
      <c r="AY11" s="17"/>
      <c r="AZ11" s="17">
        <v>0.21219768950682599</v>
      </c>
      <c r="BA11" s="17">
        <v>0.201036639921466</v>
      </c>
      <c r="BB11" s="17"/>
      <c r="BC11" s="17">
        <v>0.154330582186197</v>
      </c>
      <c r="BD11" s="17">
        <v>0.247488242047992</v>
      </c>
      <c r="BE11" s="17">
        <v>0.199253485358763</v>
      </c>
      <c r="BF11" s="17">
        <v>0.19359510049895601</v>
      </c>
    </row>
    <row r="12" spans="2:58">
      <c r="B12" s="18" t="s">
        <v>128</v>
      </c>
      <c r="C12" s="17">
        <v>0.14536456500460801</v>
      </c>
      <c r="D12" s="17">
        <v>0.134115375528508</v>
      </c>
      <c r="E12" s="17">
        <v>0.156456711429315</v>
      </c>
      <c r="F12" s="17"/>
      <c r="G12" s="17">
        <v>0.112590043663617</v>
      </c>
      <c r="H12" s="17">
        <v>0.14122066346589501</v>
      </c>
      <c r="I12" s="17">
        <v>0.15021481429744599</v>
      </c>
      <c r="J12" s="17">
        <v>0.150957335146751</v>
      </c>
      <c r="K12" s="17">
        <v>0.15613164968901</v>
      </c>
      <c r="L12" s="17">
        <v>0.15485924285550701</v>
      </c>
      <c r="M12" s="17"/>
      <c r="N12" s="17">
        <v>0.138458422677642</v>
      </c>
      <c r="O12" s="17">
        <v>0.15190454908796699</v>
      </c>
      <c r="P12" s="17">
        <v>0.14991288515350601</v>
      </c>
      <c r="Q12" s="17">
        <v>0.14289481872095999</v>
      </c>
      <c r="R12" s="17"/>
      <c r="S12" s="17">
        <v>6.5043777982955103E-2</v>
      </c>
      <c r="T12" s="17">
        <v>0.17720033323894699</v>
      </c>
      <c r="U12" s="17">
        <v>0.18470395260279099</v>
      </c>
      <c r="V12" s="17">
        <v>0.12928354824952601</v>
      </c>
      <c r="W12" s="17">
        <v>0.117632381456938</v>
      </c>
      <c r="X12" s="17">
        <v>0.15633131919471899</v>
      </c>
      <c r="Y12" s="17">
        <v>0.219568311296265</v>
      </c>
      <c r="Z12" s="17">
        <v>0.17810856182196599</v>
      </c>
      <c r="AA12" s="17">
        <v>0.126845852937743</v>
      </c>
      <c r="AB12" s="17"/>
      <c r="AC12" s="17">
        <v>9.0453546183436706E-2</v>
      </c>
      <c r="AD12" s="17">
        <v>0.12512508597236999</v>
      </c>
      <c r="AE12" s="17">
        <v>0.110189970498222</v>
      </c>
      <c r="AF12" s="17">
        <v>0.17153587210659199</v>
      </c>
      <c r="AG12" s="17">
        <v>0.26339747365298299</v>
      </c>
      <c r="AH12" s="17">
        <v>0.32687906800699701</v>
      </c>
      <c r="AI12" s="17"/>
      <c r="AJ12" s="17">
        <v>0.15302216896962301</v>
      </c>
      <c r="AK12" s="17">
        <v>0.145048324079042</v>
      </c>
      <c r="AL12" s="17">
        <v>0.13126641630220601</v>
      </c>
      <c r="AM12" s="17">
        <v>0.13750623552483701</v>
      </c>
      <c r="AN12" s="17">
        <v>0.13069891743593801</v>
      </c>
      <c r="AO12" s="17">
        <v>0.182560206878775</v>
      </c>
      <c r="AP12" s="17"/>
      <c r="AQ12" s="17">
        <v>0.108710743113939</v>
      </c>
      <c r="AR12" s="17">
        <v>0.16138758093750899</v>
      </c>
      <c r="AS12" s="17"/>
      <c r="AT12" s="17">
        <v>0.151591175514763</v>
      </c>
      <c r="AU12" s="17">
        <v>0.117035087382521</v>
      </c>
      <c r="AV12" s="17"/>
      <c r="AW12" s="17">
        <v>0.15949706719630199</v>
      </c>
      <c r="AX12" s="17">
        <v>0.13752415907787099</v>
      </c>
      <c r="AY12" s="17"/>
      <c r="AZ12" s="17">
        <v>9.67991580229869E-2</v>
      </c>
      <c r="BA12" s="17">
        <v>0.161320765541416</v>
      </c>
      <c r="BB12" s="17"/>
      <c r="BC12" s="17">
        <v>0.14519985416662201</v>
      </c>
      <c r="BD12" s="17">
        <v>0.116856443512159</v>
      </c>
      <c r="BE12" s="17">
        <v>0.161040193259672</v>
      </c>
      <c r="BF12" s="17">
        <v>0.14387109851025601</v>
      </c>
    </row>
    <row r="13" spans="2:58">
      <c r="B13" s="18" t="s">
        <v>129</v>
      </c>
      <c r="C13" s="17">
        <v>5.4441812685641501E-2</v>
      </c>
      <c r="D13" s="17">
        <v>4.3298687695451199E-2</v>
      </c>
      <c r="E13" s="17">
        <v>6.5773216479217203E-2</v>
      </c>
      <c r="F13" s="17"/>
      <c r="G13" s="17">
        <v>5.1622337394014499E-2</v>
      </c>
      <c r="H13" s="17">
        <v>3.2767476455103299E-2</v>
      </c>
      <c r="I13" s="17">
        <v>4.3177010267527703E-2</v>
      </c>
      <c r="J13" s="17">
        <v>7.4517901580705898E-2</v>
      </c>
      <c r="K13" s="17">
        <v>5.5030042121959E-2</v>
      </c>
      <c r="L13" s="17">
        <v>6.7390377381045793E-2</v>
      </c>
      <c r="M13" s="17"/>
      <c r="N13" s="17">
        <v>4.5015527446387003E-2</v>
      </c>
      <c r="O13" s="17">
        <v>5.8189030187296598E-2</v>
      </c>
      <c r="P13" s="17">
        <v>5.3914898054674101E-2</v>
      </c>
      <c r="Q13" s="17">
        <v>6.1528995660520697E-2</v>
      </c>
      <c r="R13" s="17"/>
      <c r="S13" s="17">
        <v>2.8137624090946001E-2</v>
      </c>
      <c r="T13" s="17">
        <v>5.8945233755370301E-2</v>
      </c>
      <c r="U13" s="17">
        <v>6.3889450858681501E-2</v>
      </c>
      <c r="V13" s="17">
        <v>8.5680703101291E-2</v>
      </c>
      <c r="W13" s="17">
        <v>6.8345933503633105E-2</v>
      </c>
      <c r="X13" s="17">
        <v>4.5010400090899398E-2</v>
      </c>
      <c r="Y13" s="17">
        <v>7.4463996194145607E-2</v>
      </c>
      <c r="Z13" s="17">
        <v>3.59321566009791E-2</v>
      </c>
      <c r="AA13" s="17">
        <v>3.6789194596699597E-2</v>
      </c>
      <c r="AB13" s="17"/>
      <c r="AC13" s="17">
        <v>3.9076886271768002E-2</v>
      </c>
      <c r="AD13" s="17">
        <v>3.9718183685133197E-2</v>
      </c>
      <c r="AE13" s="17">
        <v>3.6460969994660399E-2</v>
      </c>
      <c r="AF13" s="17">
        <v>6.6147759962826194E-2</v>
      </c>
      <c r="AG13" s="17">
        <v>0.107217045022712</v>
      </c>
      <c r="AH13" s="17">
        <v>0.12829911367248201</v>
      </c>
      <c r="AI13" s="17"/>
      <c r="AJ13" s="17">
        <v>5.9232112594371403E-2</v>
      </c>
      <c r="AK13" s="17">
        <v>5.6395276158945899E-2</v>
      </c>
      <c r="AL13" s="17">
        <v>6.79821170663613E-2</v>
      </c>
      <c r="AM13" s="17">
        <v>5.9846097079730001E-2</v>
      </c>
      <c r="AN13" s="17">
        <v>3.8957962957563298E-2</v>
      </c>
      <c r="AO13" s="17">
        <v>3.2348361564949898E-2</v>
      </c>
      <c r="AP13" s="17"/>
      <c r="AQ13" s="17">
        <v>4.5684708734335597E-2</v>
      </c>
      <c r="AR13" s="17">
        <v>5.7465532759053202E-2</v>
      </c>
      <c r="AS13" s="17"/>
      <c r="AT13" s="17">
        <v>6.0687763083111197E-2</v>
      </c>
      <c r="AU13" s="17">
        <v>3.02710978955264E-2</v>
      </c>
      <c r="AV13" s="17"/>
      <c r="AW13" s="17">
        <v>7.5859476523401401E-2</v>
      </c>
      <c r="AX13" s="17">
        <v>4.25597569666522E-2</v>
      </c>
      <c r="AY13" s="17"/>
      <c r="AZ13" s="17">
        <v>4.3488373323128E-2</v>
      </c>
      <c r="BA13" s="17">
        <v>5.8101471903783397E-2</v>
      </c>
      <c r="BB13" s="17"/>
      <c r="BC13" s="17">
        <v>3.5730643692517501E-2</v>
      </c>
      <c r="BD13" s="17">
        <v>5.7161442769405497E-2</v>
      </c>
      <c r="BE13" s="17">
        <v>5.4786857524174698E-2</v>
      </c>
      <c r="BF13" s="17">
        <v>6.7036639380728305E-2</v>
      </c>
    </row>
    <row r="14" spans="2:58">
      <c r="B14" s="18" t="s">
        <v>101</v>
      </c>
      <c r="C14" s="19">
        <v>2.7731007158568299E-2</v>
      </c>
      <c r="D14" s="19">
        <v>2.7022017075080201E-2</v>
      </c>
      <c r="E14" s="19">
        <v>2.7575480145442401E-2</v>
      </c>
      <c r="F14" s="19"/>
      <c r="G14" s="19">
        <v>1.6465662587479699E-2</v>
      </c>
      <c r="H14" s="19">
        <v>9.3893478466045305E-3</v>
      </c>
      <c r="I14" s="19">
        <v>3.3265089064612098E-2</v>
      </c>
      <c r="J14" s="19">
        <v>3.2665858715691901E-2</v>
      </c>
      <c r="K14" s="19">
        <v>3.7239875751448201E-2</v>
      </c>
      <c r="L14" s="19">
        <v>3.3124824219573301E-2</v>
      </c>
      <c r="M14" s="19"/>
      <c r="N14" s="19">
        <v>2.5239069886365699E-2</v>
      </c>
      <c r="O14" s="19">
        <v>1.57419012694908E-2</v>
      </c>
      <c r="P14" s="19">
        <v>3.3919519908493699E-2</v>
      </c>
      <c r="Q14" s="19">
        <v>3.5686253906200997E-2</v>
      </c>
      <c r="R14" s="19"/>
      <c r="S14" s="19">
        <v>5.53104545583878E-3</v>
      </c>
      <c r="T14" s="19">
        <v>3.5870212652894903E-2</v>
      </c>
      <c r="U14" s="19">
        <v>4.8724102160210003E-2</v>
      </c>
      <c r="V14" s="19">
        <v>2.2568202498608098E-2</v>
      </c>
      <c r="W14" s="19">
        <v>1.7155330614447899E-2</v>
      </c>
      <c r="X14" s="19">
        <v>4.4243839037524199E-2</v>
      </c>
      <c r="Y14" s="19">
        <v>3.1479956352886598E-2</v>
      </c>
      <c r="Z14" s="19">
        <v>1.9630703917760801E-2</v>
      </c>
      <c r="AA14" s="19">
        <v>2.60971490384585E-2</v>
      </c>
      <c r="AB14" s="19"/>
      <c r="AC14" s="19">
        <v>1.73436826930095E-2</v>
      </c>
      <c r="AD14" s="19">
        <v>2.286059131584E-2</v>
      </c>
      <c r="AE14" s="19">
        <v>2.8017294340271101E-2</v>
      </c>
      <c r="AF14" s="19">
        <v>3.2657569029922499E-2</v>
      </c>
      <c r="AG14" s="19">
        <v>5.3515076374381597E-2</v>
      </c>
      <c r="AH14" s="19">
        <v>3.7790970546708401E-2</v>
      </c>
      <c r="AI14" s="19"/>
      <c r="AJ14" s="19">
        <v>3.4262534702344499E-2</v>
      </c>
      <c r="AK14" s="19">
        <v>2.31543412556263E-2</v>
      </c>
      <c r="AL14" s="19">
        <v>2.7612516963649001E-2</v>
      </c>
      <c r="AM14" s="19">
        <v>1.9932652832522602E-2</v>
      </c>
      <c r="AN14" s="19">
        <v>2.0956065107483001E-2</v>
      </c>
      <c r="AO14" s="19">
        <v>3.4470543448109299E-2</v>
      </c>
      <c r="AP14" s="19"/>
      <c r="AQ14" s="19">
        <v>1.6265469493491599E-2</v>
      </c>
      <c r="AR14" s="19">
        <v>3.1137817445235499E-2</v>
      </c>
      <c r="AS14" s="19"/>
      <c r="AT14" s="19">
        <v>3.00005326529049E-2</v>
      </c>
      <c r="AU14" s="19">
        <v>1.77606794942348E-2</v>
      </c>
      <c r="AV14" s="19"/>
      <c r="AW14" s="19">
        <v>1.7521879005323801E-2</v>
      </c>
      <c r="AX14" s="19">
        <v>3.3394810198808703E-2</v>
      </c>
      <c r="AY14" s="19"/>
      <c r="AZ14" s="19">
        <v>1.1604044311303E-2</v>
      </c>
      <c r="BA14" s="19">
        <v>3.0009085810467899E-2</v>
      </c>
      <c r="BB14" s="19"/>
      <c r="BC14" s="19">
        <v>8.4697245014798E-3</v>
      </c>
      <c r="BD14" s="19">
        <v>3.8704731753613601E-2</v>
      </c>
      <c r="BE14" s="19">
        <v>9.4317841691501092E-3</v>
      </c>
      <c r="BF14" s="19">
        <v>3.5938516662928202E-2</v>
      </c>
    </row>
    <row r="15" spans="2:58">
      <c r="B15" s="16"/>
    </row>
    <row r="16" spans="2:58">
      <c r="B16" t="s">
        <v>497</v>
      </c>
    </row>
    <row r="17" spans="2:2">
      <c r="B17" t="s">
        <v>498</v>
      </c>
    </row>
    <row r="19" spans="2:2">
      <c r="B19"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BF19"/>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141</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125</v>
      </c>
      <c r="C9" s="17">
        <v>0.170964366478774</v>
      </c>
      <c r="D9" s="17">
        <v>0.17658238086796299</v>
      </c>
      <c r="E9" s="17">
        <v>0.166814659173533</v>
      </c>
      <c r="F9" s="17"/>
      <c r="G9" s="17">
        <v>0.13603793217041099</v>
      </c>
      <c r="H9" s="17">
        <v>0.18741814612324301</v>
      </c>
      <c r="I9" s="17">
        <v>0.190092834107154</v>
      </c>
      <c r="J9" s="17">
        <v>0.16473757354546301</v>
      </c>
      <c r="K9" s="17">
        <v>0.16666486722183901</v>
      </c>
      <c r="L9" s="17">
        <v>0.176319018711313</v>
      </c>
      <c r="M9" s="17"/>
      <c r="N9" s="17">
        <v>0.16821858085543101</v>
      </c>
      <c r="O9" s="17">
        <v>0.184614508694882</v>
      </c>
      <c r="P9" s="17">
        <v>0.184609647786322</v>
      </c>
      <c r="Q9" s="17">
        <v>0.14502282555698301</v>
      </c>
      <c r="R9" s="17"/>
      <c r="S9" s="17">
        <v>0.184848990825904</v>
      </c>
      <c r="T9" s="17">
        <v>0.15493670171950399</v>
      </c>
      <c r="U9" s="17">
        <v>0.200079274483939</v>
      </c>
      <c r="V9" s="17">
        <v>0.18534356855855</v>
      </c>
      <c r="W9" s="17">
        <v>0.16282435533972001</v>
      </c>
      <c r="X9" s="17">
        <v>0.175451095572769</v>
      </c>
      <c r="Y9" s="17">
        <v>0.16202705166985401</v>
      </c>
      <c r="Z9" s="17">
        <v>0.202758490369052</v>
      </c>
      <c r="AA9" s="17">
        <v>0.136185575627563</v>
      </c>
      <c r="AB9" s="17"/>
      <c r="AC9" s="17">
        <v>0.18377217839402299</v>
      </c>
      <c r="AD9" s="17">
        <v>0.15873485433154699</v>
      </c>
      <c r="AE9" s="17">
        <v>0.152371772546774</v>
      </c>
      <c r="AF9" s="17">
        <v>0.16648372946611401</v>
      </c>
      <c r="AG9" s="17">
        <v>0.17640994672301399</v>
      </c>
      <c r="AH9" s="17">
        <v>0.249453998303379</v>
      </c>
      <c r="AI9" s="17"/>
      <c r="AJ9" s="17">
        <v>0.17669152691752299</v>
      </c>
      <c r="AK9" s="17">
        <v>0.16073185808450999</v>
      </c>
      <c r="AL9" s="17">
        <v>0.14772536646061801</v>
      </c>
      <c r="AM9" s="17">
        <v>0.15606881985812501</v>
      </c>
      <c r="AN9" s="17">
        <v>0.19312992828989001</v>
      </c>
      <c r="AO9" s="17">
        <v>0.168135264406822</v>
      </c>
      <c r="AP9" s="17"/>
      <c r="AQ9" s="17">
        <v>0.21070279817997101</v>
      </c>
      <c r="AR9" s="17">
        <v>0.16402199498002601</v>
      </c>
      <c r="AS9" s="17"/>
      <c r="AT9" s="17">
        <v>0.162425935719584</v>
      </c>
      <c r="AU9" s="17">
        <v>0.206076466045859</v>
      </c>
      <c r="AV9" s="17"/>
      <c r="AW9" s="17">
        <v>0.15839398740742899</v>
      </c>
      <c r="AX9" s="17">
        <v>0.17793814035373801</v>
      </c>
      <c r="AY9" s="17"/>
      <c r="AZ9" s="17">
        <v>0.204501094280607</v>
      </c>
      <c r="BA9" s="17">
        <v>0.16576690401589</v>
      </c>
      <c r="BB9" s="17"/>
      <c r="BC9" s="17">
        <v>0.19660506547839299</v>
      </c>
      <c r="BD9" s="17">
        <v>0.149779031196628</v>
      </c>
      <c r="BE9" s="17">
        <v>0.19409031760690901</v>
      </c>
      <c r="BF9" s="17">
        <v>0.15215225191701701</v>
      </c>
    </row>
    <row r="10" spans="2:58">
      <c r="B10" s="18" t="s">
        <v>126</v>
      </c>
      <c r="C10" s="17">
        <v>0.51654277987005204</v>
      </c>
      <c r="D10" s="17">
        <v>0.52024359898838302</v>
      </c>
      <c r="E10" s="17">
        <v>0.51123994320465704</v>
      </c>
      <c r="F10" s="17"/>
      <c r="G10" s="17">
        <v>0.48325292741546999</v>
      </c>
      <c r="H10" s="17">
        <v>0.49410772453008101</v>
      </c>
      <c r="I10" s="17">
        <v>0.50222515971112902</v>
      </c>
      <c r="J10" s="17">
        <v>0.49563155289703198</v>
      </c>
      <c r="K10" s="17">
        <v>0.54542765309742203</v>
      </c>
      <c r="L10" s="17">
        <v>0.56190106360889502</v>
      </c>
      <c r="M10" s="17"/>
      <c r="N10" s="17">
        <v>0.54769417361719597</v>
      </c>
      <c r="O10" s="17">
        <v>0.51738091472811898</v>
      </c>
      <c r="P10" s="17">
        <v>0.49074645894719199</v>
      </c>
      <c r="Q10" s="17">
        <v>0.50778074364584203</v>
      </c>
      <c r="R10" s="17"/>
      <c r="S10" s="17">
        <v>0.55072217271350099</v>
      </c>
      <c r="T10" s="17">
        <v>0.51808187011546203</v>
      </c>
      <c r="U10" s="17">
        <v>0.53650064299190303</v>
      </c>
      <c r="V10" s="17">
        <v>0.513201483386868</v>
      </c>
      <c r="W10" s="17">
        <v>0.47046764295385202</v>
      </c>
      <c r="X10" s="17">
        <v>0.509438121954919</v>
      </c>
      <c r="Y10" s="17">
        <v>0.52708564227301302</v>
      </c>
      <c r="Z10" s="17">
        <v>0.46251594901431398</v>
      </c>
      <c r="AA10" s="17">
        <v>0.50907285784756695</v>
      </c>
      <c r="AB10" s="17"/>
      <c r="AC10" s="17">
        <v>0.45653441246214999</v>
      </c>
      <c r="AD10" s="17">
        <v>0.51705222905174997</v>
      </c>
      <c r="AE10" s="17">
        <v>0.51924770097947404</v>
      </c>
      <c r="AF10" s="17">
        <v>0.54924269792529701</v>
      </c>
      <c r="AG10" s="17">
        <v>0.58119065925260105</v>
      </c>
      <c r="AH10" s="17">
        <v>0.55984406531626196</v>
      </c>
      <c r="AI10" s="17"/>
      <c r="AJ10" s="17">
        <v>0.54646758927595596</v>
      </c>
      <c r="AK10" s="17">
        <v>0.52024618447533599</v>
      </c>
      <c r="AL10" s="17">
        <v>0.41556497285580302</v>
      </c>
      <c r="AM10" s="17">
        <v>0.48426856085506098</v>
      </c>
      <c r="AN10" s="17">
        <v>0.51387996923770196</v>
      </c>
      <c r="AO10" s="17">
        <v>0.44397647653684003</v>
      </c>
      <c r="AP10" s="17"/>
      <c r="AQ10" s="17">
        <v>0.49952721779614701</v>
      </c>
      <c r="AR10" s="17">
        <v>0.52826172135085803</v>
      </c>
      <c r="AS10" s="17"/>
      <c r="AT10" s="17">
        <v>0.51057922951614299</v>
      </c>
      <c r="AU10" s="17">
        <v>0.52863508398284398</v>
      </c>
      <c r="AV10" s="17"/>
      <c r="AW10" s="17">
        <v>0.49491425181689302</v>
      </c>
      <c r="AX10" s="17">
        <v>0.52854181848575199</v>
      </c>
      <c r="AY10" s="17"/>
      <c r="AZ10" s="17">
        <v>0.50580044389588696</v>
      </c>
      <c r="BA10" s="17">
        <v>0.51917809211135502</v>
      </c>
      <c r="BB10" s="17"/>
      <c r="BC10" s="17">
        <v>0.48515507941654201</v>
      </c>
      <c r="BD10" s="17">
        <v>0.50561855248720999</v>
      </c>
      <c r="BE10" s="17">
        <v>0.51428623783242</v>
      </c>
      <c r="BF10" s="17">
        <v>0.56163723292086098</v>
      </c>
    </row>
    <row r="11" spans="2:58">
      <c r="B11" s="18" t="s">
        <v>127</v>
      </c>
      <c r="C11" s="17">
        <v>0.19264237697921299</v>
      </c>
      <c r="D11" s="17">
        <v>0.19477715173236401</v>
      </c>
      <c r="E11" s="17">
        <v>0.19207147827482701</v>
      </c>
      <c r="F11" s="17"/>
      <c r="G11" s="17">
        <v>0.21832104456787399</v>
      </c>
      <c r="H11" s="17">
        <v>0.20274165101633301</v>
      </c>
      <c r="I11" s="17">
        <v>0.19920611617926401</v>
      </c>
      <c r="J11" s="17">
        <v>0.20698915561814801</v>
      </c>
      <c r="K11" s="17">
        <v>0.17503571504647999</v>
      </c>
      <c r="L11" s="17">
        <v>0.16598677542888601</v>
      </c>
      <c r="M11" s="17"/>
      <c r="N11" s="17">
        <v>0.20768509041057301</v>
      </c>
      <c r="O11" s="17">
        <v>0.191544537316402</v>
      </c>
      <c r="P11" s="17">
        <v>0.182082361500045</v>
      </c>
      <c r="Q11" s="17">
        <v>0.185720427852229</v>
      </c>
      <c r="R11" s="17"/>
      <c r="S11" s="17">
        <v>0.17794820515440399</v>
      </c>
      <c r="T11" s="17">
        <v>0.19953229746690801</v>
      </c>
      <c r="U11" s="17">
        <v>0.15414804543723501</v>
      </c>
      <c r="V11" s="17">
        <v>0.206125327046739</v>
      </c>
      <c r="W11" s="17">
        <v>0.242248139753311</v>
      </c>
      <c r="X11" s="17">
        <v>0.12611542228557401</v>
      </c>
      <c r="Y11" s="17">
        <v>0.19713313335978999</v>
      </c>
      <c r="Z11" s="17">
        <v>0.21001412411664899</v>
      </c>
      <c r="AA11" s="17">
        <v>0.23128422149372799</v>
      </c>
      <c r="AB11" s="17"/>
      <c r="AC11" s="17">
        <v>0.235733656219108</v>
      </c>
      <c r="AD11" s="17">
        <v>0.20212707293610599</v>
      </c>
      <c r="AE11" s="17">
        <v>0.20549541659912299</v>
      </c>
      <c r="AF11" s="17">
        <v>0.14793372082065501</v>
      </c>
      <c r="AG11" s="17">
        <v>0.14686983851627899</v>
      </c>
      <c r="AH11" s="17">
        <v>0.13291969544975499</v>
      </c>
      <c r="AI11" s="17"/>
      <c r="AJ11" s="17">
        <v>0.186231091563236</v>
      </c>
      <c r="AK11" s="17">
        <v>0.18942980500960199</v>
      </c>
      <c r="AL11" s="17">
        <v>0.24484024230225901</v>
      </c>
      <c r="AM11" s="17">
        <v>0.22496168315100001</v>
      </c>
      <c r="AN11" s="17">
        <v>0.176268326545613</v>
      </c>
      <c r="AO11" s="17">
        <v>0.21858166549376801</v>
      </c>
      <c r="AP11" s="17"/>
      <c r="AQ11" s="17">
        <v>0.19563390875049799</v>
      </c>
      <c r="AR11" s="17">
        <v>0.18460223325143499</v>
      </c>
      <c r="AS11" s="17"/>
      <c r="AT11" s="17">
        <v>0.203600054176796</v>
      </c>
      <c r="AU11" s="17">
        <v>0.155157998920365</v>
      </c>
      <c r="AV11" s="17"/>
      <c r="AW11" s="17">
        <v>0.215157512284679</v>
      </c>
      <c r="AX11" s="17">
        <v>0.18015146787509001</v>
      </c>
      <c r="AY11" s="17"/>
      <c r="AZ11" s="17">
        <v>0.19477268421718</v>
      </c>
      <c r="BA11" s="17">
        <v>0.191157125144716</v>
      </c>
      <c r="BB11" s="17"/>
      <c r="BC11" s="17">
        <v>0.22255293447999799</v>
      </c>
      <c r="BD11" s="17">
        <v>0.19069509345330801</v>
      </c>
      <c r="BE11" s="17">
        <v>0.19338900458945801</v>
      </c>
      <c r="BF11" s="17">
        <v>0.17069299225894599</v>
      </c>
    </row>
    <row r="12" spans="2:58">
      <c r="B12" s="18" t="s">
        <v>128</v>
      </c>
      <c r="C12" s="17">
        <v>7.8215186832883005E-2</v>
      </c>
      <c r="D12" s="17">
        <v>6.7792537439264E-2</v>
      </c>
      <c r="E12" s="17">
        <v>8.7969593386266406E-2</v>
      </c>
      <c r="F12" s="17"/>
      <c r="G12" s="17">
        <v>9.7323376781332696E-2</v>
      </c>
      <c r="H12" s="17">
        <v>9.1139937352636299E-2</v>
      </c>
      <c r="I12" s="17">
        <v>7.5066449311768493E-2</v>
      </c>
      <c r="J12" s="17">
        <v>8.7115145432399094E-2</v>
      </c>
      <c r="K12" s="17">
        <v>6.8312820006204006E-2</v>
      </c>
      <c r="L12" s="17">
        <v>5.60129659328122E-2</v>
      </c>
      <c r="M12" s="17"/>
      <c r="N12" s="17">
        <v>6.0210631313676599E-2</v>
      </c>
      <c r="O12" s="17">
        <v>6.4275741369973202E-2</v>
      </c>
      <c r="P12" s="17">
        <v>0.10306650411202201</v>
      </c>
      <c r="Q12" s="17">
        <v>9.0760554994692405E-2</v>
      </c>
      <c r="R12" s="17"/>
      <c r="S12" s="17">
        <v>4.8194457964405003E-2</v>
      </c>
      <c r="T12" s="17">
        <v>9.5118962295758905E-2</v>
      </c>
      <c r="U12" s="17">
        <v>3.7709367714003697E-2</v>
      </c>
      <c r="V12" s="17">
        <v>6.3289631884072106E-2</v>
      </c>
      <c r="W12" s="17">
        <v>8.6019081522882304E-2</v>
      </c>
      <c r="X12" s="17">
        <v>0.123481544087426</v>
      </c>
      <c r="Y12" s="17">
        <v>9.8002427394253397E-2</v>
      </c>
      <c r="Z12" s="17">
        <v>8.1169425054748001E-2</v>
      </c>
      <c r="AA12" s="17">
        <v>7.9799813899468205E-2</v>
      </c>
      <c r="AB12" s="17"/>
      <c r="AC12" s="17">
        <v>8.6866017565771406E-2</v>
      </c>
      <c r="AD12" s="17">
        <v>7.6868707098060596E-2</v>
      </c>
      <c r="AE12" s="17">
        <v>8.1287277005775899E-2</v>
      </c>
      <c r="AF12" s="17">
        <v>9.3907591219327305E-2</v>
      </c>
      <c r="AG12" s="17">
        <v>5.1221144620652602E-2</v>
      </c>
      <c r="AH12" s="17">
        <v>2.4664477387982602E-2</v>
      </c>
      <c r="AI12" s="17"/>
      <c r="AJ12" s="17">
        <v>6.0940798883834801E-2</v>
      </c>
      <c r="AK12" s="17">
        <v>9.4323663383234405E-2</v>
      </c>
      <c r="AL12" s="17">
        <v>0.10422634741577801</v>
      </c>
      <c r="AM12" s="17">
        <v>9.6677976723350503E-2</v>
      </c>
      <c r="AN12" s="17">
        <v>6.7033983226019694E-2</v>
      </c>
      <c r="AO12" s="17">
        <v>0.112696982174154</v>
      </c>
      <c r="AP12" s="17"/>
      <c r="AQ12" s="17">
        <v>6.9832647219045293E-2</v>
      </c>
      <c r="AR12" s="17">
        <v>7.86027575246072E-2</v>
      </c>
      <c r="AS12" s="17"/>
      <c r="AT12" s="17">
        <v>8.1879046828375004E-2</v>
      </c>
      <c r="AU12" s="17">
        <v>6.6774241115742899E-2</v>
      </c>
      <c r="AV12" s="17"/>
      <c r="AW12" s="17">
        <v>9.7738952456107503E-2</v>
      </c>
      <c r="AX12" s="17">
        <v>6.73838247974657E-2</v>
      </c>
      <c r="AY12" s="17"/>
      <c r="AZ12" s="17">
        <v>7.4688502582485397E-2</v>
      </c>
      <c r="BA12" s="17">
        <v>8.0197610952693704E-2</v>
      </c>
      <c r="BB12" s="17"/>
      <c r="BC12" s="17">
        <v>7.6228768623137197E-2</v>
      </c>
      <c r="BD12" s="17">
        <v>8.4982322418706693E-2</v>
      </c>
      <c r="BE12" s="17">
        <v>8.2391277061801299E-2</v>
      </c>
      <c r="BF12" s="17">
        <v>6.9538492926223897E-2</v>
      </c>
    </row>
    <row r="13" spans="2:58">
      <c r="B13" s="18" t="s">
        <v>129</v>
      </c>
      <c r="C13" s="17">
        <v>1.9191847316893999E-2</v>
      </c>
      <c r="D13" s="17">
        <v>1.9660582853289699E-2</v>
      </c>
      <c r="E13" s="17">
        <v>1.8884441716227301E-2</v>
      </c>
      <c r="F13" s="17"/>
      <c r="G13" s="17">
        <v>3.5776674467543498E-2</v>
      </c>
      <c r="H13" s="17">
        <v>1.84886338376021E-2</v>
      </c>
      <c r="I13" s="17">
        <v>1.22815667219672E-2</v>
      </c>
      <c r="J13" s="17">
        <v>1.9681132826012901E-2</v>
      </c>
      <c r="K13" s="17">
        <v>2.0820090961163398E-2</v>
      </c>
      <c r="L13" s="17">
        <v>1.32975375720439E-2</v>
      </c>
      <c r="M13" s="17"/>
      <c r="N13" s="17">
        <v>9.1201081641773193E-3</v>
      </c>
      <c r="O13" s="17">
        <v>2.3648016015884898E-2</v>
      </c>
      <c r="P13" s="17">
        <v>1.53533040766302E-2</v>
      </c>
      <c r="Q13" s="17">
        <v>2.89463206109161E-2</v>
      </c>
      <c r="R13" s="17"/>
      <c r="S13" s="17">
        <v>1.13253721539708E-2</v>
      </c>
      <c r="T13" s="17">
        <v>1.20749426068409E-2</v>
      </c>
      <c r="U13" s="17">
        <v>3.4123624711813703E-2</v>
      </c>
      <c r="V13" s="17">
        <v>1.7463661583529601E-2</v>
      </c>
      <c r="W13" s="17">
        <v>8.4032185860678996E-3</v>
      </c>
      <c r="X13" s="17">
        <v>4.1015694276867E-2</v>
      </c>
      <c r="Y13" s="17">
        <v>1.0995090893475499E-2</v>
      </c>
      <c r="Z13" s="17">
        <v>0</v>
      </c>
      <c r="AA13" s="17">
        <v>3.0135405408250299E-2</v>
      </c>
      <c r="AB13" s="17"/>
      <c r="AC13" s="17">
        <v>2.9883884279493001E-2</v>
      </c>
      <c r="AD13" s="17">
        <v>1.4764540168065001E-2</v>
      </c>
      <c r="AE13" s="17">
        <v>1.8302395202845798E-2</v>
      </c>
      <c r="AF13" s="17">
        <v>1.8834585507925099E-2</v>
      </c>
      <c r="AG13" s="17">
        <v>1.13386027054729E-2</v>
      </c>
      <c r="AH13" s="17">
        <v>1.0768862909261601E-2</v>
      </c>
      <c r="AI13" s="17"/>
      <c r="AJ13" s="17">
        <v>1.1190785114335701E-2</v>
      </c>
      <c r="AK13" s="17">
        <v>1.7231269233717001E-2</v>
      </c>
      <c r="AL13" s="17">
        <v>4.2821342896136601E-2</v>
      </c>
      <c r="AM13" s="17">
        <v>2.5605149149715001E-2</v>
      </c>
      <c r="AN13" s="17">
        <v>2.00444615858867E-2</v>
      </c>
      <c r="AO13" s="17">
        <v>3.8889527028389603E-2</v>
      </c>
      <c r="AP13" s="17"/>
      <c r="AQ13" s="17">
        <v>6.70684592855318E-3</v>
      </c>
      <c r="AR13" s="17">
        <v>2.69978676164511E-2</v>
      </c>
      <c r="AS13" s="17"/>
      <c r="AT13" s="17">
        <v>1.8667317065665E-2</v>
      </c>
      <c r="AU13" s="17">
        <v>2.17565566849581E-2</v>
      </c>
      <c r="AV13" s="17"/>
      <c r="AW13" s="17">
        <v>2.4920782719200299E-2</v>
      </c>
      <c r="AX13" s="17">
        <v>1.6013558117084901E-2</v>
      </c>
      <c r="AY13" s="17"/>
      <c r="AZ13" s="17">
        <v>1.17009081011236E-2</v>
      </c>
      <c r="BA13" s="17">
        <v>2.0652377902321901E-2</v>
      </c>
      <c r="BB13" s="17"/>
      <c r="BC13" s="17">
        <v>1.47870529240314E-2</v>
      </c>
      <c r="BD13" s="17">
        <v>2.8454135210629401E-2</v>
      </c>
      <c r="BE13" s="17">
        <v>1.37562133163566E-2</v>
      </c>
      <c r="BF13" s="17">
        <v>1.88854704042004E-2</v>
      </c>
    </row>
    <row r="14" spans="2:58">
      <c r="B14" s="18" t="s">
        <v>101</v>
      </c>
      <c r="C14" s="19">
        <v>2.24434425221837E-2</v>
      </c>
      <c r="D14" s="19">
        <v>2.09437481187357E-2</v>
      </c>
      <c r="E14" s="19">
        <v>2.30198842444891E-2</v>
      </c>
      <c r="F14" s="19"/>
      <c r="G14" s="19">
        <v>2.9288044597368099E-2</v>
      </c>
      <c r="H14" s="19">
        <v>6.1039071401038404E-3</v>
      </c>
      <c r="I14" s="19">
        <v>2.11278739687169E-2</v>
      </c>
      <c r="J14" s="19">
        <v>2.5845439680945801E-2</v>
      </c>
      <c r="K14" s="19">
        <v>2.37388536668914E-2</v>
      </c>
      <c r="L14" s="19">
        <v>2.6482638746050099E-2</v>
      </c>
      <c r="M14" s="19"/>
      <c r="N14" s="19">
        <v>7.0714156389451504E-3</v>
      </c>
      <c r="O14" s="19">
        <v>1.8536281874739598E-2</v>
      </c>
      <c r="P14" s="19">
        <v>2.4141723577789299E-2</v>
      </c>
      <c r="Q14" s="19">
        <v>4.1769127339337297E-2</v>
      </c>
      <c r="R14" s="19"/>
      <c r="S14" s="19">
        <v>2.6960801187814899E-2</v>
      </c>
      <c r="T14" s="19">
        <v>2.0255225795525401E-2</v>
      </c>
      <c r="U14" s="19">
        <v>3.7439044661106799E-2</v>
      </c>
      <c r="V14" s="19">
        <v>1.4576327540242301E-2</v>
      </c>
      <c r="W14" s="19">
        <v>3.0037561844166599E-2</v>
      </c>
      <c r="X14" s="19">
        <v>2.4498121822445301E-2</v>
      </c>
      <c r="Y14" s="19">
        <v>4.7566544096138497E-3</v>
      </c>
      <c r="Z14" s="19">
        <v>4.3542011445237103E-2</v>
      </c>
      <c r="AA14" s="19">
        <v>1.3522125723423E-2</v>
      </c>
      <c r="AB14" s="19"/>
      <c r="AC14" s="19">
        <v>7.20985107945518E-3</v>
      </c>
      <c r="AD14" s="19">
        <v>3.0452596414471299E-2</v>
      </c>
      <c r="AE14" s="19">
        <v>2.32954376660068E-2</v>
      </c>
      <c r="AF14" s="19">
        <v>2.3597675060682E-2</v>
      </c>
      <c r="AG14" s="19">
        <v>3.29698081819799E-2</v>
      </c>
      <c r="AH14" s="19">
        <v>2.2348900633358999E-2</v>
      </c>
      <c r="AI14" s="19"/>
      <c r="AJ14" s="19">
        <v>1.8478208245114699E-2</v>
      </c>
      <c r="AK14" s="19">
        <v>1.80372198136006E-2</v>
      </c>
      <c r="AL14" s="19">
        <v>4.4821728069404897E-2</v>
      </c>
      <c r="AM14" s="19">
        <v>1.24178102627489E-2</v>
      </c>
      <c r="AN14" s="19">
        <v>2.9643331114888899E-2</v>
      </c>
      <c r="AO14" s="19">
        <v>1.7720084360026801E-2</v>
      </c>
      <c r="AP14" s="19"/>
      <c r="AQ14" s="19">
        <v>1.75965821257862E-2</v>
      </c>
      <c r="AR14" s="19">
        <v>1.7513425276622301E-2</v>
      </c>
      <c r="AS14" s="19"/>
      <c r="AT14" s="19">
        <v>2.2848416693436902E-2</v>
      </c>
      <c r="AU14" s="19">
        <v>2.1599653250230302E-2</v>
      </c>
      <c r="AV14" s="19"/>
      <c r="AW14" s="19">
        <v>8.87451331569113E-3</v>
      </c>
      <c r="AX14" s="19">
        <v>2.9971190370869101E-2</v>
      </c>
      <c r="AY14" s="19"/>
      <c r="AZ14" s="19">
        <v>8.5363669227176697E-3</v>
      </c>
      <c r="BA14" s="19">
        <v>2.3047889873023301E-2</v>
      </c>
      <c r="BB14" s="19"/>
      <c r="BC14" s="19">
        <v>4.6710990778992103E-3</v>
      </c>
      <c r="BD14" s="19">
        <v>4.0470865233517603E-2</v>
      </c>
      <c r="BE14" s="19">
        <v>2.0869495930549101E-3</v>
      </c>
      <c r="BF14" s="19">
        <v>2.7093559572751599E-2</v>
      </c>
    </row>
    <row r="15" spans="2:58">
      <c r="B15" s="16"/>
    </row>
    <row r="16" spans="2:58">
      <c r="B16" t="s">
        <v>497</v>
      </c>
    </row>
    <row r="17" spans="2:2">
      <c r="B17" t="s">
        <v>498</v>
      </c>
    </row>
    <row r="19" spans="2:2">
      <c r="B19"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BF19"/>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142</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125</v>
      </c>
      <c r="C9" s="17">
        <v>0.15847635910963601</v>
      </c>
      <c r="D9" s="17">
        <v>0.17715075975842901</v>
      </c>
      <c r="E9" s="17">
        <v>0.14145384808620001</v>
      </c>
      <c r="F9" s="17"/>
      <c r="G9" s="17">
        <v>0.143435220230613</v>
      </c>
      <c r="H9" s="17">
        <v>0.17377178676868399</v>
      </c>
      <c r="I9" s="17">
        <v>0.18325604610228599</v>
      </c>
      <c r="J9" s="17">
        <v>0.15474990310287501</v>
      </c>
      <c r="K9" s="17">
        <v>0.14761797869073201</v>
      </c>
      <c r="L9" s="17">
        <v>0.14918909041942699</v>
      </c>
      <c r="M9" s="17"/>
      <c r="N9" s="17">
        <v>0.158019331814298</v>
      </c>
      <c r="O9" s="17">
        <v>0.14832034446645001</v>
      </c>
      <c r="P9" s="17">
        <v>0.16967931456197399</v>
      </c>
      <c r="Q9" s="17">
        <v>0.158688345796969</v>
      </c>
      <c r="R9" s="17"/>
      <c r="S9" s="17">
        <v>0.17618651126380799</v>
      </c>
      <c r="T9" s="17">
        <v>0.13904162495912301</v>
      </c>
      <c r="U9" s="17">
        <v>0.178454491989883</v>
      </c>
      <c r="V9" s="17">
        <v>0.13650304814571501</v>
      </c>
      <c r="W9" s="17">
        <v>0.19551127653693501</v>
      </c>
      <c r="X9" s="17">
        <v>0.18928842979744101</v>
      </c>
      <c r="Y9" s="17">
        <v>0.11853304002479299</v>
      </c>
      <c r="Z9" s="17">
        <v>0.16480761010564399</v>
      </c>
      <c r="AA9" s="17">
        <v>0.14281896013114301</v>
      </c>
      <c r="AB9" s="17"/>
      <c r="AC9" s="17">
        <v>0.171725904440099</v>
      </c>
      <c r="AD9" s="17">
        <v>0.124005047044524</v>
      </c>
      <c r="AE9" s="17">
        <v>0.170678561631638</v>
      </c>
      <c r="AF9" s="17">
        <v>0.17319674563367901</v>
      </c>
      <c r="AG9" s="17">
        <v>0.167757766003408</v>
      </c>
      <c r="AH9" s="17">
        <v>0.19827166720745801</v>
      </c>
      <c r="AI9" s="17"/>
      <c r="AJ9" s="17">
        <v>0.15946906964400301</v>
      </c>
      <c r="AK9" s="17">
        <v>0.143486069724753</v>
      </c>
      <c r="AL9" s="17">
        <v>0.12865734228522199</v>
      </c>
      <c r="AM9" s="17">
        <v>0.15030409623503899</v>
      </c>
      <c r="AN9" s="17">
        <v>0.18356321337592499</v>
      </c>
      <c r="AO9" s="17">
        <v>0.20567656943790399</v>
      </c>
      <c r="AP9" s="17"/>
      <c r="AQ9" s="17">
        <v>0.19068693931831099</v>
      </c>
      <c r="AR9" s="17">
        <v>0.15400365980949399</v>
      </c>
      <c r="AS9" s="17"/>
      <c r="AT9" s="17">
        <v>0.14995834015069101</v>
      </c>
      <c r="AU9" s="17">
        <v>0.19321010793944601</v>
      </c>
      <c r="AV9" s="17"/>
      <c r="AW9" s="17">
        <v>0.14349897569726699</v>
      </c>
      <c r="AX9" s="17">
        <v>0.166785486826763</v>
      </c>
      <c r="AY9" s="17"/>
      <c r="AZ9" s="17">
        <v>0.169037792536499</v>
      </c>
      <c r="BA9" s="17">
        <v>0.16105690518471</v>
      </c>
      <c r="BB9" s="17"/>
      <c r="BC9" s="17">
        <v>0.18487694003935501</v>
      </c>
      <c r="BD9" s="17">
        <v>0.14615100103901599</v>
      </c>
      <c r="BE9" s="17">
        <v>0.17774407175540299</v>
      </c>
      <c r="BF9" s="17">
        <v>0.15037583162815801</v>
      </c>
    </row>
    <row r="10" spans="2:58">
      <c r="B10" s="18" t="s">
        <v>126</v>
      </c>
      <c r="C10" s="17">
        <v>0.50662714291558997</v>
      </c>
      <c r="D10" s="17">
        <v>0.49778633485942497</v>
      </c>
      <c r="E10" s="17">
        <v>0.51351695615963999</v>
      </c>
      <c r="F10" s="17"/>
      <c r="G10" s="17">
        <v>0.47865554141237698</v>
      </c>
      <c r="H10" s="17">
        <v>0.47801135742325201</v>
      </c>
      <c r="I10" s="17">
        <v>0.50051540537476702</v>
      </c>
      <c r="J10" s="17">
        <v>0.48902171836748298</v>
      </c>
      <c r="K10" s="17">
        <v>0.52262199881232196</v>
      </c>
      <c r="L10" s="17">
        <v>0.55261799038258896</v>
      </c>
      <c r="M10" s="17"/>
      <c r="N10" s="17">
        <v>0.55184675917656201</v>
      </c>
      <c r="O10" s="17">
        <v>0.53921721876193496</v>
      </c>
      <c r="P10" s="17">
        <v>0.46372402474394298</v>
      </c>
      <c r="Q10" s="17">
        <v>0.462843205175067</v>
      </c>
      <c r="R10" s="17"/>
      <c r="S10" s="17">
        <v>0.52262247828382702</v>
      </c>
      <c r="T10" s="17">
        <v>0.50246792759349201</v>
      </c>
      <c r="U10" s="17">
        <v>0.53357658410916298</v>
      </c>
      <c r="V10" s="17">
        <v>0.551046194986477</v>
      </c>
      <c r="W10" s="17">
        <v>0.47811589909355201</v>
      </c>
      <c r="X10" s="17">
        <v>0.46079849231952302</v>
      </c>
      <c r="Y10" s="17">
        <v>0.53254246601690303</v>
      </c>
      <c r="Z10" s="17">
        <v>0.45846052801682102</v>
      </c>
      <c r="AA10" s="17">
        <v>0.48810297810373798</v>
      </c>
      <c r="AB10" s="17"/>
      <c r="AC10" s="17">
        <v>0.47727933608504902</v>
      </c>
      <c r="AD10" s="17">
        <v>0.53522538741666703</v>
      </c>
      <c r="AE10" s="17">
        <v>0.47919016540137499</v>
      </c>
      <c r="AF10" s="17">
        <v>0.48250301227950199</v>
      </c>
      <c r="AG10" s="17">
        <v>0.54719137228060899</v>
      </c>
      <c r="AH10" s="17">
        <v>0.57250772932820204</v>
      </c>
      <c r="AI10" s="17"/>
      <c r="AJ10" s="17">
        <v>0.53352608874754204</v>
      </c>
      <c r="AK10" s="17">
        <v>0.508969073864879</v>
      </c>
      <c r="AL10" s="17">
        <v>0.50273423570226305</v>
      </c>
      <c r="AM10" s="17">
        <v>0.484085456762751</v>
      </c>
      <c r="AN10" s="17">
        <v>0.48826599878522198</v>
      </c>
      <c r="AO10" s="17">
        <v>0.37213291989793201</v>
      </c>
      <c r="AP10" s="17"/>
      <c r="AQ10" s="17">
        <v>0.51335596876421397</v>
      </c>
      <c r="AR10" s="17">
        <v>0.51025223302435396</v>
      </c>
      <c r="AS10" s="17"/>
      <c r="AT10" s="17">
        <v>0.50445769380709704</v>
      </c>
      <c r="AU10" s="17">
        <v>0.506271311743551</v>
      </c>
      <c r="AV10" s="17"/>
      <c r="AW10" s="17">
        <v>0.48424252328818301</v>
      </c>
      <c r="AX10" s="17">
        <v>0.51904564475015103</v>
      </c>
      <c r="AY10" s="17"/>
      <c r="AZ10" s="17">
        <v>0.52163087656477303</v>
      </c>
      <c r="BA10" s="17">
        <v>0.50102189928475904</v>
      </c>
      <c r="BB10" s="17"/>
      <c r="BC10" s="17">
        <v>0.49476979342874799</v>
      </c>
      <c r="BD10" s="17">
        <v>0.47887213202707302</v>
      </c>
      <c r="BE10" s="17">
        <v>0.52253731706321704</v>
      </c>
      <c r="BF10" s="17">
        <v>0.53356866707406603</v>
      </c>
    </row>
    <row r="11" spans="2:58">
      <c r="B11" s="18" t="s">
        <v>127</v>
      </c>
      <c r="C11" s="17">
        <v>0.203165244119589</v>
      </c>
      <c r="D11" s="17">
        <v>0.213068381220933</v>
      </c>
      <c r="E11" s="17">
        <v>0.19507665884428499</v>
      </c>
      <c r="F11" s="17"/>
      <c r="G11" s="17">
        <v>0.19878359386858699</v>
      </c>
      <c r="H11" s="17">
        <v>0.22708302591204799</v>
      </c>
      <c r="I11" s="17">
        <v>0.191303940545069</v>
      </c>
      <c r="J11" s="17">
        <v>0.228092434166803</v>
      </c>
      <c r="K11" s="17">
        <v>0.19741999342743899</v>
      </c>
      <c r="L11" s="17">
        <v>0.18373570780442</v>
      </c>
      <c r="M11" s="17"/>
      <c r="N11" s="17">
        <v>0.206133829097146</v>
      </c>
      <c r="O11" s="17">
        <v>0.186282648977072</v>
      </c>
      <c r="P11" s="17">
        <v>0.22398707004367799</v>
      </c>
      <c r="Q11" s="17">
        <v>0.198138256930046</v>
      </c>
      <c r="R11" s="17"/>
      <c r="S11" s="17">
        <v>0.20153459192276901</v>
      </c>
      <c r="T11" s="17">
        <v>0.19568877393134401</v>
      </c>
      <c r="U11" s="17">
        <v>0.171707975384914</v>
      </c>
      <c r="V11" s="17">
        <v>0.20201274663840199</v>
      </c>
      <c r="W11" s="17">
        <v>0.23316583337310301</v>
      </c>
      <c r="X11" s="17">
        <v>0.16948963572058101</v>
      </c>
      <c r="Y11" s="17">
        <v>0.22791763677153001</v>
      </c>
      <c r="Z11" s="17">
        <v>0.198238073595498</v>
      </c>
      <c r="AA11" s="17">
        <v>0.23054779404789599</v>
      </c>
      <c r="AB11" s="17"/>
      <c r="AC11" s="17">
        <v>0.215009591037887</v>
      </c>
      <c r="AD11" s="17">
        <v>0.211759038955217</v>
      </c>
      <c r="AE11" s="17">
        <v>0.206546154505134</v>
      </c>
      <c r="AF11" s="17">
        <v>0.19860793278817501</v>
      </c>
      <c r="AG11" s="17">
        <v>0.177308676325477</v>
      </c>
      <c r="AH11" s="17">
        <v>0.14361741959593399</v>
      </c>
      <c r="AI11" s="17"/>
      <c r="AJ11" s="17">
        <v>0.20348661995471101</v>
      </c>
      <c r="AK11" s="17">
        <v>0.218109121274566</v>
      </c>
      <c r="AL11" s="17">
        <v>0.16028104352429801</v>
      </c>
      <c r="AM11" s="17">
        <v>0.230963142200177</v>
      </c>
      <c r="AN11" s="17">
        <v>0.18891058563524499</v>
      </c>
      <c r="AO11" s="17">
        <v>0.235434597169531</v>
      </c>
      <c r="AP11" s="17"/>
      <c r="AQ11" s="17">
        <v>0.19853767754259799</v>
      </c>
      <c r="AR11" s="17">
        <v>0.20627048859732999</v>
      </c>
      <c r="AS11" s="17"/>
      <c r="AT11" s="17">
        <v>0.20837552532935</v>
      </c>
      <c r="AU11" s="17">
        <v>0.18969918707399899</v>
      </c>
      <c r="AV11" s="17"/>
      <c r="AW11" s="17">
        <v>0.21807300744019001</v>
      </c>
      <c r="AX11" s="17">
        <v>0.19489474012052099</v>
      </c>
      <c r="AY11" s="17"/>
      <c r="AZ11" s="17">
        <v>0.21089457962546701</v>
      </c>
      <c r="BA11" s="17">
        <v>0.20067863858573101</v>
      </c>
      <c r="BB11" s="17"/>
      <c r="BC11" s="17">
        <v>0.202541419636874</v>
      </c>
      <c r="BD11" s="17">
        <v>0.18696016305087701</v>
      </c>
      <c r="BE11" s="17">
        <v>0.19650646052517301</v>
      </c>
      <c r="BF11" s="17">
        <v>0.19466350525378801</v>
      </c>
    </row>
    <row r="12" spans="2:58">
      <c r="B12" s="18" t="s">
        <v>128</v>
      </c>
      <c r="C12" s="17">
        <v>8.2777237591940805E-2</v>
      </c>
      <c r="D12" s="17">
        <v>6.8977845742766705E-2</v>
      </c>
      <c r="E12" s="17">
        <v>9.5871403932339297E-2</v>
      </c>
      <c r="F12" s="17"/>
      <c r="G12" s="17">
        <v>0.1017987787967</v>
      </c>
      <c r="H12" s="17">
        <v>8.5209774980242098E-2</v>
      </c>
      <c r="I12" s="17">
        <v>7.7450287547689206E-2</v>
      </c>
      <c r="J12" s="17">
        <v>8.4951900957617094E-2</v>
      </c>
      <c r="K12" s="17">
        <v>8.7341918948844993E-2</v>
      </c>
      <c r="L12" s="17">
        <v>6.6750579347775493E-2</v>
      </c>
      <c r="M12" s="17"/>
      <c r="N12" s="17">
        <v>5.8014212601888403E-2</v>
      </c>
      <c r="O12" s="17">
        <v>7.6694340462941796E-2</v>
      </c>
      <c r="P12" s="17">
        <v>0.100097365727467</v>
      </c>
      <c r="Q12" s="17">
        <v>0.101123074056737</v>
      </c>
      <c r="R12" s="17"/>
      <c r="S12" s="17">
        <v>6.4010256866319698E-2</v>
      </c>
      <c r="T12" s="17">
        <v>0.10685674983992099</v>
      </c>
      <c r="U12" s="17">
        <v>6.84582634698436E-2</v>
      </c>
      <c r="V12" s="17">
        <v>7.4194995880507195E-2</v>
      </c>
      <c r="W12" s="17">
        <v>4.79111714498534E-2</v>
      </c>
      <c r="X12" s="17">
        <v>0.119979020119964</v>
      </c>
      <c r="Y12" s="17">
        <v>7.9749342271040899E-2</v>
      </c>
      <c r="Z12" s="17">
        <v>0.104043826758996</v>
      </c>
      <c r="AA12" s="17">
        <v>8.1140799067021499E-2</v>
      </c>
      <c r="AB12" s="17"/>
      <c r="AC12" s="17">
        <v>9.6418277831629096E-2</v>
      </c>
      <c r="AD12" s="17">
        <v>7.5568536767501304E-2</v>
      </c>
      <c r="AE12" s="17">
        <v>9.2460809071854305E-2</v>
      </c>
      <c r="AF12" s="17">
        <v>9.1734098099027203E-2</v>
      </c>
      <c r="AG12" s="17">
        <v>6.0491678407965099E-2</v>
      </c>
      <c r="AH12" s="17">
        <v>3.7019143531503297E-2</v>
      </c>
      <c r="AI12" s="17"/>
      <c r="AJ12" s="17">
        <v>6.5022079002540201E-2</v>
      </c>
      <c r="AK12" s="17">
        <v>9.5365798373756999E-2</v>
      </c>
      <c r="AL12" s="17">
        <v>9.7198859529817994E-2</v>
      </c>
      <c r="AM12" s="17">
        <v>9.0531001246251394E-2</v>
      </c>
      <c r="AN12" s="17">
        <v>9.0006697553961595E-2</v>
      </c>
      <c r="AO12" s="17">
        <v>9.1218154148657096E-2</v>
      </c>
      <c r="AP12" s="17"/>
      <c r="AQ12" s="17">
        <v>6.6977184090429506E-2</v>
      </c>
      <c r="AR12" s="17">
        <v>8.4839549854146407E-2</v>
      </c>
      <c r="AS12" s="17"/>
      <c r="AT12" s="17">
        <v>8.6332565797087299E-2</v>
      </c>
      <c r="AU12" s="17">
        <v>6.9876478771882897E-2</v>
      </c>
      <c r="AV12" s="17"/>
      <c r="AW12" s="17">
        <v>0.109566957315469</v>
      </c>
      <c r="AX12" s="17">
        <v>6.7914881694381798E-2</v>
      </c>
      <c r="AY12" s="17"/>
      <c r="AZ12" s="17">
        <v>6.4624530529650698E-2</v>
      </c>
      <c r="BA12" s="17">
        <v>8.8091812155755206E-2</v>
      </c>
      <c r="BB12" s="17"/>
      <c r="BC12" s="17">
        <v>8.38406370830624E-2</v>
      </c>
      <c r="BD12" s="17">
        <v>0.107589168597635</v>
      </c>
      <c r="BE12" s="17">
        <v>7.9139003873579097E-2</v>
      </c>
      <c r="BF12" s="17">
        <v>7.7163376945289006E-2</v>
      </c>
    </row>
    <row r="13" spans="2:58">
      <c r="B13" s="18" t="s">
        <v>129</v>
      </c>
      <c r="C13" s="17">
        <v>2.1966621012553401E-2</v>
      </c>
      <c r="D13" s="17">
        <v>2.1010447377351998E-2</v>
      </c>
      <c r="E13" s="17">
        <v>2.3075213197160199E-2</v>
      </c>
      <c r="F13" s="17"/>
      <c r="G13" s="17">
        <v>2.6865185538515399E-2</v>
      </c>
      <c r="H13" s="17">
        <v>2.4010943695397E-2</v>
      </c>
      <c r="I13" s="17">
        <v>2.8371726759015999E-2</v>
      </c>
      <c r="J13" s="17">
        <v>2.28269057681133E-2</v>
      </c>
      <c r="K13" s="17">
        <v>2.3077668950767901E-2</v>
      </c>
      <c r="L13" s="17">
        <v>1.0838604766570101E-2</v>
      </c>
      <c r="M13" s="17"/>
      <c r="N13" s="17">
        <v>1.43502170262942E-2</v>
      </c>
      <c r="O13" s="17">
        <v>1.9306761237596799E-2</v>
      </c>
      <c r="P13" s="17">
        <v>2.4530670821868598E-2</v>
      </c>
      <c r="Q13" s="17">
        <v>3.0842279518196201E-2</v>
      </c>
      <c r="R13" s="17"/>
      <c r="S13" s="17">
        <v>1.3369242717596E-2</v>
      </c>
      <c r="T13" s="17">
        <v>2.1017558478275501E-2</v>
      </c>
      <c r="U13" s="17">
        <v>1.0465003349186999E-2</v>
      </c>
      <c r="V13" s="17">
        <v>2.1218315762734301E-2</v>
      </c>
      <c r="W13" s="17">
        <v>7.2365126943258404E-3</v>
      </c>
      <c r="X13" s="17">
        <v>3.1061880361959501E-2</v>
      </c>
      <c r="Y13" s="17">
        <v>2.6552974508570699E-2</v>
      </c>
      <c r="Z13" s="17">
        <v>3.4407692571414697E-2</v>
      </c>
      <c r="AA13" s="17">
        <v>3.74709816416917E-2</v>
      </c>
      <c r="AB13" s="17"/>
      <c r="AC13" s="17">
        <v>2.06099890528871E-2</v>
      </c>
      <c r="AD13" s="17">
        <v>2.6287940758414799E-2</v>
      </c>
      <c r="AE13" s="17">
        <v>2.42797831421331E-2</v>
      </c>
      <c r="AF13" s="17">
        <v>2.2272661809780402E-2</v>
      </c>
      <c r="AG13" s="17">
        <v>1.37645068115112E-2</v>
      </c>
      <c r="AH13" s="17">
        <v>1.0768862909261601E-2</v>
      </c>
      <c r="AI13" s="17"/>
      <c r="AJ13" s="17">
        <v>1.2156673459045E-2</v>
      </c>
      <c r="AK13" s="17">
        <v>2.43857794924996E-2</v>
      </c>
      <c r="AL13" s="17">
        <v>5.8542612184766703E-2</v>
      </c>
      <c r="AM13" s="17">
        <v>2.59102823805323E-2</v>
      </c>
      <c r="AN13" s="17">
        <v>2.27885574848385E-2</v>
      </c>
      <c r="AO13" s="17">
        <v>3.2268779090781102E-2</v>
      </c>
      <c r="AP13" s="17"/>
      <c r="AQ13" s="17">
        <v>1.02778114327695E-2</v>
      </c>
      <c r="AR13" s="17">
        <v>2.6702017435555499E-2</v>
      </c>
      <c r="AS13" s="17"/>
      <c r="AT13" s="17">
        <v>2.2650394995430801E-2</v>
      </c>
      <c r="AU13" s="17">
        <v>2.0056185722653001E-2</v>
      </c>
      <c r="AV13" s="17"/>
      <c r="AW13" s="17">
        <v>3.1102574638494401E-2</v>
      </c>
      <c r="AX13" s="17">
        <v>1.68981919414916E-2</v>
      </c>
      <c r="AY13" s="17"/>
      <c r="AZ13" s="17">
        <v>1.80859491325151E-2</v>
      </c>
      <c r="BA13" s="17">
        <v>2.28081119105293E-2</v>
      </c>
      <c r="BB13" s="17"/>
      <c r="BC13" s="17">
        <v>2.11984105675498E-2</v>
      </c>
      <c r="BD13" s="17">
        <v>3.8213209640867399E-2</v>
      </c>
      <c r="BE13" s="17">
        <v>2.4073146782627699E-2</v>
      </c>
      <c r="BF13" s="17">
        <v>1.5182746846694999E-2</v>
      </c>
    </row>
    <row r="14" spans="2:58">
      <c r="B14" s="18" t="s">
        <v>101</v>
      </c>
      <c r="C14" s="19">
        <v>2.6987395250690702E-2</v>
      </c>
      <c r="D14" s="19">
        <v>2.2006231041093598E-2</v>
      </c>
      <c r="E14" s="19">
        <v>3.1005919780375799E-2</v>
      </c>
      <c r="F14" s="19"/>
      <c r="G14" s="19">
        <v>5.04616801532074E-2</v>
      </c>
      <c r="H14" s="19">
        <v>1.19131112203775E-2</v>
      </c>
      <c r="I14" s="19">
        <v>1.9102593671172501E-2</v>
      </c>
      <c r="J14" s="19">
        <v>2.0357137637108901E-2</v>
      </c>
      <c r="K14" s="19">
        <v>2.19204411698939E-2</v>
      </c>
      <c r="L14" s="19">
        <v>3.6868027279218799E-2</v>
      </c>
      <c r="M14" s="19"/>
      <c r="N14" s="19">
        <v>1.1635650283811E-2</v>
      </c>
      <c r="O14" s="19">
        <v>3.01786860940036E-2</v>
      </c>
      <c r="P14" s="19">
        <v>1.7981554101069702E-2</v>
      </c>
      <c r="Q14" s="19">
        <v>4.8364838522985197E-2</v>
      </c>
      <c r="R14" s="19"/>
      <c r="S14" s="19">
        <v>2.22769189456795E-2</v>
      </c>
      <c r="T14" s="19">
        <v>3.49273651978452E-2</v>
      </c>
      <c r="U14" s="19">
        <v>3.7337681697008303E-2</v>
      </c>
      <c r="V14" s="19">
        <v>1.5024698586165199E-2</v>
      </c>
      <c r="W14" s="19">
        <v>3.8059306852231703E-2</v>
      </c>
      <c r="X14" s="19">
        <v>2.93825416805308E-2</v>
      </c>
      <c r="Y14" s="19">
        <v>1.4704540407161799E-2</v>
      </c>
      <c r="Z14" s="19">
        <v>4.0042268951625902E-2</v>
      </c>
      <c r="AA14" s="19">
        <v>1.99184870085093E-2</v>
      </c>
      <c r="AB14" s="19"/>
      <c r="AC14" s="19">
        <v>1.8956901552448498E-2</v>
      </c>
      <c r="AD14" s="19">
        <v>2.7154049057675499E-2</v>
      </c>
      <c r="AE14" s="19">
        <v>2.6844526247865999E-2</v>
      </c>
      <c r="AF14" s="19">
        <v>3.1685549389836302E-2</v>
      </c>
      <c r="AG14" s="19">
        <v>3.3486000171029498E-2</v>
      </c>
      <c r="AH14" s="19">
        <v>3.7815177427641199E-2</v>
      </c>
      <c r="AI14" s="19"/>
      <c r="AJ14" s="19">
        <v>2.63394691921594E-2</v>
      </c>
      <c r="AK14" s="19">
        <v>9.68415726954539E-3</v>
      </c>
      <c r="AL14" s="19">
        <v>5.2585906773631799E-2</v>
      </c>
      <c r="AM14" s="19">
        <v>1.82060211752487E-2</v>
      </c>
      <c r="AN14" s="19">
        <v>2.64649471648081E-2</v>
      </c>
      <c r="AO14" s="19">
        <v>6.3268980255194798E-2</v>
      </c>
      <c r="AP14" s="19"/>
      <c r="AQ14" s="19">
        <v>2.0164418851677701E-2</v>
      </c>
      <c r="AR14" s="19">
        <v>1.7932051279120099E-2</v>
      </c>
      <c r="AS14" s="19"/>
      <c r="AT14" s="19">
        <v>2.8225479920344899E-2</v>
      </c>
      <c r="AU14" s="19">
        <v>2.08867287484687E-2</v>
      </c>
      <c r="AV14" s="19"/>
      <c r="AW14" s="19">
        <v>1.35159616203962E-2</v>
      </c>
      <c r="AX14" s="19">
        <v>3.4461054666691998E-2</v>
      </c>
      <c r="AY14" s="19"/>
      <c r="AZ14" s="19">
        <v>1.57262716110948E-2</v>
      </c>
      <c r="BA14" s="19">
        <v>2.63426328785153E-2</v>
      </c>
      <c r="BB14" s="19"/>
      <c r="BC14" s="19">
        <v>1.27727992444099E-2</v>
      </c>
      <c r="BD14" s="19">
        <v>4.22143256445318E-2</v>
      </c>
      <c r="BE14" s="19">
        <v>0</v>
      </c>
      <c r="BF14" s="19">
        <v>2.9045872252004699E-2</v>
      </c>
    </row>
    <row r="15" spans="2:58">
      <c r="B15" s="16"/>
    </row>
    <row r="16" spans="2:58">
      <c r="B16" t="s">
        <v>497</v>
      </c>
    </row>
    <row r="17" spans="2:2">
      <c r="B17" t="s">
        <v>498</v>
      </c>
    </row>
    <row r="19" spans="2:2">
      <c r="B19"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J17"/>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10" width="20.7109375" customWidth="1"/>
  </cols>
  <sheetData>
    <row r="2" spans="2:10" ht="40.15" customHeight="1">
      <c r="D2" s="30" t="s">
        <v>515</v>
      </c>
      <c r="E2" s="31"/>
      <c r="F2" s="31"/>
      <c r="G2" s="31"/>
      <c r="H2" s="31"/>
      <c r="I2" s="31"/>
      <c r="J2" s="31"/>
    </row>
    <row r="6" spans="2:10" ht="49.9" customHeight="1">
      <c r="B6" s="20" t="s">
        <v>36</v>
      </c>
      <c r="C6" s="20" t="s">
        <v>516</v>
      </c>
      <c r="D6" s="20" t="s">
        <v>517</v>
      </c>
      <c r="E6" s="20" t="s">
        <v>518</v>
      </c>
      <c r="F6" s="20" t="s">
        <v>519</v>
      </c>
      <c r="G6" s="20" t="s">
        <v>520</v>
      </c>
      <c r="H6" s="20" t="s">
        <v>521</v>
      </c>
      <c r="I6" s="20" t="s">
        <v>522</v>
      </c>
    </row>
    <row r="7" spans="2:10">
      <c r="B7" s="18" t="s">
        <v>144</v>
      </c>
      <c r="C7" s="17">
        <v>2.6717646733133298E-2</v>
      </c>
      <c r="D7" s="17">
        <v>0.212569465917791</v>
      </c>
      <c r="E7" s="17">
        <v>0.13865137161777</v>
      </c>
      <c r="F7" s="17">
        <v>0.12347544324481299</v>
      </c>
      <c r="G7" s="17">
        <v>9.7764195263922701E-2</v>
      </c>
      <c r="H7" s="17">
        <v>0.140824344368356</v>
      </c>
      <c r="I7" s="17">
        <v>0.11250709450375999</v>
      </c>
    </row>
    <row r="8" spans="2:10" ht="28.9">
      <c r="B8" s="18" t="s">
        <v>145</v>
      </c>
      <c r="C8" s="17">
        <v>4.88076486329512E-2</v>
      </c>
      <c r="D8" s="17">
        <v>0.181886168418948</v>
      </c>
      <c r="E8" s="17">
        <v>0.16964879248157899</v>
      </c>
      <c r="F8" s="17">
        <v>0.15401365778957499</v>
      </c>
      <c r="G8" s="17">
        <v>0.136449333352827</v>
      </c>
      <c r="H8" s="17">
        <v>0.14663655271727299</v>
      </c>
      <c r="I8" s="17">
        <v>0.114609425333317</v>
      </c>
    </row>
    <row r="9" spans="2:10">
      <c r="B9" s="18" t="s">
        <v>79</v>
      </c>
      <c r="C9" s="17">
        <v>0.90197016862124102</v>
      </c>
      <c r="D9" s="17">
        <v>0.57744633106948196</v>
      </c>
      <c r="E9" s="17">
        <v>0.64776409530719903</v>
      </c>
      <c r="F9" s="17">
        <v>0.66480957036206401</v>
      </c>
      <c r="G9" s="17">
        <v>0.71867170718463103</v>
      </c>
      <c r="H9" s="17">
        <v>0.65245320768591197</v>
      </c>
      <c r="I9" s="17">
        <v>0.65655419242997903</v>
      </c>
    </row>
    <row r="10" spans="2:10">
      <c r="B10" s="18" t="s">
        <v>101</v>
      </c>
      <c r="C10" s="17">
        <v>2.2504536012674499E-2</v>
      </c>
      <c r="D10" s="17">
        <v>2.8098034593779402E-2</v>
      </c>
      <c r="E10" s="17">
        <v>4.3935740593451303E-2</v>
      </c>
      <c r="F10" s="17">
        <v>5.77013286035475E-2</v>
      </c>
      <c r="G10" s="17">
        <v>4.7114764198619499E-2</v>
      </c>
      <c r="H10" s="17">
        <v>6.0085895228459897E-2</v>
      </c>
      <c r="I10" s="17">
        <v>0.116329287732944</v>
      </c>
    </row>
    <row r="11" spans="2:10">
      <c r="B11" s="16"/>
      <c r="C11" s="16"/>
      <c r="D11" s="16"/>
      <c r="E11" s="16"/>
      <c r="F11" s="16"/>
      <c r="G11" s="16"/>
      <c r="H11" s="16"/>
      <c r="I11" s="16"/>
    </row>
    <row r="12" spans="2:10">
      <c r="B12" t="s">
        <v>497</v>
      </c>
    </row>
    <row r="13" spans="2:10">
      <c r="B13" t="s">
        <v>498</v>
      </c>
    </row>
    <row r="17" spans="2:2">
      <c r="B17"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BF17"/>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143</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144</v>
      </c>
      <c r="C9" s="17">
        <v>2.6717646733133298E-2</v>
      </c>
      <c r="D9" s="17">
        <v>3.3920971330910203E-2</v>
      </c>
      <c r="E9" s="17">
        <v>1.9045347490244401E-2</v>
      </c>
      <c r="F9" s="17"/>
      <c r="G9" s="17">
        <v>4.89780395168661E-2</v>
      </c>
      <c r="H9" s="17">
        <v>4.5493659159216902E-2</v>
      </c>
      <c r="I9" s="17">
        <v>4.8225882089525197E-2</v>
      </c>
      <c r="J9" s="17">
        <v>1.12042581919967E-2</v>
      </c>
      <c r="K9" s="17">
        <v>6.1041015988299403E-3</v>
      </c>
      <c r="L9" s="17">
        <v>4.2455543111337398E-3</v>
      </c>
      <c r="M9" s="17"/>
      <c r="N9" s="17">
        <v>3.7875760389613801E-2</v>
      </c>
      <c r="O9" s="17">
        <v>1.8813207874249002E-2</v>
      </c>
      <c r="P9" s="17">
        <v>3.7289080505661598E-2</v>
      </c>
      <c r="Q9" s="17">
        <v>1.3717677494645E-2</v>
      </c>
      <c r="R9" s="17"/>
      <c r="S9" s="17">
        <v>6.0655721514348497E-2</v>
      </c>
      <c r="T9" s="17">
        <v>2.4920481211932799E-2</v>
      </c>
      <c r="U9" s="17">
        <v>5.6249599558294604E-3</v>
      </c>
      <c r="V9" s="17">
        <v>2.1914173606902999E-2</v>
      </c>
      <c r="W9" s="17">
        <v>1.7634514044451901E-2</v>
      </c>
      <c r="X9" s="17">
        <v>3.7434394813815601E-2</v>
      </c>
      <c r="Y9" s="17">
        <v>1.2985856143706899E-2</v>
      </c>
      <c r="Z9" s="17">
        <v>2.87311745327582E-2</v>
      </c>
      <c r="AA9" s="17">
        <v>1.56246008344323E-2</v>
      </c>
      <c r="AB9" s="17"/>
      <c r="AC9" s="17">
        <v>4.36909720121108E-2</v>
      </c>
      <c r="AD9" s="17">
        <v>2.7648301576230001E-2</v>
      </c>
      <c r="AE9" s="17">
        <v>1.88611444146684E-2</v>
      </c>
      <c r="AF9" s="17">
        <v>1.68748649960659E-2</v>
      </c>
      <c r="AG9" s="17">
        <v>2.1354825623136699E-2</v>
      </c>
      <c r="AH9" s="17">
        <v>0</v>
      </c>
      <c r="AI9" s="17"/>
      <c r="AJ9" s="17">
        <v>2.17092465580285E-2</v>
      </c>
      <c r="AK9" s="17">
        <v>2.3488272367753499E-2</v>
      </c>
      <c r="AL9" s="17">
        <v>6.00166034357206E-2</v>
      </c>
      <c r="AM9" s="17">
        <v>3.8314298659873E-2</v>
      </c>
      <c r="AN9" s="17">
        <v>2.28190319598905E-2</v>
      </c>
      <c r="AO9" s="17">
        <v>3.9498982225673503E-2</v>
      </c>
      <c r="AP9" s="17"/>
      <c r="AQ9" s="17">
        <v>3.91187064809633E-2</v>
      </c>
      <c r="AR9" s="17">
        <v>2.3737055639596698E-2</v>
      </c>
      <c r="AS9" s="17"/>
      <c r="AT9" s="17">
        <v>2.7076289363086498E-2</v>
      </c>
      <c r="AU9" s="17">
        <v>2.61790488909487E-2</v>
      </c>
      <c r="AV9" s="17"/>
      <c r="AW9" s="17">
        <v>7.4876786009998197E-2</v>
      </c>
      <c r="AX9" s="17">
        <v>0</v>
      </c>
      <c r="AY9" s="17"/>
      <c r="AZ9" s="17">
        <v>7.4382530371760097E-2</v>
      </c>
      <c r="BA9" s="17">
        <v>1.34742653011837E-2</v>
      </c>
      <c r="BB9" s="17"/>
      <c r="BC9" s="17">
        <v>5.2407941846003003E-2</v>
      </c>
      <c r="BD9" s="17">
        <v>1.7185604841800699E-2</v>
      </c>
      <c r="BE9" s="17">
        <v>5.1327364925624799E-2</v>
      </c>
      <c r="BF9" s="17">
        <v>1.1634416778289599E-2</v>
      </c>
    </row>
    <row r="10" spans="2:58" ht="28.9">
      <c r="B10" s="18" t="s">
        <v>145</v>
      </c>
      <c r="C10" s="17">
        <v>4.88076486329512E-2</v>
      </c>
      <c r="D10" s="17">
        <v>4.8845481262174903E-2</v>
      </c>
      <c r="E10" s="17">
        <v>4.9155174117558903E-2</v>
      </c>
      <c r="F10" s="17"/>
      <c r="G10" s="17">
        <v>6.5490361033157807E-2</v>
      </c>
      <c r="H10" s="17">
        <v>0.102722120444426</v>
      </c>
      <c r="I10" s="17">
        <v>6.0153005391144897E-2</v>
      </c>
      <c r="J10" s="17">
        <v>3.1121237316644901E-2</v>
      </c>
      <c r="K10" s="17">
        <v>1.5910172025610798E-2</v>
      </c>
      <c r="L10" s="17">
        <v>2.2187896745352199E-2</v>
      </c>
      <c r="M10" s="17"/>
      <c r="N10" s="17">
        <v>5.9577180649770897E-2</v>
      </c>
      <c r="O10" s="17">
        <v>2.40250089588494E-2</v>
      </c>
      <c r="P10" s="17">
        <v>6.2553082545621794E-2</v>
      </c>
      <c r="Q10" s="17">
        <v>5.11135946667306E-2</v>
      </c>
      <c r="R10" s="17"/>
      <c r="S10" s="17">
        <v>7.4414885968893202E-2</v>
      </c>
      <c r="T10" s="17">
        <v>4.30062646888991E-2</v>
      </c>
      <c r="U10" s="17">
        <v>2.28508123252304E-2</v>
      </c>
      <c r="V10" s="17">
        <v>3.5369113795881299E-2</v>
      </c>
      <c r="W10" s="17">
        <v>4.1120927092893403E-2</v>
      </c>
      <c r="X10" s="17">
        <v>4.7254398592565999E-2</v>
      </c>
      <c r="Y10" s="17">
        <v>5.99438006166291E-2</v>
      </c>
      <c r="Z10" s="17">
        <v>7.7755655520483996E-2</v>
      </c>
      <c r="AA10" s="17">
        <v>4.42494400988276E-2</v>
      </c>
      <c r="AB10" s="17"/>
      <c r="AC10" s="17">
        <v>9.9534149484020798E-2</v>
      </c>
      <c r="AD10" s="17">
        <v>2.1757412193294301E-2</v>
      </c>
      <c r="AE10" s="17">
        <v>3.4416962859879503E-2</v>
      </c>
      <c r="AF10" s="17">
        <v>3.6548536953987097E-2</v>
      </c>
      <c r="AG10" s="17">
        <v>5.4562711933632803E-2</v>
      </c>
      <c r="AH10" s="17">
        <v>2.3511593122427E-2</v>
      </c>
      <c r="AI10" s="17"/>
      <c r="AJ10" s="17">
        <v>4.3636128225081297E-2</v>
      </c>
      <c r="AK10" s="17">
        <v>4.6412743022405202E-2</v>
      </c>
      <c r="AL10" s="17">
        <v>3.5296880543111003E-2</v>
      </c>
      <c r="AM10" s="17">
        <v>7.2102328102494895E-2</v>
      </c>
      <c r="AN10" s="17">
        <v>6.3883819374734793E-2</v>
      </c>
      <c r="AO10" s="17">
        <v>0</v>
      </c>
      <c r="AP10" s="17"/>
      <c r="AQ10" s="17">
        <v>7.0892395176419404E-2</v>
      </c>
      <c r="AR10" s="17">
        <v>4.4019851697276402E-2</v>
      </c>
      <c r="AS10" s="17"/>
      <c r="AT10" s="17">
        <v>4.5337439071627399E-2</v>
      </c>
      <c r="AU10" s="17">
        <v>6.3391635704701299E-2</v>
      </c>
      <c r="AV10" s="17"/>
      <c r="AW10" s="17">
        <v>0.12566536051397401</v>
      </c>
      <c r="AX10" s="17">
        <v>6.1686557940455198E-3</v>
      </c>
      <c r="AY10" s="17"/>
      <c r="AZ10" s="17">
        <v>9.03860179821704E-2</v>
      </c>
      <c r="BA10" s="17">
        <v>3.7607850165580901E-2</v>
      </c>
      <c r="BB10" s="17"/>
      <c r="BC10" s="17">
        <v>7.2618384621348703E-2</v>
      </c>
      <c r="BD10" s="17">
        <v>3.4646173936520003E-2</v>
      </c>
      <c r="BE10" s="17">
        <v>6.8983479238981502E-2</v>
      </c>
      <c r="BF10" s="17">
        <v>4.4149072316598301E-2</v>
      </c>
    </row>
    <row r="11" spans="2:58">
      <c r="B11" s="18" t="s">
        <v>79</v>
      </c>
      <c r="C11" s="17">
        <v>0.90197016862124102</v>
      </c>
      <c r="D11" s="17">
        <v>0.89561738003962998</v>
      </c>
      <c r="E11" s="17">
        <v>0.90824845276266297</v>
      </c>
      <c r="F11" s="17"/>
      <c r="G11" s="17">
        <v>0.83990390637954504</v>
      </c>
      <c r="H11" s="17">
        <v>0.81937533775533999</v>
      </c>
      <c r="I11" s="17">
        <v>0.868064773001062</v>
      </c>
      <c r="J11" s="17">
        <v>0.93215230949725603</v>
      </c>
      <c r="K11" s="17">
        <v>0.96429737712561303</v>
      </c>
      <c r="L11" s="17">
        <v>0.97133003696266995</v>
      </c>
      <c r="M11" s="17"/>
      <c r="N11" s="17">
        <v>0.88950884340213399</v>
      </c>
      <c r="O11" s="17">
        <v>0.93274168748967901</v>
      </c>
      <c r="P11" s="17">
        <v>0.88406625252369098</v>
      </c>
      <c r="Q11" s="17">
        <v>0.89863577873670797</v>
      </c>
      <c r="R11" s="17"/>
      <c r="S11" s="17">
        <v>0.84638811895104105</v>
      </c>
      <c r="T11" s="17">
        <v>0.89629918707555001</v>
      </c>
      <c r="U11" s="17">
        <v>0.94306351939927902</v>
      </c>
      <c r="V11" s="17">
        <v>0.923316611115921</v>
      </c>
      <c r="W11" s="17">
        <v>0.91855110564463205</v>
      </c>
      <c r="X11" s="17">
        <v>0.89008327682356003</v>
      </c>
      <c r="Y11" s="17">
        <v>0.92180281671804598</v>
      </c>
      <c r="Z11" s="17">
        <v>0.87374084509215599</v>
      </c>
      <c r="AA11" s="17">
        <v>0.91987187673331805</v>
      </c>
      <c r="AB11" s="17"/>
      <c r="AC11" s="17">
        <v>0.84318077181043904</v>
      </c>
      <c r="AD11" s="17">
        <v>0.92083794782231998</v>
      </c>
      <c r="AE11" s="17">
        <v>0.92046180442915904</v>
      </c>
      <c r="AF11" s="17">
        <v>0.92624100554409206</v>
      </c>
      <c r="AG11" s="17">
        <v>0.90256844363736399</v>
      </c>
      <c r="AH11" s="17">
        <v>0.95271896876152795</v>
      </c>
      <c r="AI11" s="17"/>
      <c r="AJ11" s="17">
        <v>0.92717164427210597</v>
      </c>
      <c r="AK11" s="17">
        <v>0.90559706511779103</v>
      </c>
      <c r="AL11" s="17">
        <v>0.85298846174050202</v>
      </c>
      <c r="AM11" s="17">
        <v>0.86234018547353297</v>
      </c>
      <c r="AN11" s="17">
        <v>0.87925275126574398</v>
      </c>
      <c r="AO11" s="17">
        <v>0.93779568250211798</v>
      </c>
      <c r="AP11" s="17"/>
      <c r="AQ11" s="17">
        <v>0.85769193031326096</v>
      </c>
      <c r="AR11" s="17">
        <v>0.92032211154769905</v>
      </c>
      <c r="AS11" s="17"/>
      <c r="AT11" s="17">
        <v>0.90666236827497704</v>
      </c>
      <c r="AU11" s="17">
        <v>0.88127363833335803</v>
      </c>
      <c r="AV11" s="17"/>
      <c r="AW11" s="17">
        <v>0.78526690022110801</v>
      </c>
      <c r="AX11" s="17">
        <v>0.96671461265690595</v>
      </c>
      <c r="AY11" s="17"/>
      <c r="AZ11" s="17">
        <v>0.80635590914740796</v>
      </c>
      <c r="BA11" s="17">
        <v>0.93343026771226201</v>
      </c>
      <c r="BB11" s="17"/>
      <c r="BC11" s="17">
        <v>0.84237945224847</v>
      </c>
      <c r="BD11" s="17">
        <v>0.92641054068193496</v>
      </c>
      <c r="BE11" s="17">
        <v>0.86454696260154595</v>
      </c>
      <c r="BF11" s="17">
        <v>0.93269697114112304</v>
      </c>
    </row>
    <row r="12" spans="2:58">
      <c r="B12" s="18" t="s">
        <v>101</v>
      </c>
      <c r="C12" s="19">
        <v>2.2504536012674499E-2</v>
      </c>
      <c r="D12" s="19">
        <v>2.1616167367285E-2</v>
      </c>
      <c r="E12" s="19">
        <v>2.35510256295338E-2</v>
      </c>
      <c r="F12" s="19"/>
      <c r="G12" s="19">
        <v>4.5627693070431401E-2</v>
      </c>
      <c r="H12" s="19">
        <v>3.24088826410164E-2</v>
      </c>
      <c r="I12" s="19">
        <v>2.3556339518268202E-2</v>
      </c>
      <c r="J12" s="19">
        <v>2.5522194994102299E-2</v>
      </c>
      <c r="K12" s="19">
        <v>1.36883492499463E-2</v>
      </c>
      <c r="L12" s="19">
        <v>2.23651198084377E-3</v>
      </c>
      <c r="M12" s="19"/>
      <c r="N12" s="19">
        <v>1.3038215558481E-2</v>
      </c>
      <c r="O12" s="19">
        <v>2.4420095677222801E-2</v>
      </c>
      <c r="P12" s="19">
        <v>1.6091584425025701E-2</v>
      </c>
      <c r="Q12" s="19">
        <v>3.6532949101916803E-2</v>
      </c>
      <c r="R12" s="19"/>
      <c r="S12" s="19">
        <v>1.8541273565717602E-2</v>
      </c>
      <c r="T12" s="19">
        <v>3.5774067023618301E-2</v>
      </c>
      <c r="U12" s="19">
        <v>2.84607083196609E-2</v>
      </c>
      <c r="V12" s="19">
        <v>1.9400101481294601E-2</v>
      </c>
      <c r="W12" s="19">
        <v>2.2693453218022901E-2</v>
      </c>
      <c r="X12" s="19">
        <v>2.52279297700581E-2</v>
      </c>
      <c r="Y12" s="19">
        <v>5.2675265216183603E-3</v>
      </c>
      <c r="Z12" s="19">
        <v>1.9772324854602102E-2</v>
      </c>
      <c r="AA12" s="19">
        <v>2.02540823334224E-2</v>
      </c>
      <c r="AB12" s="19"/>
      <c r="AC12" s="19">
        <v>1.3594106693429701E-2</v>
      </c>
      <c r="AD12" s="19">
        <v>2.9756338408155801E-2</v>
      </c>
      <c r="AE12" s="19">
        <v>2.62600882962934E-2</v>
      </c>
      <c r="AF12" s="19">
        <v>2.03355925058545E-2</v>
      </c>
      <c r="AG12" s="19">
        <v>2.15140188058663E-2</v>
      </c>
      <c r="AH12" s="19">
        <v>2.3769438116045202E-2</v>
      </c>
      <c r="AI12" s="19"/>
      <c r="AJ12" s="19">
        <v>7.4829809447843698E-3</v>
      </c>
      <c r="AK12" s="19">
        <v>2.45019194920497E-2</v>
      </c>
      <c r="AL12" s="19">
        <v>5.16980542806664E-2</v>
      </c>
      <c r="AM12" s="19">
        <v>2.72431877640987E-2</v>
      </c>
      <c r="AN12" s="19">
        <v>3.4044397399630298E-2</v>
      </c>
      <c r="AO12" s="19">
        <v>2.2705335272208301E-2</v>
      </c>
      <c r="AP12" s="19"/>
      <c r="AQ12" s="19">
        <v>3.2296968029356402E-2</v>
      </c>
      <c r="AR12" s="19">
        <v>1.1920981115427901E-2</v>
      </c>
      <c r="AS12" s="19"/>
      <c r="AT12" s="19">
        <v>2.0923903290309302E-2</v>
      </c>
      <c r="AU12" s="19">
        <v>2.9155677070991998E-2</v>
      </c>
      <c r="AV12" s="19"/>
      <c r="AW12" s="19">
        <v>1.4190953254919999E-2</v>
      </c>
      <c r="AX12" s="19">
        <v>2.71167315490481E-2</v>
      </c>
      <c r="AY12" s="19"/>
      <c r="AZ12" s="19">
        <v>2.8875542498661599E-2</v>
      </c>
      <c r="BA12" s="19">
        <v>1.54876168209734E-2</v>
      </c>
      <c r="BB12" s="19"/>
      <c r="BC12" s="19">
        <v>3.2594221284178E-2</v>
      </c>
      <c r="BD12" s="19">
        <v>2.1757680539744799E-2</v>
      </c>
      <c r="BE12" s="19">
        <v>1.5142193233847899E-2</v>
      </c>
      <c r="BF12" s="19">
        <v>1.15195397639889E-2</v>
      </c>
    </row>
    <row r="13" spans="2:58">
      <c r="B13" s="16"/>
    </row>
    <row r="14" spans="2:58">
      <c r="B14" t="s">
        <v>497</v>
      </c>
    </row>
    <row r="15" spans="2:58">
      <c r="B15" t="s">
        <v>498</v>
      </c>
    </row>
    <row r="17" spans="2:2">
      <c r="B17"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BF17"/>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146</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144</v>
      </c>
      <c r="C9" s="17">
        <v>0.212569465917791</v>
      </c>
      <c r="D9" s="17">
        <v>0.20141212164337099</v>
      </c>
      <c r="E9" s="17">
        <v>0.224060205916678</v>
      </c>
      <c r="F9" s="17"/>
      <c r="G9" s="17">
        <v>0.20269502709854201</v>
      </c>
      <c r="H9" s="17">
        <v>0.20571977365769401</v>
      </c>
      <c r="I9" s="17">
        <v>0.208129553706249</v>
      </c>
      <c r="J9" s="17">
        <v>0.207055330085089</v>
      </c>
      <c r="K9" s="17">
        <v>0.25506879147024503</v>
      </c>
      <c r="L9" s="17">
        <v>0.20555746369578501</v>
      </c>
      <c r="M9" s="17"/>
      <c r="N9" s="17">
        <v>0.208351943505177</v>
      </c>
      <c r="O9" s="17">
        <v>0.20788772101035899</v>
      </c>
      <c r="P9" s="17">
        <v>0.219587854484255</v>
      </c>
      <c r="Q9" s="17">
        <v>0.214841351813987</v>
      </c>
      <c r="R9" s="17"/>
      <c r="S9" s="17">
        <v>0.14009645331137499</v>
      </c>
      <c r="T9" s="17">
        <v>0.27771802929261502</v>
      </c>
      <c r="U9" s="17">
        <v>0.273209974964716</v>
      </c>
      <c r="V9" s="17">
        <v>0.222630828772826</v>
      </c>
      <c r="W9" s="17">
        <v>0.23674264229755401</v>
      </c>
      <c r="X9" s="17">
        <v>0.22127552957322999</v>
      </c>
      <c r="Y9" s="17">
        <v>0.15251249915127199</v>
      </c>
      <c r="Z9" s="17">
        <v>0.124820869978665</v>
      </c>
      <c r="AA9" s="17">
        <v>0.21667239225006801</v>
      </c>
      <c r="AB9" s="17"/>
      <c r="AC9" s="17">
        <v>0.17076202115378</v>
      </c>
      <c r="AD9" s="17">
        <v>0.18241704325032301</v>
      </c>
      <c r="AE9" s="17">
        <v>0.20831837153209701</v>
      </c>
      <c r="AF9" s="17">
        <v>0.238634393838526</v>
      </c>
      <c r="AG9" s="17">
        <v>0.332684288662082</v>
      </c>
      <c r="AH9" s="17">
        <v>0.27831285881754197</v>
      </c>
      <c r="AI9" s="17"/>
      <c r="AJ9" s="17">
        <v>0.20301583016871699</v>
      </c>
      <c r="AK9" s="17">
        <v>0.24153974682691101</v>
      </c>
      <c r="AL9" s="17">
        <v>0.21193132896543601</v>
      </c>
      <c r="AM9" s="17">
        <v>0.27259161495864698</v>
      </c>
      <c r="AN9" s="17">
        <v>0.18384067285613701</v>
      </c>
      <c r="AO9" s="17">
        <v>0.166448385560544</v>
      </c>
      <c r="AP9" s="17"/>
      <c r="AQ9" s="17">
        <v>0.21881910369389501</v>
      </c>
      <c r="AR9" s="17">
        <v>0.209520669240645</v>
      </c>
      <c r="AS9" s="17"/>
      <c r="AT9" s="17">
        <v>0.21501022828475699</v>
      </c>
      <c r="AU9" s="17">
        <v>0.20266444539883499</v>
      </c>
      <c r="AV9" s="17"/>
      <c r="AW9" s="17">
        <v>0.498358136755846</v>
      </c>
      <c r="AX9" s="17">
        <v>5.4020105143585503E-2</v>
      </c>
      <c r="AY9" s="17"/>
      <c r="AZ9" s="17">
        <v>0.243659684763538</v>
      </c>
      <c r="BA9" s="17">
        <v>0.209168208325967</v>
      </c>
      <c r="BB9" s="17"/>
      <c r="BC9" s="17">
        <v>0.18818350924577301</v>
      </c>
      <c r="BD9" s="17">
        <v>0.247935644746653</v>
      </c>
      <c r="BE9" s="17">
        <v>0.24656974950321001</v>
      </c>
      <c r="BF9" s="17">
        <v>0.211883246803279</v>
      </c>
    </row>
    <row r="10" spans="2:58" ht="28.9">
      <c r="B10" s="18" t="s">
        <v>145</v>
      </c>
      <c r="C10" s="17">
        <v>0.181886168418948</v>
      </c>
      <c r="D10" s="17">
        <v>0.18679513211068299</v>
      </c>
      <c r="E10" s="17">
        <v>0.17754805334271001</v>
      </c>
      <c r="F10" s="17"/>
      <c r="G10" s="17">
        <v>0.176885486536596</v>
      </c>
      <c r="H10" s="17">
        <v>0.18676677296564501</v>
      </c>
      <c r="I10" s="17">
        <v>0.166681171209484</v>
      </c>
      <c r="J10" s="17">
        <v>0.19631452432465299</v>
      </c>
      <c r="K10" s="17">
        <v>0.17780826070441799</v>
      </c>
      <c r="L10" s="17">
        <v>0.185716918869167</v>
      </c>
      <c r="M10" s="17"/>
      <c r="N10" s="17">
        <v>0.19557068066250599</v>
      </c>
      <c r="O10" s="17">
        <v>0.153304943906623</v>
      </c>
      <c r="P10" s="17">
        <v>0.21421560816760801</v>
      </c>
      <c r="Q10" s="17">
        <v>0.16749494265510101</v>
      </c>
      <c r="R10" s="17"/>
      <c r="S10" s="17">
        <v>0.17041875492780101</v>
      </c>
      <c r="T10" s="17">
        <v>0.17497134783394899</v>
      </c>
      <c r="U10" s="17">
        <v>0.160800074187225</v>
      </c>
      <c r="V10" s="17">
        <v>0.17789981108392799</v>
      </c>
      <c r="W10" s="17">
        <v>0.19467510276035899</v>
      </c>
      <c r="X10" s="17">
        <v>0.187501207203013</v>
      </c>
      <c r="Y10" s="17">
        <v>0.27855632589877299</v>
      </c>
      <c r="Z10" s="17">
        <v>0.177969516239637</v>
      </c>
      <c r="AA10" s="17">
        <v>0.140176081780305</v>
      </c>
      <c r="AB10" s="17"/>
      <c r="AC10" s="17">
        <v>0.18343670864911299</v>
      </c>
      <c r="AD10" s="17">
        <v>0.181554840451531</v>
      </c>
      <c r="AE10" s="17">
        <v>0.203967479705111</v>
      </c>
      <c r="AF10" s="17">
        <v>0.157299826778737</v>
      </c>
      <c r="AG10" s="17">
        <v>0.20729100955622501</v>
      </c>
      <c r="AH10" s="17">
        <v>0.145029187465569</v>
      </c>
      <c r="AI10" s="17"/>
      <c r="AJ10" s="17">
        <v>0.21459107932602201</v>
      </c>
      <c r="AK10" s="17">
        <v>0.158216757010611</v>
      </c>
      <c r="AL10" s="17">
        <v>0.211425037862429</v>
      </c>
      <c r="AM10" s="17">
        <v>0.17398000654090501</v>
      </c>
      <c r="AN10" s="17">
        <v>0.14742073666049499</v>
      </c>
      <c r="AO10" s="17">
        <v>0.13518231339060399</v>
      </c>
      <c r="AP10" s="17"/>
      <c r="AQ10" s="17">
        <v>0.177760296226221</v>
      </c>
      <c r="AR10" s="17">
        <v>0.18731802618295401</v>
      </c>
      <c r="AS10" s="17"/>
      <c r="AT10" s="17">
        <v>0.188554714018176</v>
      </c>
      <c r="AU10" s="17">
        <v>0.152915522757194</v>
      </c>
      <c r="AV10" s="17"/>
      <c r="AW10" s="17">
        <v>0.32051154205233801</v>
      </c>
      <c r="AX10" s="17">
        <v>0.104979815510669</v>
      </c>
      <c r="AY10" s="17"/>
      <c r="AZ10" s="17">
        <v>0.19235773266067699</v>
      </c>
      <c r="BA10" s="17">
        <v>0.181227486554013</v>
      </c>
      <c r="BB10" s="17"/>
      <c r="BC10" s="17">
        <v>0.161671901959236</v>
      </c>
      <c r="BD10" s="17">
        <v>0.17783627930602999</v>
      </c>
      <c r="BE10" s="17">
        <v>0.213885344375915</v>
      </c>
      <c r="BF10" s="17">
        <v>0.19322025377124399</v>
      </c>
    </row>
    <row r="11" spans="2:58">
      <c r="B11" s="18" t="s">
        <v>79</v>
      </c>
      <c r="C11" s="17">
        <v>0.57744633106948196</v>
      </c>
      <c r="D11" s="17">
        <v>0.58935207287618696</v>
      </c>
      <c r="E11" s="17">
        <v>0.56560483767223102</v>
      </c>
      <c r="F11" s="17"/>
      <c r="G11" s="17">
        <v>0.57488932379164903</v>
      </c>
      <c r="H11" s="17">
        <v>0.58125961249758495</v>
      </c>
      <c r="I11" s="17">
        <v>0.58437071861441903</v>
      </c>
      <c r="J11" s="17">
        <v>0.56533667766311302</v>
      </c>
      <c r="K11" s="17">
        <v>0.54749058888433799</v>
      </c>
      <c r="L11" s="17">
        <v>0.59992200772858395</v>
      </c>
      <c r="M11" s="17"/>
      <c r="N11" s="17">
        <v>0.58190860876503903</v>
      </c>
      <c r="O11" s="17">
        <v>0.613595415556204</v>
      </c>
      <c r="P11" s="17">
        <v>0.53804444344665703</v>
      </c>
      <c r="Q11" s="17">
        <v>0.57138017283592002</v>
      </c>
      <c r="R11" s="17"/>
      <c r="S11" s="17">
        <v>0.65112386985350201</v>
      </c>
      <c r="T11" s="17">
        <v>0.52255493424909905</v>
      </c>
      <c r="U11" s="17">
        <v>0.53251010421965295</v>
      </c>
      <c r="V11" s="17">
        <v>0.57217426959655504</v>
      </c>
      <c r="W11" s="17">
        <v>0.54453063159694504</v>
      </c>
      <c r="X11" s="17">
        <v>0.56109262951300398</v>
      </c>
      <c r="Y11" s="17">
        <v>0.55366553633513604</v>
      </c>
      <c r="Z11" s="17">
        <v>0.651349214394779</v>
      </c>
      <c r="AA11" s="17">
        <v>0.62261577511580002</v>
      </c>
      <c r="AB11" s="17"/>
      <c r="AC11" s="17">
        <v>0.62092290727053001</v>
      </c>
      <c r="AD11" s="17">
        <v>0.60766339464266395</v>
      </c>
      <c r="AE11" s="17">
        <v>0.55727085575945001</v>
      </c>
      <c r="AF11" s="17">
        <v>0.57403702449985206</v>
      </c>
      <c r="AG11" s="17">
        <v>0.43016945002361301</v>
      </c>
      <c r="AH11" s="17">
        <v>0.55171612057999997</v>
      </c>
      <c r="AI11" s="17"/>
      <c r="AJ11" s="17">
        <v>0.562491175443393</v>
      </c>
      <c r="AK11" s="17">
        <v>0.57761707427287401</v>
      </c>
      <c r="AL11" s="17">
        <v>0.51681567379562598</v>
      </c>
      <c r="AM11" s="17">
        <v>0.51273170079888697</v>
      </c>
      <c r="AN11" s="17">
        <v>0.64992441228318598</v>
      </c>
      <c r="AO11" s="17">
        <v>0.62227560505397905</v>
      </c>
      <c r="AP11" s="17"/>
      <c r="AQ11" s="17">
        <v>0.57573724188514097</v>
      </c>
      <c r="AR11" s="17">
        <v>0.57951761671840396</v>
      </c>
      <c r="AS11" s="17"/>
      <c r="AT11" s="17">
        <v>0.56763398969339296</v>
      </c>
      <c r="AU11" s="17">
        <v>0.61811812181080195</v>
      </c>
      <c r="AV11" s="17"/>
      <c r="AW11" s="17">
        <v>0.16876440128518699</v>
      </c>
      <c r="AX11" s="17">
        <v>0.80417420848064103</v>
      </c>
      <c r="AY11" s="17"/>
      <c r="AZ11" s="17">
        <v>0.53240268860418605</v>
      </c>
      <c r="BA11" s="17">
        <v>0.58619391988390002</v>
      </c>
      <c r="BB11" s="17"/>
      <c r="BC11" s="17">
        <v>0.63172846938803595</v>
      </c>
      <c r="BD11" s="17">
        <v>0.53483547005912702</v>
      </c>
      <c r="BE11" s="17">
        <v>0.52220459234335703</v>
      </c>
      <c r="BF11" s="17">
        <v>0.57505010330004303</v>
      </c>
    </row>
    <row r="12" spans="2:58">
      <c r="B12" s="18" t="s">
        <v>101</v>
      </c>
      <c r="C12" s="19">
        <v>2.8098034593779402E-2</v>
      </c>
      <c r="D12" s="19">
        <v>2.2440673369758701E-2</v>
      </c>
      <c r="E12" s="19">
        <v>3.2786903068380203E-2</v>
      </c>
      <c r="F12" s="19"/>
      <c r="G12" s="19">
        <v>4.55301625732129E-2</v>
      </c>
      <c r="H12" s="19">
        <v>2.6253840879076101E-2</v>
      </c>
      <c r="I12" s="19">
        <v>4.0818556469848298E-2</v>
      </c>
      <c r="J12" s="19">
        <v>3.1293467927145102E-2</v>
      </c>
      <c r="K12" s="19">
        <v>1.9632358940999801E-2</v>
      </c>
      <c r="L12" s="19">
        <v>8.8036097064637005E-3</v>
      </c>
      <c r="M12" s="19"/>
      <c r="N12" s="19">
        <v>1.4168767067278799E-2</v>
      </c>
      <c r="O12" s="19">
        <v>2.52119195268137E-2</v>
      </c>
      <c r="P12" s="19">
        <v>2.8152093901479502E-2</v>
      </c>
      <c r="Q12" s="19">
        <v>4.62835326949914E-2</v>
      </c>
      <c r="R12" s="19"/>
      <c r="S12" s="19">
        <v>3.8360921907322702E-2</v>
      </c>
      <c r="T12" s="19">
        <v>2.4755688624337399E-2</v>
      </c>
      <c r="U12" s="19">
        <v>3.34798466284063E-2</v>
      </c>
      <c r="V12" s="19">
        <v>2.7295090546690801E-2</v>
      </c>
      <c r="W12" s="19">
        <v>2.40516233451426E-2</v>
      </c>
      <c r="X12" s="19">
        <v>3.01306337107526E-2</v>
      </c>
      <c r="Y12" s="19">
        <v>1.526563861482E-2</v>
      </c>
      <c r="Z12" s="19">
        <v>4.5860399386918202E-2</v>
      </c>
      <c r="AA12" s="19">
        <v>2.05357508538274E-2</v>
      </c>
      <c r="AB12" s="19"/>
      <c r="AC12" s="19">
        <v>2.4878362926576199E-2</v>
      </c>
      <c r="AD12" s="19">
        <v>2.83647216554813E-2</v>
      </c>
      <c r="AE12" s="19">
        <v>3.0443293003342701E-2</v>
      </c>
      <c r="AF12" s="19">
        <v>3.0028754882886002E-2</v>
      </c>
      <c r="AG12" s="19">
        <v>2.9855251758080299E-2</v>
      </c>
      <c r="AH12" s="19">
        <v>2.4941833136889201E-2</v>
      </c>
      <c r="AI12" s="19"/>
      <c r="AJ12" s="19">
        <v>1.99019150618675E-2</v>
      </c>
      <c r="AK12" s="19">
        <v>2.2626421889603399E-2</v>
      </c>
      <c r="AL12" s="19">
        <v>5.9827959376509199E-2</v>
      </c>
      <c r="AM12" s="19">
        <v>4.0696677701561199E-2</v>
      </c>
      <c r="AN12" s="19">
        <v>1.8814178200182399E-2</v>
      </c>
      <c r="AO12" s="19">
        <v>7.6093695994872396E-2</v>
      </c>
      <c r="AP12" s="19"/>
      <c r="AQ12" s="19">
        <v>2.7683358194742401E-2</v>
      </c>
      <c r="AR12" s="19">
        <v>2.3643687857997302E-2</v>
      </c>
      <c r="AS12" s="19"/>
      <c r="AT12" s="19">
        <v>2.8801068003673599E-2</v>
      </c>
      <c r="AU12" s="19">
        <v>2.6301910033168702E-2</v>
      </c>
      <c r="AV12" s="19"/>
      <c r="AW12" s="19">
        <v>1.2365919906628799E-2</v>
      </c>
      <c r="AX12" s="19">
        <v>3.68258708651047E-2</v>
      </c>
      <c r="AY12" s="19"/>
      <c r="AZ12" s="19">
        <v>3.1579893971599202E-2</v>
      </c>
      <c r="BA12" s="19">
        <v>2.3410385236120702E-2</v>
      </c>
      <c r="BB12" s="19"/>
      <c r="BC12" s="19">
        <v>1.8416119406954701E-2</v>
      </c>
      <c r="BD12" s="19">
        <v>3.9392605888190199E-2</v>
      </c>
      <c r="BE12" s="19">
        <v>1.73403137775184E-2</v>
      </c>
      <c r="BF12" s="19">
        <v>1.9846396125434301E-2</v>
      </c>
    </row>
    <row r="13" spans="2:58">
      <c r="B13" s="16"/>
    </row>
    <row r="14" spans="2:58">
      <c r="B14" t="s">
        <v>497</v>
      </c>
    </row>
    <row r="15" spans="2:58">
      <c r="B15" t="s">
        <v>498</v>
      </c>
    </row>
    <row r="17" spans="2:2">
      <c r="B17"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BF17"/>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147</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144</v>
      </c>
      <c r="C9" s="17">
        <v>0.13865137161777</v>
      </c>
      <c r="D9" s="17">
        <v>0.129895256406304</v>
      </c>
      <c r="E9" s="17">
        <v>0.14640271010178099</v>
      </c>
      <c r="F9" s="17"/>
      <c r="G9" s="17">
        <v>0.16381351209695699</v>
      </c>
      <c r="H9" s="17">
        <v>0.15671119152259899</v>
      </c>
      <c r="I9" s="17">
        <v>0.14225604954945001</v>
      </c>
      <c r="J9" s="17">
        <v>0.141737706310093</v>
      </c>
      <c r="K9" s="17">
        <v>0.13670174660092699</v>
      </c>
      <c r="L9" s="17">
        <v>0.101272140651728</v>
      </c>
      <c r="M9" s="17"/>
      <c r="N9" s="17">
        <v>0.14010007554361101</v>
      </c>
      <c r="O9" s="17">
        <v>0.149284668083667</v>
      </c>
      <c r="P9" s="17">
        <v>0.122994861949433</v>
      </c>
      <c r="Q9" s="17">
        <v>0.14064437144004499</v>
      </c>
      <c r="R9" s="17"/>
      <c r="S9" s="17">
        <v>0.11554557223461701</v>
      </c>
      <c r="T9" s="17">
        <v>0.159862816043156</v>
      </c>
      <c r="U9" s="17">
        <v>0.176430012071329</v>
      </c>
      <c r="V9" s="17">
        <v>0.116422811793593</v>
      </c>
      <c r="W9" s="17">
        <v>0.174676066436041</v>
      </c>
      <c r="X9" s="17">
        <v>0.18939536931218801</v>
      </c>
      <c r="Y9" s="17">
        <v>0.102413864622868</v>
      </c>
      <c r="Z9" s="17">
        <v>0.107372198111782</v>
      </c>
      <c r="AA9" s="17">
        <v>0.10321801892827</v>
      </c>
      <c r="AB9" s="17"/>
      <c r="AC9" s="17">
        <v>0.13454549483009901</v>
      </c>
      <c r="AD9" s="17">
        <v>0.14251837945031101</v>
      </c>
      <c r="AE9" s="17">
        <v>0.14033145909169101</v>
      </c>
      <c r="AF9" s="17">
        <v>0.13710296065017299</v>
      </c>
      <c r="AG9" s="17">
        <v>0.153317350267025</v>
      </c>
      <c r="AH9" s="17">
        <v>9.9484080890250501E-2</v>
      </c>
      <c r="AI9" s="17"/>
      <c r="AJ9" s="17">
        <v>0.13140723147651701</v>
      </c>
      <c r="AK9" s="17">
        <v>0.139385112495158</v>
      </c>
      <c r="AL9" s="17">
        <v>0.12549327895583501</v>
      </c>
      <c r="AM9" s="17">
        <v>0.14793251251583101</v>
      </c>
      <c r="AN9" s="17">
        <v>0.144350595337364</v>
      </c>
      <c r="AO9" s="17">
        <v>0.15474087509396001</v>
      </c>
      <c r="AP9" s="17"/>
      <c r="AQ9" s="17">
        <v>0.13953701096405299</v>
      </c>
      <c r="AR9" s="17">
        <v>0.146912200612556</v>
      </c>
      <c r="AS9" s="17"/>
      <c r="AT9" s="17">
        <v>0.146614384160306</v>
      </c>
      <c r="AU9" s="17">
        <v>0.108498162984893</v>
      </c>
      <c r="AV9" s="17"/>
      <c r="AW9" s="17">
        <v>0.35618703836932297</v>
      </c>
      <c r="AX9" s="17">
        <v>1.7967298285158799E-2</v>
      </c>
      <c r="AY9" s="17"/>
      <c r="AZ9" s="17">
        <v>0.169687498541089</v>
      </c>
      <c r="BA9" s="17">
        <v>0.130238956228377</v>
      </c>
      <c r="BB9" s="17"/>
      <c r="BC9" s="17">
        <v>0.157216397461896</v>
      </c>
      <c r="BD9" s="17">
        <v>0.122955406398588</v>
      </c>
      <c r="BE9" s="17">
        <v>0.18880039464835</v>
      </c>
      <c r="BF9" s="17">
        <v>0.108239303781293</v>
      </c>
    </row>
    <row r="10" spans="2:58" ht="28.9">
      <c r="B10" s="18" t="s">
        <v>145</v>
      </c>
      <c r="C10" s="17">
        <v>0.16964879248157899</v>
      </c>
      <c r="D10" s="17">
        <v>0.17230168570055901</v>
      </c>
      <c r="E10" s="17">
        <v>0.165394961792797</v>
      </c>
      <c r="F10" s="17"/>
      <c r="G10" s="17">
        <v>0.20709938089400501</v>
      </c>
      <c r="H10" s="17">
        <v>0.202878326546134</v>
      </c>
      <c r="I10" s="17">
        <v>0.155400101080131</v>
      </c>
      <c r="J10" s="17">
        <v>0.16763126816507201</v>
      </c>
      <c r="K10" s="17">
        <v>0.122456440406917</v>
      </c>
      <c r="L10" s="17">
        <v>0.15886535337396401</v>
      </c>
      <c r="M10" s="17"/>
      <c r="N10" s="17">
        <v>0.17711082580419699</v>
      </c>
      <c r="O10" s="17">
        <v>0.157910737948981</v>
      </c>
      <c r="P10" s="17">
        <v>0.177952523919716</v>
      </c>
      <c r="Q10" s="17">
        <v>0.16331728610396001</v>
      </c>
      <c r="R10" s="17"/>
      <c r="S10" s="17">
        <v>0.147167454882149</v>
      </c>
      <c r="T10" s="17">
        <v>0.15097970843915601</v>
      </c>
      <c r="U10" s="17">
        <v>0.15333337778071601</v>
      </c>
      <c r="V10" s="17">
        <v>0.189595025548567</v>
      </c>
      <c r="W10" s="17">
        <v>0.18076517831927899</v>
      </c>
      <c r="X10" s="17">
        <v>0.16467293010749801</v>
      </c>
      <c r="Y10" s="17">
        <v>0.22332407120870301</v>
      </c>
      <c r="Z10" s="17">
        <v>0.160600705515305</v>
      </c>
      <c r="AA10" s="17">
        <v>0.17560377071507799</v>
      </c>
      <c r="AB10" s="17"/>
      <c r="AC10" s="17">
        <v>0.17623214106019799</v>
      </c>
      <c r="AD10" s="17">
        <v>0.14335011393720501</v>
      </c>
      <c r="AE10" s="17">
        <v>0.18318861585226301</v>
      </c>
      <c r="AF10" s="17">
        <v>0.19541704232146201</v>
      </c>
      <c r="AG10" s="17">
        <v>0.16130682713637201</v>
      </c>
      <c r="AH10" s="17">
        <v>0.18251698405824099</v>
      </c>
      <c r="AI10" s="17"/>
      <c r="AJ10" s="17">
        <v>0.171498900156245</v>
      </c>
      <c r="AK10" s="17">
        <v>0.161685235175755</v>
      </c>
      <c r="AL10" s="17">
        <v>0.15904308330855099</v>
      </c>
      <c r="AM10" s="17">
        <v>0.20680395428507301</v>
      </c>
      <c r="AN10" s="17">
        <v>0.171300261561904</v>
      </c>
      <c r="AO10" s="17">
        <v>0.108323627771626</v>
      </c>
      <c r="AP10" s="17"/>
      <c r="AQ10" s="17">
        <v>0.18424084619238401</v>
      </c>
      <c r="AR10" s="17">
        <v>0.167386230580477</v>
      </c>
      <c r="AS10" s="17"/>
      <c r="AT10" s="17">
        <v>0.169645473408298</v>
      </c>
      <c r="AU10" s="17">
        <v>0.16971341402009399</v>
      </c>
      <c r="AV10" s="17"/>
      <c r="AW10" s="17">
        <v>0.36005729660404001</v>
      </c>
      <c r="AX10" s="17">
        <v>6.4014281057241704E-2</v>
      </c>
      <c r="AY10" s="17"/>
      <c r="AZ10" s="17">
        <v>0.22964562535567001</v>
      </c>
      <c r="BA10" s="17">
        <v>0.15126526672556401</v>
      </c>
      <c r="BB10" s="17"/>
      <c r="BC10" s="17">
        <v>0.194973739012478</v>
      </c>
      <c r="BD10" s="17">
        <v>0.15770459779930901</v>
      </c>
      <c r="BE10" s="17">
        <v>0.19981055842714601</v>
      </c>
      <c r="BF10" s="17">
        <v>0.156631705983588</v>
      </c>
    </row>
    <row r="11" spans="2:58">
      <c r="B11" s="18" t="s">
        <v>79</v>
      </c>
      <c r="C11" s="17">
        <v>0.64776409530719903</v>
      </c>
      <c r="D11" s="17">
        <v>0.65772168516102503</v>
      </c>
      <c r="E11" s="17">
        <v>0.64121699349368999</v>
      </c>
      <c r="F11" s="17"/>
      <c r="G11" s="17">
        <v>0.59321328572787102</v>
      </c>
      <c r="H11" s="17">
        <v>0.60100565114406801</v>
      </c>
      <c r="I11" s="17">
        <v>0.63322656992663895</v>
      </c>
      <c r="J11" s="17">
        <v>0.64996940466826003</v>
      </c>
      <c r="K11" s="17">
        <v>0.69955381987669896</v>
      </c>
      <c r="L11" s="17">
        <v>0.704680808631999</v>
      </c>
      <c r="M11" s="17"/>
      <c r="N11" s="17">
        <v>0.65004382275997796</v>
      </c>
      <c r="O11" s="17">
        <v>0.65596549128248705</v>
      </c>
      <c r="P11" s="17">
        <v>0.64685126209586796</v>
      </c>
      <c r="Q11" s="17">
        <v>0.63963879316106098</v>
      </c>
      <c r="R11" s="17"/>
      <c r="S11" s="17">
        <v>0.69973879187543098</v>
      </c>
      <c r="T11" s="17">
        <v>0.62558904600074805</v>
      </c>
      <c r="U11" s="17">
        <v>0.60914520526931204</v>
      </c>
      <c r="V11" s="17">
        <v>0.65360874408334002</v>
      </c>
      <c r="W11" s="17">
        <v>0.61575563814235101</v>
      </c>
      <c r="X11" s="17">
        <v>0.60327453973476397</v>
      </c>
      <c r="Y11" s="17">
        <v>0.64987485123097199</v>
      </c>
      <c r="Z11" s="17">
        <v>0.68641353157070795</v>
      </c>
      <c r="AA11" s="17">
        <v>0.67941538234988597</v>
      </c>
      <c r="AB11" s="17"/>
      <c r="AC11" s="17">
        <v>0.65549172550884205</v>
      </c>
      <c r="AD11" s="17">
        <v>0.67487640172570396</v>
      </c>
      <c r="AE11" s="17">
        <v>0.62831351364997901</v>
      </c>
      <c r="AF11" s="17">
        <v>0.62512946609178499</v>
      </c>
      <c r="AG11" s="17">
        <v>0.61452681381895302</v>
      </c>
      <c r="AH11" s="17">
        <v>0.65377408179887897</v>
      </c>
      <c r="AI11" s="17"/>
      <c r="AJ11" s="17">
        <v>0.65647948241217002</v>
      </c>
      <c r="AK11" s="17">
        <v>0.65495756295987895</v>
      </c>
      <c r="AL11" s="17">
        <v>0.64850006338960597</v>
      </c>
      <c r="AM11" s="17">
        <v>0.58536182592419195</v>
      </c>
      <c r="AN11" s="17">
        <v>0.654732694105159</v>
      </c>
      <c r="AO11" s="17">
        <v>0.66086221353598396</v>
      </c>
      <c r="AP11" s="17"/>
      <c r="AQ11" s="17">
        <v>0.63858153949700502</v>
      </c>
      <c r="AR11" s="17">
        <v>0.64482056288276901</v>
      </c>
      <c r="AS11" s="17"/>
      <c r="AT11" s="17">
        <v>0.64072212738294498</v>
      </c>
      <c r="AU11" s="17">
        <v>0.67786509447064602</v>
      </c>
      <c r="AV11" s="17"/>
      <c r="AW11" s="17">
        <v>0.25550035602107302</v>
      </c>
      <c r="AX11" s="17">
        <v>0.86538351645618306</v>
      </c>
      <c r="AY11" s="17"/>
      <c r="AZ11" s="17">
        <v>0.56203340842765304</v>
      </c>
      <c r="BA11" s="17">
        <v>0.67557815872128302</v>
      </c>
      <c r="BB11" s="17"/>
      <c r="BC11" s="17">
        <v>0.61953540187874101</v>
      </c>
      <c r="BD11" s="17">
        <v>0.66396896672306505</v>
      </c>
      <c r="BE11" s="17">
        <v>0.59123712062891398</v>
      </c>
      <c r="BF11" s="17">
        <v>0.69575128357877203</v>
      </c>
    </row>
    <row r="12" spans="2:58">
      <c r="B12" s="18" t="s">
        <v>101</v>
      </c>
      <c r="C12" s="19">
        <v>4.3935740593451303E-2</v>
      </c>
      <c r="D12" s="19">
        <v>4.0081372732111702E-2</v>
      </c>
      <c r="E12" s="19">
        <v>4.6985334611732599E-2</v>
      </c>
      <c r="F12" s="19"/>
      <c r="G12" s="19">
        <v>3.5873821281166202E-2</v>
      </c>
      <c r="H12" s="19">
        <v>3.9404830787199897E-2</v>
      </c>
      <c r="I12" s="19">
        <v>6.9117279443780599E-2</v>
      </c>
      <c r="J12" s="19">
        <v>4.0661620856575202E-2</v>
      </c>
      <c r="K12" s="19">
        <v>4.1287993115457298E-2</v>
      </c>
      <c r="L12" s="19">
        <v>3.5181697342308998E-2</v>
      </c>
      <c r="M12" s="19"/>
      <c r="N12" s="19">
        <v>3.27452758922138E-2</v>
      </c>
      <c r="O12" s="19">
        <v>3.6839102684865101E-2</v>
      </c>
      <c r="P12" s="19">
        <v>5.2201352034983002E-2</v>
      </c>
      <c r="Q12" s="19">
        <v>5.63995492949338E-2</v>
      </c>
      <c r="R12" s="19"/>
      <c r="S12" s="19">
        <v>3.7548181007803903E-2</v>
      </c>
      <c r="T12" s="19">
        <v>6.3568429516940098E-2</v>
      </c>
      <c r="U12" s="19">
        <v>6.10914048786423E-2</v>
      </c>
      <c r="V12" s="19">
        <v>4.03734185745004E-2</v>
      </c>
      <c r="W12" s="19">
        <v>2.8803117102328801E-2</v>
      </c>
      <c r="X12" s="19">
        <v>4.2657160845549699E-2</v>
      </c>
      <c r="Y12" s="19">
        <v>2.4387212937456701E-2</v>
      </c>
      <c r="Z12" s="19">
        <v>4.5613564802205103E-2</v>
      </c>
      <c r="AA12" s="19">
        <v>4.17628280067667E-2</v>
      </c>
      <c r="AB12" s="19"/>
      <c r="AC12" s="19">
        <v>3.3730638600860799E-2</v>
      </c>
      <c r="AD12" s="19">
        <v>3.9255104886780003E-2</v>
      </c>
      <c r="AE12" s="19">
        <v>4.8166411406067498E-2</v>
      </c>
      <c r="AF12" s="19">
        <v>4.2350530936579998E-2</v>
      </c>
      <c r="AG12" s="19">
        <v>7.0849008777649505E-2</v>
      </c>
      <c r="AH12" s="19">
        <v>6.4224853252629596E-2</v>
      </c>
      <c r="AI12" s="19"/>
      <c r="AJ12" s="19">
        <v>4.0614385955068999E-2</v>
      </c>
      <c r="AK12" s="19">
        <v>4.3972089369207303E-2</v>
      </c>
      <c r="AL12" s="19">
        <v>6.69635743460089E-2</v>
      </c>
      <c r="AM12" s="19">
        <v>5.99017072749038E-2</v>
      </c>
      <c r="AN12" s="19">
        <v>2.9616448995573301E-2</v>
      </c>
      <c r="AO12" s="19">
        <v>7.6073283598430297E-2</v>
      </c>
      <c r="AP12" s="19"/>
      <c r="AQ12" s="19">
        <v>3.7640603346557597E-2</v>
      </c>
      <c r="AR12" s="19">
        <v>4.08810059241985E-2</v>
      </c>
      <c r="AS12" s="19"/>
      <c r="AT12" s="19">
        <v>4.3018015048450903E-2</v>
      </c>
      <c r="AU12" s="19">
        <v>4.3923328524367103E-2</v>
      </c>
      <c r="AV12" s="19"/>
      <c r="AW12" s="19">
        <v>2.8255309005564E-2</v>
      </c>
      <c r="AX12" s="19">
        <v>5.2634904201416699E-2</v>
      </c>
      <c r="AY12" s="19"/>
      <c r="AZ12" s="19">
        <v>3.8633467675587799E-2</v>
      </c>
      <c r="BA12" s="19">
        <v>4.2917618324776599E-2</v>
      </c>
      <c r="BB12" s="19"/>
      <c r="BC12" s="19">
        <v>2.8274461646884699E-2</v>
      </c>
      <c r="BD12" s="19">
        <v>5.5371029079038403E-2</v>
      </c>
      <c r="BE12" s="19">
        <v>2.0151926295589598E-2</v>
      </c>
      <c r="BF12" s="19">
        <v>3.9377706656347398E-2</v>
      </c>
    </row>
    <row r="13" spans="2:58">
      <c r="B13" s="16"/>
    </row>
    <row r="14" spans="2:58">
      <c r="B14" t="s">
        <v>497</v>
      </c>
    </row>
    <row r="15" spans="2:58">
      <c r="B15" t="s">
        <v>498</v>
      </c>
    </row>
    <row r="17" spans="2:2">
      <c r="B17"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BF17"/>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148</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144</v>
      </c>
      <c r="C9" s="17">
        <v>0.12347544324481299</v>
      </c>
      <c r="D9" s="17">
        <v>0.114535231069558</v>
      </c>
      <c r="E9" s="17">
        <v>0.13209498785669799</v>
      </c>
      <c r="F9" s="17"/>
      <c r="G9" s="17">
        <v>0.11345536565862401</v>
      </c>
      <c r="H9" s="17">
        <v>0.14894297014539201</v>
      </c>
      <c r="I9" s="17">
        <v>0.134268857097286</v>
      </c>
      <c r="J9" s="17">
        <v>0.135227814316321</v>
      </c>
      <c r="K9" s="17">
        <v>0.116699119272042</v>
      </c>
      <c r="L9" s="17">
        <v>9.5334779514167106E-2</v>
      </c>
      <c r="M9" s="17"/>
      <c r="N9" s="17">
        <v>0.13053201567662701</v>
      </c>
      <c r="O9" s="17">
        <v>0.12900976195774499</v>
      </c>
      <c r="P9" s="17">
        <v>0.116132617604296</v>
      </c>
      <c r="Q9" s="17">
        <v>0.115048774383262</v>
      </c>
      <c r="R9" s="17"/>
      <c r="S9" s="17">
        <v>0.106250713803761</v>
      </c>
      <c r="T9" s="17">
        <v>0.15235654487577499</v>
      </c>
      <c r="U9" s="17">
        <v>0.148423244531041</v>
      </c>
      <c r="V9" s="17">
        <v>0.11485531824181</v>
      </c>
      <c r="W9" s="17">
        <v>0.186800314222062</v>
      </c>
      <c r="X9" s="17">
        <v>0.141154738780049</v>
      </c>
      <c r="Y9" s="17">
        <v>0.103040386950719</v>
      </c>
      <c r="Z9" s="17">
        <v>6.6705945927224702E-2</v>
      </c>
      <c r="AA9" s="17">
        <v>7.6001834296290802E-2</v>
      </c>
      <c r="AB9" s="17"/>
      <c r="AC9" s="17">
        <v>0.13686907997402301</v>
      </c>
      <c r="AD9" s="17">
        <v>0.104546009488345</v>
      </c>
      <c r="AE9" s="17">
        <v>0.130380625651983</v>
      </c>
      <c r="AF9" s="17">
        <v>0.106055673102216</v>
      </c>
      <c r="AG9" s="17">
        <v>0.16088913905309901</v>
      </c>
      <c r="AH9" s="17">
        <v>0.13760298696471299</v>
      </c>
      <c r="AI9" s="17"/>
      <c r="AJ9" s="17">
        <v>0.116082491553738</v>
      </c>
      <c r="AK9" s="17">
        <v>0.14422964137095201</v>
      </c>
      <c r="AL9" s="17">
        <v>0.14456886624325199</v>
      </c>
      <c r="AM9" s="17">
        <v>0.12797048296020799</v>
      </c>
      <c r="AN9" s="17">
        <v>0.114539124923459</v>
      </c>
      <c r="AO9" s="17">
        <v>8.4121044747451995E-2</v>
      </c>
      <c r="AP9" s="17"/>
      <c r="AQ9" s="17">
        <v>0.141046064444663</v>
      </c>
      <c r="AR9" s="17">
        <v>0.12577458774584899</v>
      </c>
      <c r="AS9" s="17"/>
      <c r="AT9" s="17">
        <v>0.12638844178356401</v>
      </c>
      <c r="AU9" s="17">
        <v>0.11624831982417499</v>
      </c>
      <c r="AV9" s="17"/>
      <c r="AW9" s="17">
        <v>0.33247118512415802</v>
      </c>
      <c r="AX9" s="17">
        <v>7.5291351482332097E-3</v>
      </c>
      <c r="AY9" s="17"/>
      <c r="AZ9" s="17">
        <v>0.15721090549397501</v>
      </c>
      <c r="BA9" s="17">
        <v>0.11637604725059</v>
      </c>
      <c r="BB9" s="17"/>
      <c r="BC9" s="17">
        <v>0.12176928151991601</v>
      </c>
      <c r="BD9" s="17">
        <v>0.127674328324349</v>
      </c>
      <c r="BE9" s="17">
        <v>0.18324527670067101</v>
      </c>
      <c r="BF9" s="17">
        <v>0.112027526469873</v>
      </c>
    </row>
    <row r="10" spans="2:58" ht="28.9">
      <c r="B10" s="18" t="s">
        <v>145</v>
      </c>
      <c r="C10" s="17">
        <v>0.15401365778957499</v>
      </c>
      <c r="D10" s="17">
        <v>0.154668908285433</v>
      </c>
      <c r="E10" s="17">
        <v>0.15172336516301499</v>
      </c>
      <c r="F10" s="17"/>
      <c r="G10" s="17">
        <v>0.191082285224039</v>
      </c>
      <c r="H10" s="17">
        <v>0.18816964201463701</v>
      </c>
      <c r="I10" s="17">
        <v>0.134430211510048</v>
      </c>
      <c r="J10" s="17">
        <v>0.123962809057599</v>
      </c>
      <c r="K10" s="17">
        <v>0.154806316732192</v>
      </c>
      <c r="L10" s="17">
        <v>0.137605011775463</v>
      </c>
      <c r="M10" s="17"/>
      <c r="N10" s="17">
        <v>0.182068088648531</v>
      </c>
      <c r="O10" s="17">
        <v>0.134489812123402</v>
      </c>
      <c r="P10" s="17">
        <v>0.16512557103918901</v>
      </c>
      <c r="Q10" s="17">
        <v>0.135104759777501</v>
      </c>
      <c r="R10" s="17"/>
      <c r="S10" s="17">
        <v>0.142379189628422</v>
      </c>
      <c r="T10" s="17">
        <v>0.15269161091021299</v>
      </c>
      <c r="U10" s="17">
        <v>0.161944433485744</v>
      </c>
      <c r="V10" s="17">
        <v>0.13199747529171399</v>
      </c>
      <c r="W10" s="17">
        <v>0.184496294033616</v>
      </c>
      <c r="X10" s="17">
        <v>0.12891826129853401</v>
      </c>
      <c r="Y10" s="17">
        <v>0.19944611407976101</v>
      </c>
      <c r="Z10" s="17">
        <v>0.17266781244828699</v>
      </c>
      <c r="AA10" s="17">
        <v>0.141280015735196</v>
      </c>
      <c r="AB10" s="17"/>
      <c r="AC10" s="17">
        <v>0.19412502443922799</v>
      </c>
      <c r="AD10" s="17">
        <v>0.10834192659033</v>
      </c>
      <c r="AE10" s="17">
        <v>0.161843133478736</v>
      </c>
      <c r="AF10" s="17">
        <v>0.14806713620023801</v>
      </c>
      <c r="AG10" s="17">
        <v>0.19265258839423199</v>
      </c>
      <c r="AH10" s="17">
        <v>0.14246855954214199</v>
      </c>
      <c r="AI10" s="17"/>
      <c r="AJ10" s="17">
        <v>0.15677733397476701</v>
      </c>
      <c r="AK10" s="17">
        <v>0.12596600715494799</v>
      </c>
      <c r="AL10" s="17">
        <v>0.12504000578141899</v>
      </c>
      <c r="AM10" s="17">
        <v>0.19613461315973901</v>
      </c>
      <c r="AN10" s="17">
        <v>0.17491946820488599</v>
      </c>
      <c r="AO10" s="17">
        <v>0.16248338738437099</v>
      </c>
      <c r="AP10" s="17"/>
      <c r="AQ10" s="17">
        <v>0.16871867279435801</v>
      </c>
      <c r="AR10" s="17">
        <v>0.15043144458567401</v>
      </c>
      <c r="AS10" s="17"/>
      <c r="AT10" s="17">
        <v>0.15572399987263999</v>
      </c>
      <c r="AU10" s="17">
        <v>0.14738538597952</v>
      </c>
      <c r="AV10" s="17"/>
      <c r="AW10" s="17">
        <v>0.34428846035141802</v>
      </c>
      <c r="AX10" s="17">
        <v>4.8453321093397402E-2</v>
      </c>
      <c r="AY10" s="17"/>
      <c r="AZ10" s="17">
        <v>0.188517147492029</v>
      </c>
      <c r="BA10" s="17">
        <v>0.14476346340593499</v>
      </c>
      <c r="BB10" s="17"/>
      <c r="BC10" s="17">
        <v>0.20567623892874001</v>
      </c>
      <c r="BD10" s="17">
        <v>0.13264776420944799</v>
      </c>
      <c r="BE10" s="17">
        <v>0.18947025191085401</v>
      </c>
      <c r="BF10" s="17">
        <v>0.13768575196987301</v>
      </c>
    </row>
    <row r="11" spans="2:58">
      <c r="B11" s="18" t="s">
        <v>79</v>
      </c>
      <c r="C11" s="17">
        <v>0.66480957036206401</v>
      </c>
      <c r="D11" s="17">
        <v>0.689516466620539</v>
      </c>
      <c r="E11" s="17">
        <v>0.64302611772417295</v>
      </c>
      <c r="F11" s="17"/>
      <c r="G11" s="17">
        <v>0.63388667593310899</v>
      </c>
      <c r="H11" s="17">
        <v>0.62483764160930899</v>
      </c>
      <c r="I11" s="17">
        <v>0.67340925482749203</v>
      </c>
      <c r="J11" s="17">
        <v>0.67426008002044002</v>
      </c>
      <c r="K11" s="17">
        <v>0.64927579952151904</v>
      </c>
      <c r="L11" s="17">
        <v>0.71923979497385704</v>
      </c>
      <c r="M11" s="17"/>
      <c r="N11" s="17">
        <v>0.64974452682686401</v>
      </c>
      <c r="O11" s="17">
        <v>0.68711805089995603</v>
      </c>
      <c r="P11" s="17">
        <v>0.64880782134087001</v>
      </c>
      <c r="Q11" s="17">
        <v>0.67224483939860402</v>
      </c>
      <c r="R11" s="17"/>
      <c r="S11" s="17">
        <v>0.69708629751904405</v>
      </c>
      <c r="T11" s="17">
        <v>0.61617085411415595</v>
      </c>
      <c r="U11" s="17">
        <v>0.63293459036515498</v>
      </c>
      <c r="V11" s="17">
        <v>0.69159255296104005</v>
      </c>
      <c r="W11" s="17">
        <v>0.58240194887958097</v>
      </c>
      <c r="X11" s="17">
        <v>0.67007987699693305</v>
      </c>
      <c r="Y11" s="17">
        <v>0.65861546958460504</v>
      </c>
      <c r="Z11" s="17">
        <v>0.72372427894209301</v>
      </c>
      <c r="AA11" s="17">
        <v>0.72219823320003895</v>
      </c>
      <c r="AB11" s="17"/>
      <c r="AC11" s="17">
        <v>0.63047786480915802</v>
      </c>
      <c r="AD11" s="17">
        <v>0.73464442240105898</v>
      </c>
      <c r="AE11" s="17">
        <v>0.64316777964666005</v>
      </c>
      <c r="AF11" s="17">
        <v>0.67530004252355402</v>
      </c>
      <c r="AG11" s="17">
        <v>0.55136444359572501</v>
      </c>
      <c r="AH11" s="17">
        <v>0.68280380205077995</v>
      </c>
      <c r="AI11" s="17"/>
      <c r="AJ11" s="17">
        <v>0.67570836993285299</v>
      </c>
      <c r="AK11" s="17">
        <v>0.67482549085509203</v>
      </c>
      <c r="AL11" s="17">
        <v>0.66811702541682905</v>
      </c>
      <c r="AM11" s="17">
        <v>0.59776147505241295</v>
      </c>
      <c r="AN11" s="17">
        <v>0.65304520423900903</v>
      </c>
      <c r="AO11" s="17">
        <v>0.68041751909995896</v>
      </c>
      <c r="AP11" s="17"/>
      <c r="AQ11" s="17">
        <v>0.631877614028997</v>
      </c>
      <c r="AR11" s="17">
        <v>0.67834203317050301</v>
      </c>
      <c r="AS11" s="17"/>
      <c r="AT11" s="17">
        <v>0.65725956420818898</v>
      </c>
      <c r="AU11" s="17">
        <v>0.690193259717781</v>
      </c>
      <c r="AV11" s="17"/>
      <c r="AW11" s="17">
        <v>0.270678028104753</v>
      </c>
      <c r="AX11" s="17">
        <v>0.88346520811916296</v>
      </c>
      <c r="AY11" s="17"/>
      <c r="AZ11" s="17">
        <v>0.60537359732887097</v>
      </c>
      <c r="BA11" s="17">
        <v>0.68196461765355498</v>
      </c>
      <c r="BB11" s="17"/>
      <c r="BC11" s="17">
        <v>0.637185951407228</v>
      </c>
      <c r="BD11" s="17">
        <v>0.65287060262662899</v>
      </c>
      <c r="BE11" s="17">
        <v>0.59838259496291102</v>
      </c>
      <c r="BF11" s="17">
        <v>0.70320857519520596</v>
      </c>
    </row>
    <row r="12" spans="2:58">
      <c r="B12" s="18" t="s">
        <v>101</v>
      </c>
      <c r="C12" s="19">
        <v>5.77013286035475E-2</v>
      </c>
      <c r="D12" s="19">
        <v>4.1279394024470097E-2</v>
      </c>
      <c r="E12" s="19">
        <v>7.3155529256113905E-2</v>
      </c>
      <c r="F12" s="19"/>
      <c r="G12" s="19">
        <v>6.15756731842282E-2</v>
      </c>
      <c r="H12" s="19">
        <v>3.8049746230661603E-2</v>
      </c>
      <c r="I12" s="19">
        <v>5.7891676565174299E-2</v>
      </c>
      <c r="J12" s="19">
        <v>6.6549296605640004E-2</v>
      </c>
      <c r="K12" s="19">
        <v>7.9218764474246403E-2</v>
      </c>
      <c r="L12" s="19">
        <v>4.7820413736512697E-2</v>
      </c>
      <c r="M12" s="19"/>
      <c r="N12" s="19">
        <v>3.7655368847977599E-2</v>
      </c>
      <c r="O12" s="19">
        <v>4.9382375018896099E-2</v>
      </c>
      <c r="P12" s="19">
        <v>6.9933990015645597E-2</v>
      </c>
      <c r="Q12" s="19">
        <v>7.7601626440632898E-2</v>
      </c>
      <c r="R12" s="19"/>
      <c r="S12" s="19">
        <v>5.4283799048772702E-2</v>
      </c>
      <c r="T12" s="19">
        <v>7.8780990099856105E-2</v>
      </c>
      <c r="U12" s="19">
        <v>5.6697731618059702E-2</v>
      </c>
      <c r="V12" s="19">
        <v>6.1554653505436797E-2</v>
      </c>
      <c r="W12" s="19">
        <v>4.6301442864740798E-2</v>
      </c>
      <c r="X12" s="19">
        <v>5.9847122924482798E-2</v>
      </c>
      <c r="Y12" s="19">
        <v>3.8898029384915399E-2</v>
      </c>
      <c r="Z12" s="19">
        <v>3.6901962682394998E-2</v>
      </c>
      <c r="AA12" s="19">
        <v>6.0519916768474298E-2</v>
      </c>
      <c r="AB12" s="19"/>
      <c r="AC12" s="19">
        <v>3.8528030777590899E-2</v>
      </c>
      <c r="AD12" s="19">
        <v>5.2467641520266797E-2</v>
      </c>
      <c r="AE12" s="19">
        <v>6.4608461222620206E-2</v>
      </c>
      <c r="AF12" s="19">
        <v>7.0577148173992105E-2</v>
      </c>
      <c r="AG12" s="19">
        <v>9.5093828956943502E-2</v>
      </c>
      <c r="AH12" s="19">
        <v>3.7124651442364702E-2</v>
      </c>
      <c r="AI12" s="19"/>
      <c r="AJ12" s="19">
        <v>5.1431804538642698E-2</v>
      </c>
      <c r="AK12" s="19">
        <v>5.4978860619007398E-2</v>
      </c>
      <c r="AL12" s="19">
        <v>6.2274102558500202E-2</v>
      </c>
      <c r="AM12" s="19">
        <v>7.8133428827640294E-2</v>
      </c>
      <c r="AN12" s="19">
        <v>5.7496202632646397E-2</v>
      </c>
      <c r="AO12" s="19">
        <v>7.2978048768218201E-2</v>
      </c>
      <c r="AP12" s="19"/>
      <c r="AQ12" s="19">
        <v>5.8357648731982299E-2</v>
      </c>
      <c r="AR12" s="19">
        <v>4.54519344979748E-2</v>
      </c>
      <c r="AS12" s="19"/>
      <c r="AT12" s="19">
        <v>6.0627994135607502E-2</v>
      </c>
      <c r="AU12" s="19">
        <v>4.6173034478524999E-2</v>
      </c>
      <c r="AV12" s="19"/>
      <c r="AW12" s="19">
        <v>5.2562326419670402E-2</v>
      </c>
      <c r="AX12" s="19">
        <v>6.0552335639206603E-2</v>
      </c>
      <c r="AY12" s="19"/>
      <c r="AZ12" s="19">
        <v>4.8898349685124402E-2</v>
      </c>
      <c r="BA12" s="19">
        <v>5.6895871689919497E-2</v>
      </c>
      <c r="BB12" s="19"/>
      <c r="BC12" s="19">
        <v>3.5368528144115903E-2</v>
      </c>
      <c r="BD12" s="19">
        <v>8.6807304839573801E-2</v>
      </c>
      <c r="BE12" s="19">
        <v>2.8901876425565E-2</v>
      </c>
      <c r="BF12" s="19">
        <v>4.7078146365048298E-2</v>
      </c>
    </row>
    <row r="13" spans="2:58">
      <c r="B13" s="16"/>
    </row>
    <row r="14" spans="2:58">
      <c r="B14" t="s">
        <v>497</v>
      </c>
    </row>
    <row r="15" spans="2:58">
      <c r="B15" t="s">
        <v>498</v>
      </c>
    </row>
    <row r="17" spans="2:2">
      <c r="B17"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BF17"/>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149</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144</v>
      </c>
      <c r="C9" s="17">
        <v>9.7764195263922701E-2</v>
      </c>
      <c r="D9" s="17">
        <v>7.9400239970098194E-2</v>
      </c>
      <c r="E9" s="17">
        <v>0.115442424404553</v>
      </c>
      <c r="F9" s="17"/>
      <c r="G9" s="17">
        <v>0.11007826317267901</v>
      </c>
      <c r="H9" s="17">
        <v>0.107182558293583</v>
      </c>
      <c r="I9" s="17">
        <v>0.11004978846299</v>
      </c>
      <c r="J9" s="17">
        <v>9.9008015634923202E-2</v>
      </c>
      <c r="K9" s="17">
        <v>0.100131560014436</v>
      </c>
      <c r="L9" s="17">
        <v>6.8700867528707202E-2</v>
      </c>
      <c r="M9" s="17"/>
      <c r="N9" s="17">
        <v>0.109504264526338</v>
      </c>
      <c r="O9" s="17">
        <v>9.2321179687348598E-2</v>
      </c>
      <c r="P9" s="17">
        <v>0.106000966875635</v>
      </c>
      <c r="Q9" s="17">
        <v>8.4055452181611104E-2</v>
      </c>
      <c r="R9" s="17"/>
      <c r="S9" s="17">
        <v>6.3770705018489804E-2</v>
      </c>
      <c r="T9" s="17">
        <v>0.122439513296434</v>
      </c>
      <c r="U9" s="17">
        <v>0.129667310324453</v>
      </c>
      <c r="V9" s="17">
        <v>0.113747738881424</v>
      </c>
      <c r="W9" s="17">
        <v>0.12228748717419299</v>
      </c>
      <c r="X9" s="17">
        <v>8.9645534361152093E-2</v>
      </c>
      <c r="Y9" s="17">
        <v>8.8570155850451499E-2</v>
      </c>
      <c r="Z9" s="17">
        <v>5.7500293876163303E-2</v>
      </c>
      <c r="AA9" s="17">
        <v>8.1369784864170097E-2</v>
      </c>
      <c r="AB9" s="17"/>
      <c r="AC9" s="17">
        <v>0.10411734088244801</v>
      </c>
      <c r="AD9" s="17">
        <v>7.0406781619727701E-2</v>
      </c>
      <c r="AE9" s="17">
        <v>9.0194481008286795E-2</v>
      </c>
      <c r="AF9" s="17">
        <v>0.112754779113359</v>
      </c>
      <c r="AG9" s="17">
        <v>0.12963025742308301</v>
      </c>
      <c r="AH9" s="17">
        <v>0.13511559723838901</v>
      </c>
      <c r="AI9" s="17"/>
      <c r="AJ9" s="17">
        <v>8.8233230490106701E-2</v>
      </c>
      <c r="AK9" s="17">
        <v>0.123392840006504</v>
      </c>
      <c r="AL9" s="17">
        <v>9.4270420344137004E-2</v>
      </c>
      <c r="AM9" s="17">
        <v>0.106623891210092</v>
      </c>
      <c r="AN9" s="17">
        <v>9.0386672030131496E-2</v>
      </c>
      <c r="AO9" s="17">
        <v>4.0240339606236998E-2</v>
      </c>
      <c r="AP9" s="17"/>
      <c r="AQ9" s="17">
        <v>9.7504594163650593E-2</v>
      </c>
      <c r="AR9" s="17">
        <v>0.10034333511063501</v>
      </c>
      <c r="AS9" s="17"/>
      <c r="AT9" s="17">
        <v>0.102911294754886</v>
      </c>
      <c r="AU9" s="17">
        <v>8.1322148342186804E-2</v>
      </c>
      <c r="AV9" s="17"/>
      <c r="AW9" s="17">
        <v>0.26487419373062498</v>
      </c>
      <c r="AX9" s="17">
        <v>5.0551898363147196E-3</v>
      </c>
      <c r="AY9" s="17"/>
      <c r="AZ9" s="17">
        <v>0.134707085147134</v>
      </c>
      <c r="BA9" s="17">
        <v>8.8867487927567906E-2</v>
      </c>
      <c r="BB9" s="17"/>
      <c r="BC9" s="17">
        <v>9.6563035506437994E-2</v>
      </c>
      <c r="BD9" s="17">
        <v>9.4074139582407998E-2</v>
      </c>
      <c r="BE9" s="17">
        <v>0.14586853505352701</v>
      </c>
      <c r="BF9" s="17">
        <v>9.8572093516381298E-2</v>
      </c>
    </row>
    <row r="10" spans="2:58" ht="28.9">
      <c r="B10" s="18" t="s">
        <v>145</v>
      </c>
      <c r="C10" s="17">
        <v>0.136449333352827</v>
      </c>
      <c r="D10" s="17">
        <v>0.148999443038968</v>
      </c>
      <c r="E10" s="17">
        <v>0.124144888667612</v>
      </c>
      <c r="F10" s="17"/>
      <c r="G10" s="17">
        <v>0.17786559009811601</v>
      </c>
      <c r="H10" s="17">
        <v>0.17546156158179799</v>
      </c>
      <c r="I10" s="17">
        <v>0.13743357010874299</v>
      </c>
      <c r="J10" s="17">
        <v>0.109384375399497</v>
      </c>
      <c r="K10" s="17">
        <v>0.127494044122994</v>
      </c>
      <c r="L10" s="17">
        <v>0.104556228442391</v>
      </c>
      <c r="M10" s="17"/>
      <c r="N10" s="17">
        <v>0.15983425543122401</v>
      </c>
      <c r="O10" s="17">
        <v>0.12224538047620601</v>
      </c>
      <c r="P10" s="17">
        <v>0.14712299163003101</v>
      </c>
      <c r="Q10" s="17">
        <v>0.11734036143847699</v>
      </c>
      <c r="R10" s="17"/>
      <c r="S10" s="17">
        <v>0.13279949104076899</v>
      </c>
      <c r="T10" s="17">
        <v>0.121754646755242</v>
      </c>
      <c r="U10" s="17">
        <v>0.11253800905698</v>
      </c>
      <c r="V10" s="17">
        <v>0.106489846922131</v>
      </c>
      <c r="W10" s="17">
        <v>0.174716185760457</v>
      </c>
      <c r="X10" s="17">
        <v>0.120475965910565</v>
      </c>
      <c r="Y10" s="17">
        <v>0.21637764211705199</v>
      </c>
      <c r="Z10" s="17">
        <v>0.11300546708216699</v>
      </c>
      <c r="AA10" s="17">
        <v>0.13959316532649299</v>
      </c>
      <c r="AB10" s="17"/>
      <c r="AC10" s="17">
        <v>0.14352980246153199</v>
      </c>
      <c r="AD10" s="17">
        <v>0.12829373300779501</v>
      </c>
      <c r="AE10" s="17">
        <v>0.14363744855740601</v>
      </c>
      <c r="AF10" s="17">
        <v>0.137613034133345</v>
      </c>
      <c r="AG10" s="17">
        <v>0.13585621754015001</v>
      </c>
      <c r="AH10" s="17">
        <v>0.12487339207549</v>
      </c>
      <c r="AI10" s="17"/>
      <c r="AJ10" s="17">
        <v>0.13882336596353001</v>
      </c>
      <c r="AK10" s="17">
        <v>0.12741946792269901</v>
      </c>
      <c r="AL10" s="17">
        <v>0.137188844469468</v>
      </c>
      <c r="AM10" s="17">
        <v>0.13274334201026899</v>
      </c>
      <c r="AN10" s="17">
        <v>0.156419495602446</v>
      </c>
      <c r="AO10" s="17">
        <v>6.3786999257648302E-2</v>
      </c>
      <c r="AP10" s="17"/>
      <c r="AQ10" s="17">
        <v>0.17893685892035399</v>
      </c>
      <c r="AR10" s="17">
        <v>0.129261086721049</v>
      </c>
      <c r="AS10" s="17"/>
      <c r="AT10" s="17">
        <v>0.13405829851454401</v>
      </c>
      <c r="AU10" s="17">
        <v>0.14475066878675799</v>
      </c>
      <c r="AV10" s="17"/>
      <c r="AW10" s="17">
        <v>0.33449064917822802</v>
      </c>
      <c r="AX10" s="17">
        <v>2.6580303419192802E-2</v>
      </c>
      <c r="AY10" s="17"/>
      <c r="AZ10" s="17">
        <v>0.184960718899843</v>
      </c>
      <c r="BA10" s="17">
        <v>0.127015717929926</v>
      </c>
      <c r="BB10" s="17"/>
      <c r="BC10" s="17">
        <v>0.186341096255939</v>
      </c>
      <c r="BD10" s="17">
        <v>9.0112354578647497E-2</v>
      </c>
      <c r="BE10" s="17">
        <v>0.17473597726547799</v>
      </c>
      <c r="BF10" s="17">
        <v>0.111502065587128</v>
      </c>
    </row>
    <row r="11" spans="2:58">
      <c r="B11" s="18" t="s">
        <v>79</v>
      </c>
      <c r="C11" s="17">
        <v>0.71867170718463103</v>
      </c>
      <c r="D11" s="17">
        <v>0.740201792199633</v>
      </c>
      <c r="E11" s="17">
        <v>0.69949243985841902</v>
      </c>
      <c r="F11" s="17"/>
      <c r="G11" s="17">
        <v>0.65743457826275098</v>
      </c>
      <c r="H11" s="17">
        <v>0.66725589575014199</v>
      </c>
      <c r="I11" s="17">
        <v>0.69799060129776003</v>
      </c>
      <c r="J11" s="17">
        <v>0.75428663898376103</v>
      </c>
      <c r="K11" s="17">
        <v>0.72166765226594098</v>
      </c>
      <c r="L11" s="17">
        <v>0.79127788281163303</v>
      </c>
      <c r="M11" s="17"/>
      <c r="N11" s="17">
        <v>0.71352006946171198</v>
      </c>
      <c r="O11" s="17">
        <v>0.73396848058525799</v>
      </c>
      <c r="P11" s="17">
        <v>0.69563554462002997</v>
      </c>
      <c r="Q11" s="17">
        <v>0.72919258592515601</v>
      </c>
      <c r="R11" s="17"/>
      <c r="S11" s="17">
        <v>0.77215439776026096</v>
      </c>
      <c r="T11" s="17">
        <v>0.67540054094273105</v>
      </c>
      <c r="U11" s="17">
        <v>0.698798276238355</v>
      </c>
      <c r="V11" s="17">
        <v>0.74393908759951799</v>
      </c>
      <c r="W11" s="17">
        <v>0.66347754093625699</v>
      </c>
      <c r="X11" s="17">
        <v>0.72807892747023395</v>
      </c>
      <c r="Y11" s="17">
        <v>0.66490372422207999</v>
      </c>
      <c r="Z11" s="17">
        <v>0.77366346902136096</v>
      </c>
      <c r="AA11" s="17">
        <v>0.75154542711731098</v>
      </c>
      <c r="AB11" s="17"/>
      <c r="AC11" s="17">
        <v>0.70804250969725702</v>
      </c>
      <c r="AD11" s="17">
        <v>0.76289511208354599</v>
      </c>
      <c r="AE11" s="17">
        <v>0.71012900708416204</v>
      </c>
      <c r="AF11" s="17">
        <v>0.70440450456064796</v>
      </c>
      <c r="AG11" s="17">
        <v>0.67088345988782805</v>
      </c>
      <c r="AH11" s="17">
        <v>0.67624829466787795</v>
      </c>
      <c r="AI11" s="17"/>
      <c r="AJ11" s="17">
        <v>0.73272829403726403</v>
      </c>
      <c r="AK11" s="17">
        <v>0.71334293934187099</v>
      </c>
      <c r="AL11" s="17">
        <v>0.69050101350381299</v>
      </c>
      <c r="AM11" s="17">
        <v>0.69377432990722898</v>
      </c>
      <c r="AN11" s="17">
        <v>0.71206691041570902</v>
      </c>
      <c r="AO11" s="17">
        <v>0.78807281014538799</v>
      </c>
      <c r="AP11" s="17"/>
      <c r="AQ11" s="17">
        <v>0.67555376041739601</v>
      </c>
      <c r="AR11" s="17">
        <v>0.73562759218250195</v>
      </c>
      <c r="AS11" s="17"/>
      <c r="AT11" s="17">
        <v>0.71786930020720097</v>
      </c>
      <c r="AU11" s="17">
        <v>0.72283565129085703</v>
      </c>
      <c r="AV11" s="17"/>
      <c r="AW11" s="17">
        <v>0.365028700334179</v>
      </c>
      <c r="AX11" s="17">
        <v>0.91486518299312303</v>
      </c>
      <c r="AY11" s="17"/>
      <c r="AZ11" s="17">
        <v>0.63522827974887996</v>
      </c>
      <c r="BA11" s="17">
        <v>0.74101230861714296</v>
      </c>
      <c r="BB11" s="17"/>
      <c r="BC11" s="17">
        <v>0.68692374958445801</v>
      </c>
      <c r="BD11" s="17">
        <v>0.74658985239491704</v>
      </c>
      <c r="BE11" s="17">
        <v>0.65117376763869395</v>
      </c>
      <c r="BF11" s="17">
        <v>0.76051573726880095</v>
      </c>
    </row>
    <row r="12" spans="2:58">
      <c r="B12" s="18" t="s">
        <v>101</v>
      </c>
      <c r="C12" s="19">
        <v>4.7114764198619499E-2</v>
      </c>
      <c r="D12" s="19">
        <v>3.1398524791301202E-2</v>
      </c>
      <c r="E12" s="19">
        <v>6.09202470694164E-2</v>
      </c>
      <c r="F12" s="19"/>
      <c r="G12" s="19">
        <v>5.4621568466453899E-2</v>
      </c>
      <c r="H12" s="19">
        <v>5.0099984374477498E-2</v>
      </c>
      <c r="I12" s="19">
        <v>5.4526040130507401E-2</v>
      </c>
      <c r="J12" s="19">
        <v>3.7320969981818199E-2</v>
      </c>
      <c r="K12" s="19">
        <v>5.07067435966293E-2</v>
      </c>
      <c r="L12" s="19">
        <v>3.5465021217268702E-2</v>
      </c>
      <c r="M12" s="19"/>
      <c r="N12" s="19">
        <v>1.7141410580726098E-2</v>
      </c>
      <c r="O12" s="19">
        <v>5.1464959251187103E-2</v>
      </c>
      <c r="P12" s="19">
        <v>5.1240496874303203E-2</v>
      </c>
      <c r="Q12" s="19">
        <v>6.9411600454756098E-2</v>
      </c>
      <c r="R12" s="19"/>
      <c r="S12" s="19">
        <v>3.1275406180479998E-2</v>
      </c>
      <c r="T12" s="19">
        <v>8.0405299005591999E-2</v>
      </c>
      <c r="U12" s="19">
        <v>5.8996404380211802E-2</v>
      </c>
      <c r="V12" s="19">
        <v>3.58233265969276E-2</v>
      </c>
      <c r="W12" s="19">
        <v>3.9518786129092903E-2</v>
      </c>
      <c r="X12" s="19">
        <v>6.17995722580486E-2</v>
      </c>
      <c r="Y12" s="19">
        <v>3.0148477810416501E-2</v>
      </c>
      <c r="Z12" s="19">
        <v>5.5830770020309201E-2</v>
      </c>
      <c r="AA12" s="19">
        <v>2.74916226920261E-2</v>
      </c>
      <c r="AB12" s="19"/>
      <c r="AC12" s="19">
        <v>4.4310346958763298E-2</v>
      </c>
      <c r="AD12" s="19">
        <v>3.8404373288931697E-2</v>
      </c>
      <c r="AE12" s="19">
        <v>5.60390633501451E-2</v>
      </c>
      <c r="AF12" s="19">
        <v>4.52276821926475E-2</v>
      </c>
      <c r="AG12" s="19">
        <v>6.3630065148938306E-2</v>
      </c>
      <c r="AH12" s="19">
        <v>6.3762716018242793E-2</v>
      </c>
      <c r="AI12" s="19"/>
      <c r="AJ12" s="19">
        <v>4.02151095090999E-2</v>
      </c>
      <c r="AK12" s="19">
        <v>3.5844752728925601E-2</v>
      </c>
      <c r="AL12" s="19">
        <v>7.8039721682581706E-2</v>
      </c>
      <c r="AM12" s="19">
        <v>6.6858436872409596E-2</v>
      </c>
      <c r="AN12" s="19">
        <v>4.1126921951713302E-2</v>
      </c>
      <c r="AO12" s="19">
        <v>0.10789985099072701</v>
      </c>
      <c r="AP12" s="19"/>
      <c r="AQ12" s="19">
        <v>4.8004786498600301E-2</v>
      </c>
      <c r="AR12" s="19">
        <v>3.47679859858133E-2</v>
      </c>
      <c r="AS12" s="19"/>
      <c r="AT12" s="19">
        <v>4.516110652337E-2</v>
      </c>
      <c r="AU12" s="19">
        <v>5.1091531580198198E-2</v>
      </c>
      <c r="AV12" s="19"/>
      <c r="AW12" s="19">
        <v>3.5606456756967803E-2</v>
      </c>
      <c r="AX12" s="19">
        <v>5.3499323751369801E-2</v>
      </c>
      <c r="AY12" s="19"/>
      <c r="AZ12" s="19">
        <v>4.5103916204143099E-2</v>
      </c>
      <c r="BA12" s="19">
        <v>4.3104485525363202E-2</v>
      </c>
      <c r="BB12" s="19"/>
      <c r="BC12" s="19">
        <v>3.0172118653164898E-2</v>
      </c>
      <c r="BD12" s="19">
        <v>6.9223653444027394E-2</v>
      </c>
      <c r="BE12" s="19">
        <v>2.8221720042300499E-2</v>
      </c>
      <c r="BF12" s="19">
        <v>2.9410103627689699E-2</v>
      </c>
    </row>
    <row r="13" spans="2:58">
      <c r="B13" s="16"/>
    </row>
    <row r="14" spans="2:58">
      <c r="B14" t="s">
        <v>497</v>
      </c>
    </row>
    <row r="15" spans="2:58">
      <c r="B15" t="s">
        <v>498</v>
      </c>
    </row>
    <row r="17" spans="2:2">
      <c r="B17"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BF17"/>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150</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144</v>
      </c>
      <c r="C9" s="17">
        <v>0.140824344368356</v>
      </c>
      <c r="D9" s="17">
        <v>0.13060230877520601</v>
      </c>
      <c r="E9" s="17">
        <v>0.15193513352469201</v>
      </c>
      <c r="F9" s="17"/>
      <c r="G9" s="17">
        <v>0.17360815257141399</v>
      </c>
      <c r="H9" s="17">
        <v>0.15211815032845</v>
      </c>
      <c r="I9" s="17">
        <v>0.12771144395431699</v>
      </c>
      <c r="J9" s="17">
        <v>0.14445714039020299</v>
      </c>
      <c r="K9" s="17">
        <v>0.13499327158388399</v>
      </c>
      <c r="L9" s="17">
        <v>0.124297190664396</v>
      </c>
      <c r="M9" s="17"/>
      <c r="N9" s="17">
        <v>0.14634985615429699</v>
      </c>
      <c r="O9" s="17">
        <v>0.13742088004995401</v>
      </c>
      <c r="P9" s="17">
        <v>0.14694087288559399</v>
      </c>
      <c r="Q9" s="17">
        <v>0.133840217781756</v>
      </c>
      <c r="R9" s="17"/>
      <c r="S9" s="17">
        <v>9.2054350223323603E-2</v>
      </c>
      <c r="T9" s="17">
        <v>0.18098543511663101</v>
      </c>
      <c r="U9" s="17">
        <v>0.197073371782162</v>
      </c>
      <c r="V9" s="17">
        <v>0.13475914676694101</v>
      </c>
      <c r="W9" s="17">
        <v>0.206832024931035</v>
      </c>
      <c r="X9" s="17">
        <v>0.14224680575328599</v>
      </c>
      <c r="Y9" s="17">
        <v>0.10935442595683099</v>
      </c>
      <c r="Z9" s="17">
        <v>7.1669480054880497E-2</v>
      </c>
      <c r="AA9" s="17">
        <v>0.114732317514347</v>
      </c>
      <c r="AB9" s="17"/>
      <c r="AC9" s="17">
        <v>0.13120231729659901</v>
      </c>
      <c r="AD9" s="17">
        <v>0.105032461312924</v>
      </c>
      <c r="AE9" s="17">
        <v>0.137459745824172</v>
      </c>
      <c r="AF9" s="17">
        <v>0.16510640601927401</v>
      </c>
      <c r="AG9" s="17">
        <v>0.216112480363742</v>
      </c>
      <c r="AH9" s="17">
        <v>0.17077622695282299</v>
      </c>
      <c r="AI9" s="17"/>
      <c r="AJ9" s="17">
        <v>0.141033635849378</v>
      </c>
      <c r="AK9" s="17">
        <v>0.14597431857248599</v>
      </c>
      <c r="AL9" s="17">
        <v>0.160742714258544</v>
      </c>
      <c r="AM9" s="17">
        <v>0.101477473445264</v>
      </c>
      <c r="AN9" s="17">
        <v>0.14254446355803899</v>
      </c>
      <c r="AO9" s="17">
        <v>0.152324843111242</v>
      </c>
      <c r="AP9" s="17"/>
      <c r="AQ9" s="17">
        <v>0.158373002409844</v>
      </c>
      <c r="AR9" s="17">
        <v>0.14506642105370399</v>
      </c>
      <c r="AS9" s="17"/>
      <c r="AT9" s="17">
        <v>0.147108399681183</v>
      </c>
      <c r="AU9" s="17">
        <v>0.112205867135224</v>
      </c>
      <c r="AV9" s="17"/>
      <c r="AW9" s="17">
        <v>0.37253196338632599</v>
      </c>
      <c r="AX9" s="17">
        <v>1.22779790625397E-2</v>
      </c>
      <c r="AY9" s="17"/>
      <c r="AZ9" s="17">
        <v>0.17518024743309701</v>
      </c>
      <c r="BA9" s="17">
        <v>0.13434543143239</v>
      </c>
      <c r="BB9" s="17"/>
      <c r="BC9" s="17">
        <v>0.15911568065498499</v>
      </c>
      <c r="BD9" s="17">
        <v>0.121761925689425</v>
      </c>
      <c r="BE9" s="17">
        <v>0.177077088643016</v>
      </c>
      <c r="BF9" s="17">
        <v>0.12656647519459199</v>
      </c>
    </row>
    <row r="10" spans="2:58" ht="28.9">
      <c r="B10" s="18" t="s">
        <v>145</v>
      </c>
      <c r="C10" s="17">
        <v>0.14663655271727299</v>
      </c>
      <c r="D10" s="17">
        <v>0.15400529676299299</v>
      </c>
      <c r="E10" s="17">
        <v>0.13745425665049399</v>
      </c>
      <c r="F10" s="17"/>
      <c r="G10" s="17">
        <v>0.175366555833711</v>
      </c>
      <c r="H10" s="17">
        <v>0.16058830482692499</v>
      </c>
      <c r="I10" s="17">
        <v>0.126836283545714</v>
      </c>
      <c r="J10" s="17">
        <v>0.150960762875301</v>
      </c>
      <c r="K10" s="17">
        <v>0.124753237185441</v>
      </c>
      <c r="L10" s="17">
        <v>0.13885845277751799</v>
      </c>
      <c r="M10" s="17"/>
      <c r="N10" s="17">
        <v>0.17308805598057</v>
      </c>
      <c r="O10" s="17">
        <v>0.13214934170439899</v>
      </c>
      <c r="P10" s="17">
        <v>0.15503791425111901</v>
      </c>
      <c r="Q10" s="17">
        <v>0.126567566799096</v>
      </c>
      <c r="R10" s="17"/>
      <c r="S10" s="17">
        <v>0.120257537710173</v>
      </c>
      <c r="T10" s="17">
        <v>0.113862730054552</v>
      </c>
      <c r="U10" s="17">
        <v>0.170104199861704</v>
      </c>
      <c r="V10" s="17">
        <v>0.167913884891915</v>
      </c>
      <c r="W10" s="17">
        <v>0.16100350864913701</v>
      </c>
      <c r="X10" s="17">
        <v>0.15021923953910801</v>
      </c>
      <c r="Y10" s="17">
        <v>0.223362822032041</v>
      </c>
      <c r="Z10" s="17">
        <v>0.13664776449667199</v>
      </c>
      <c r="AA10" s="17">
        <v>0.11681168613014201</v>
      </c>
      <c r="AB10" s="17"/>
      <c r="AC10" s="17">
        <v>0.13773575250947401</v>
      </c>
      <c r="AD10" s="17">
        <v>0.14117218806471599</v>
      </c>
      <c r="AE10" s="17">
        <v>0.141866615666775</v>
      </c>
      <c r="AF10" s="17">
        <v>0.139867857740954</v>
      </c>
      <c r="AG10" s="17">
        <v>0.19550571255266799</v>
      </c>
      <c r="AH10" s="17">
        <v>0.16157305714419301</v>
      </c>
      <c r="AI10" s="17"/>
      <c r="AJ10" s="17">
        <v>0.16379964578587</v>
      </c>
      <c r="AK10" s="17">
        <v>0.11605816865018399</v>
      </c>
      <c r="AL10" s="17">
        <v>0.100396884483722</v>
      </c>
      <c r="AM10" s="17">
        <v>0.23170732889446799</v>
      </c>
      <c r="AN10" s="17">
        <v>0.125646960829293</v>
      </c>
      <c r="AO10" s="17">
        <v>0.159306762277722</v>
      </c>
      <c r="AP10" s="17"/>
      <c r="AQ10" s="17">
        <v>0.179825475701586</v>
      </c>
      <c r="AR10" s="17">
        <v>0.13410951890165801</v>
      </c>
      <c r="AS10" s="17"/>
      <c r="AT10" s="17">
        <v>0.151304047490604</v>
      </c>
      <c r="AU10" s="17">
        <v>0.133494847263539</v>
      </c>
      <c r="AV10" s="17"/>
      <c r="AW10" s="17">
        <v>0.31581609102391001</v>
      </c>
      <c r="AX10" s="17">
        <v>5.2779411438946003E-2</v>
      </c>
      <c r="AY10" s="17"/>
      <c r="AZ10" s="17">
        <v>0.151523658930275</v>
      </c>
      <c r="BA10" s="17">
        <v>0.150038371732335</v>
      </c>
      <c r="BB10" s="17"/>
      <c r="BC10" s="17">
        <v>0.15628748780107299</v>
      </c>
      <c r="BD10" s="17">
        <v>0.15136934592366399</v>
      </c>
      <c r="BE10" s="17">
        <v>0.17599930474161299</v>
      </c>
      <c r="BF10" s="17">
        <v>0.15509880967298201</v>
      </c>
    </row>
    <row r="11" spans="2:58">
      <c r="B11" s="18" t="s">
        <v>79</v>
      </c>
      <c r="C11" s="17">
        <v>0.65245320768591197</v>
      </c>
      <c r="D11" s="17">
        <v>0.67206571750001598</v>
      </c>
      <c r="E11" s="17">
        <v>0.63472172709670205</v>
      </c>
      <c r="F11" s="17"/>
      <c r="G11" s="17">
        <v>0.58813656436269801</v>
      </c>
      <c r="H11" s="17">
        <v>0.65654848459981596</v>
      </c>
      <c r="I11" s="17">
        <v>0.68650487582243802</v>
      </c>
      <c r="J11" s="17">
        <v>0.64226469427329902</v>
      </c>
      <c r="K11" s="17">
        <v>0.65215269445554802</v>
      </c>
      <c r="L11" s="17">
        <v>0.67592820695834499</v>
      </c>
      <c r="M11" s="17"/>
      <c r="N11" s="17">
        <v>0.65259798307511296</v>
      </c>
      <c r="O11" s="17">
        <v>0.66997547715604699</v>
      </c>
      <c r="P11" s="17">
        <v>0.63901962036017201</v>
      </c>
      <c r="Q11" s="17">
        <v>0.646079892576223</v>
      </c>
      <c r="R11" s="17"/>
      <c r="S11" s="17">
        <v>0.72527459073139999</v>
      </c>
      <c r="T11" s="17">
        <v>0.63032673862715505</v>
      </c>
      <c r="U11" s="17">
        <v>0.574856462320394</v>
      </c>
      <c r="V11" s="17">
        <v>0.65262489768222298</v>
      </c>
      <c r="W11" s="17">
        <v>0.56442869513349403</v>
      </c>
      <c r="X11" s="17">
        <v>0.64742345511953103</v>
      </c>
      <c r="Y11" s="17">
        <v>0.62231160195556601</v>
      </c>
      <c r="Z11" s="17">
        <v>0.755212736938776</v>
      </c>
      <c r="AA11" s="17">
        <v>0.69995738746703295</v>
      </c>
      <c r="AB11" s="17"/>
      <c r="AC11" s="17">
        <v>0.68892101699887098</v>
      </c>
      <c r="AD11" s="17">
        <v>0.69524514179883801</v>
      </c>
      <c r="AE11" s="17">
        <v>0.63918873495639095</v>
      </c>
      <c r="AF11" s="17">
        <v>0.62664160561619897</v>
      </c>
      <c r="AG11" s="17">
        <v>0.52860696619720404</v>
      </c>
      <c r="AH11" s="17">
        <v>0.59439810736862497</v>
      </c>
      <c r="AI11" s="17"/>
      <c r="AJ11" s="17">
        <v>0.63531708770148498</v>
      </c>
      <c r="AK11" s="17">
        <v>0.68569112301369195</v>
      </c>
      <c r="AL11" s="17">
        <v>0.65517121700512204</v>
      </c>
      <c r="AM11" s="17">
        <v>0.58316514684517795</v>
      </c>
      <c r="AN11" s="17">
        <v>0.69054973168866896</v>
      </c>
      <c r="AO11" s="17">
        <v>0.61227469861616401</v>
      </c>
      <c r="AP11" s="17"/>
      <c r="AQ11" s="17">
        <v>0.61676182342986396</v>
      </c>
      <c r="AR11" s="17">
        <v>0.66428843795694403</v>
      </c>
      <c r="AS11" s="17"/>
      <c r="AT11" s="17">
        <v>0.63852221219960303</v>
      </c>
      <c r="AU11" s="17">
        <v>0.70619630928261301</v>
      </c>
      <c r="AV11" s="17"/>
      <c r="AW11" s="17">
        <v>0.26725972005731402</v>
      </c>
      <c r="AX11" s="17">
        <v>0.86615020644660801</v>
      </c>
      <c r="AY11" s="17"/>
      <c r="AZ11" s="17">
        <v>0.62973438793319403</v>
      </c>
      <c r="BA11" s="17">
        <v>0.65718055109700002</v>
      </c>
      <c r="BB11" s="17"/>
      <c r="BC11" s="17">
        <v>0.65107250674784001</v>
      </c>
      <c r="BD11" s="17">
        <v>0.65951826697717997</v>
      </c>
      <c r="BE11" s="17">
        <v>0.61312436462953301</v>
      </c>
      <c r="BF11" s="17">
        <v>0.66474284157172303</v>
      </c>
    </row>
    <row r="12" spans="2:58">
      <c r="B12" s="18" t="s">
        <v>101</v>
      </c>
      <c r="C12" s="19">
        <v>6.0085895228459897E-2</v>
      </c>
      <c r="D12" s="19">
        <v>4.3326676961785403E-2</v>
      </c>
      <c r="E12" s="19">
        <v>7.5888882728111506E-2</v>
      </c>
      <c r="F12" s="19"/>
      <c r="G12" s="19">
        <v>6.2888727232177297E-2</v>
      </c>
      <c r="H12" s="19">
        <v>3.0745060244809299E-2</v>
      </c>
      <c r="I12" s="19">
        <v>5.8947396677530899E-2</v>
      </c>
      <c r="J12" s="19">
        <v>6.2317402461197102E-2</v>
      </c>
      <c r="K12" s="19">
        <v>8.81007967751265E-2</v>
      </c>
      <c r="L12" s="19">
        <v>6.09161495997406E-2</v>
      </c>
      <c r="M12" s="19"/>
      <c r="N12" s="19">
        <v>2.7964104790019501E-2</v>
      </c>
      <c r="O12" s="19">
        <v>6.04543010896001E-2</v>
      </c>
      <c r="P12" s="19">
        <v>5.9001592503114902E-2</v>
      </c>
      <c r="Q12" s="19">
        <v>9.3512322842925197E-2</v>
      </c>
      <c r="R12" s="19"/>
      <c r="S12" s="19">
        <v>6.2413521335103299E-2</v>
      </c>
      <c r="T12" s="19">
        <v>7.4825096201662403E-2</v>
      </c>
      <c r="U12" s="19">
        <v>5.7965966035740203E-2</v>
      </c>
      <c r="V12" s="19">
        <v>4.4702070658920602E-2</v>
      </c>
      <c r="W12" s="19">
        <v>6.7735771286334595E-2</v>
      </c>
      <c r="X12" s="19">
        <v>6.01104995880756E-2</v>
      </c>
      <c r="Y12" s="19">
        <v>4.4971150055562098E-2</v>
      </c>
      <c r="Z12" s="19">
        <v>3.6470018509670799E-2</v>
      </c>
      <c r="AA12" s="19">
        <v>6.84986088884776E-2</v>
      </c>
      <c r="AB12" s="19"/>
      <c r="AC12" s="19">
        <v>4.2140913195056598E-2</v>
      </c>
      <c r="AD12" s="19">
        <v>5.8550208823521702E-2</v>
      </c>
      <c r="AE12" s="19">
        <v>8.1484903552663399E-2</v>
      </c>
      <c r="AF12" s="19">
        <v>6.8384130623572403E-2</v>
      </c>
      <c r="AG12" s="19">
        <v>5.9774840886385898E-2</v>
      </c>
      <c r="AH12" s="19">
        <v>7.3252608534358596E-2</v>
      </c>
      <c r="AI12" s="19"/>
      <c r="AJ12" s="19">
        <v>5.9849630663266901E-2</v>
      </c>
      <c r="AK12" s="19">
        <v>5.2276389763637701E-2</v>
      </c>
      <c r="AL12" s="19">
        <v>8.3689184252611404E-2</v>
      </c>
      <c r="AM12" s="19">
        <v>8.3650050815090707E-2</v>
      </c>
      <c r="AN12" s="19">
        <v>4.1258843923998603E-2</v>
      </c>
      <c r="AO12" s="19">
        <v>7.6093695994872396E-2</v>
      </c>
      <c r="AP12" s="19"/>
      <c r="AQ12" s="19">
        <v>4.5039698458705299E-2</v>
      </c>
      <c r="AR12" s="19">
        <v>5.6535622087693901E-2</v>
      </c>
      <c r="AS12" s="19"/>
      <c r="AT12" s="19">
        <v>6.3065340628609995E-2</v>
      </c>
      <c r="AU12" s="19">
        <v>4.8102976318622703E-2</v>
      </c>
      <c r="AV12" s="19"/>
      <c r="AW12" s="19">
        <v>4.4392225532450702E-2</v>
      </c>
      <c r="AX12" s="19">
        <v>6.8792403051905995E-2</v>
      </c>
      <c r="AY12" s="19"/>
      <c r="AZ12" s="19">
        <v>4.3561705703434303E-2</v>
      </c>
      <c r="BA12" s="19">
        <v>5.8435645738274103E-2</v>
      </c>
      <c r="BB12" s="19"/>
      <c r="BC12" s="19">
        <v>3.3524324796101998E-2</v>
      </c>
      <c r="BD12" s="19">
        <v>6.7350461409730597E-2</v>
      </c>
      <c r="BE12" s="19">
        <v>3.3799241985838301E-2</v>
      </c>
      <c r="BF12" s="19">
        <v>5.3591873560702503E-2</v>
      </c>
    </row>
    <row r="13" spans="2:58">
      <c r="B13" s="16"/>
    </row>
    <row r="14" spans="2:58">
      <c r="B14" t="s">
        <v>497</v>
      </c>
    </row>
    <row r="15" spans="2:58">
      <c r="B15" t="s">
        <v>498</v>
      </c>
    </row>
    <row r="17" spans="2:2">
      <c r="B17"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BF17"/>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151</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144</v>
      </c>
      <c r="C9" s="17">
        <v>0.11250709450375999</v>
      </c>
      <c r="D9" s="17">
        <v>0.10454000049673599</v>
      </c>
      <c r="E9" s="17">
        <v>0.120129152823645</v>
      </c>
      <c r="F9" s="17"/>
      <c r="G9" s="17">
        <v>0.10232259358463899</v>
      </c>
      <c r="H9" s="17">
        <v>0.14026103520198599</v>
      </c>
      <c r="I9" s="17">
        <v>0.110579683576397</v>
      </c>
      <c r="J9" s="17">
        <v>0.110351115947058</v>
      </c>
      <c r="K9" s="17">
        <v>0.107410219752895</v>
      </c>
      <c r="L9" s="17">
        <v>0.103014321453163</v>
      </c>
      <c r="M9" s="17"/>
      <c r="N9" s="17">
        <v>0.10339654277777</v>
      </c>
      <c r="O9" s="17">
        <v>0.10492515459042701</v>
      </c>
      <c r="P9" s="17">
        <v>0.12802414459254599</v>
      </c>
      <c r="Q9" s="17">
        <v>0.117248571258812</v>
      </c>
      <c r="R9" s="17"/>
      <c r="S9" s="17">
        <v>8.5021422108182795E-2</v>
      </c>
      <c r="T9" s="17">
        <v>0.16732675187250901</v>
      </c>
      <c r="U9" s="17">
        <v>0.11921216610437201</v>
      </c>
      <c r="V9" s="17">
        <v>9.5014661901087802E-2</v>
      </c>
      <c r="W9" s="17">
        <v>8.5438628583126994E-2</v>
      </c>
      <c r="X9" s="17">
        <v>0.14601306742725501</v>
      </c>
      <c r="Y9" s="17">
        <v>0.115727219079136</v>
      </c>
      <c r="Z9" s="17">
        <v>0.10442349394691899</v>
      </c>
      <c r="AA9" s="17">
        <v>7.8022193963243003E-2</v>
      </c>
      <c r="AB9" s="17"/>
      <c r="AC9" s="17">
        <v>0.112844001762859</v>
      </c>
      <c r="AD9" s="17">
        <v>0.109860020939298</v>
      </c>
      <c r="AE9" s="17">
        <v>0.102823198039783</v>
      </c>
      <c r="AF9" s="17">
        <v>0.114726756397611</v>
      </c>
      <c r="AG9" s="17">
        <v>0.12523462753367101</v>
      </c>
      <c r="AH9" s="17">
        <v>0.119662672986997</v>
      </c>
      <c r="AI9" s="17"/>
      <c r="AJ9" s="17">
        <v>0.10583446956289499</v>
      </c>
      <c r="AK9" s="17">
        <v>0.116993707020973</v>
      </c>
      <c r="AL9" s="17">
        <v>0.10836889195798401</v>
      </c>
      <c r="AM9" s="17">
        <v>0.15248676882554499</v>
      </c>
      <c r="AN9" s="17">
        <v>0.109820977976477</v>
      </c>
      <c r="AO9" s="17">
        <v>6.6505162236540197E-2</v>
      </c>
      <c r="AP9" s="17"/>
      <c r="AQ9" s="17">
        <v>0.12368284613566199</v>
      </c>
      <c r="AR9" s="17">
        <v>0.116146423866419</v>
      </c>
      <c r="AS9" s="17"/>
      <c r="AT9" s="17">
        <v>0.119027648390891</v>
      </c>
      <c r="AU9" s="17">
        <v>9.1331669414379604E-2</v>
      </c>
      <c r="AV9" s="17"/>
      <c r="AW9" s="17">
        <v>0.23336621423371701</v>
      </c>
      <c r="AX9" s="17">
        <v>4.5457074218749401E-2</v>
      </c>
      <c r="AY9" s="17"/>
      <c r="AZ9" s="17">
        <v>0.14191453601496301</v>
      </c>
      <c r="BA9" s="17">
        <v>0.107645554527007</v>
      </c>
      <c r="BB9" s="17"/>
      <c r="BC9" s="17">
        <v>0.12364011391613799</v>
      </c>
      <c r="BD9" s="17">
        <v>9.6092892849315104E-2</v>
      </c>
      <c r="BE9" s="17">
        <v>0.14332405105049401</v>
      </c>
      <c r="BF9" s="17">
        <v>0.101592797559881</v>
      </c>
    </row>
    <row r="10" spans="2:58" ht="28.9">
      <c r="B10" s="18" t="s">
        <v>145</v>
      </c>
      <c r="C10" s="17">
        <v>0.114609425333317</v>
      </c>
      <c r="D10" s="17">
        <v>0.123033589003043</v>
      </c>
      <c r="E10" s="17">
        <v>0.104328850707537</v>
      </c>
      <c r="F10" s="17"/>
      <c r="G10" s="17">
        <v>0.18530476425772899</v>
      </c>
      <c r="H10" s="17">
        <v>0.15150421879517001</v>
      </c>
      <c r="I10" s="17">
        <v>0.12441124175245299</v>
      </c>
      <c r="J10" s="17">
        <v>7.5674493145587898E-2</v>
      </c>
      <c r="K10" s="17">
        <v>7.8748160182508894E-2</v>
      </c>
      <c r="L10" s="17">
        <v>8.0814475883430006E-2</v>
      </c>
      <c r="M10" s="17"/>
      <c r="N10" s="17">
        <v>0.151599335162039</v>
      </c>
      <c r="O10" s="17">
        <v>0.101863773987678</v>
      </c>
      <c r="P10" s="17">
        <v>0.114576643068743</v>
      </c>
      <c r="Q10" s="17">
        <v>8.8569297154691501E-2</v>
      </c>
      <c r="R10" s="17"/>
      <c r="S10" s="17">
        <v>0.15360424778332299</v>
      </c>
      <c r="T10" s="17">
        <v>0.123097613753288</v>
      </c>
      <c r="U10" s="17">
        <v>9.8122307550710705E-2</v>
      </c>
      <c r="V10" s="17">
        <v>9.5378582843642007E-2</v>
      </c>
      <c r="W10" s="17">
        <v>0.14151973361949499</v>
      </c>
      <c r="X10" s="17">
        <v>8.2747811530108406E-2</v>
      </c>
      <c r="Y10" s="17">
        <v>0.100532106177492</v>
      </c>
      <c r="Z10" s="17">
        <v>7.1447468610561199E-2</v>
      </c>
      <c r="AA10" s="17">
        <v>0.120647103829157</v>
      </c>
      <c r="AB10" s="17"/>
      <c r="AC10" s="17">
        <v>0.15351055481605</v>
      </c>
      <c r="AD10" s="17">
        <v>9.8507902184410703E-2</v>
      </c>
      <c r="AE10" s="17">
        <v>0.111045607610695</v>
      </c>
      <c r="AF10" s="17">
        <v>0.100944284591114</v>
      </c>
      <c r="AG10" s="17">
        <v>9.9342897568382202E-2</v>
      </c>
      <c r="AH10" s="17">
        <v>0.105656861446531</v>
      </c>
      <c r="AI10" s="17"/>
      <c r="AJ10" s="17">
        <v>0.107802241072167</v>
      </c>
      <c r="AK10" s="17">
        <v>0.103796965950804</v>
      </c>
      <c r="AL10" s="17">
        <v>0.120016980152585</v>
      </c>
      <c r="AM10" s="17">
        <v>0.157183084315174</v>
      </c>
      <c r="AN10" s="17">
        <v>0.114979303623642</v>
      </c>
      <c r="AO10" s="17">
        <v>0.138302303786247</v>
      </c>
      <c r="AP10" s="17"/>
      <c r="AQ10" s="17">
        <v>0.15210581625240799</v>
      </c>
      <c r="AR10" s="17">
        <v>0.108473914988757</v>
      </c>
      <c r="AS10" s="17"/>
      <c r="AT10" s="17">
        <v>0.109978251799854</v>
      </c>
      <c r="AU10" s="17">
        <v>0.133069790249153</v>
      </c>
      <c r="AV10" s="17"/>
      <c r="AW10" s="17">
        <v>0.21331878233181201</v>
      </c>
      <c r="AX10" s="17">
        <v>5.9847613366975999E-2</v>
      </c>
      <c r="AY10" s="17"/>
      <c r="AZ10" s="17">
        <v>0.178259752693711</v>
      </c>
      <c r="BA10" s="17">
        <v>9.4408151946612506E-2</v>
      </c>
      <c r="BB10" s="17"/>
      <c r="BC10" s="17">
        <v>0.17515176732855101</v>
      </c>
      <c r="BD10" s="17">
        <v>8.6099848630202494E-2</v>
      </c>
      <c r="BE10" s="17">
        <v>0.14707935801963701</v>
      </c>
      <c r="BF10" s="17">
        <v>0.105556839696567</v>
      </c>
    </row>
    <row r="11" spans="2:58">
      <c r="B11" s="18" t="s">
        <v>79</v>
      </c>
      <c r="C11" s="17">
        <v>0.65655419242997903</v>
      </c>
      <c r="D11" s="17">
        <v>0.67240640844802302</v>
      </c>
      <c r="E11" s="17">
        <v>0.643406811771571</v>
      </c>
      <c r="F11" s="17"/>
      <c r="G11" s="17">
        <v>0.642746261731165</v>
      </c>
      <c r="H11" s="17">
        <v>0.62680483720413904</v>
      </c>
      <c r="I11" s="17">
        <v>0.66544661979127195</v>
      </c>
      <c r="J11" s="17">
        <v>0.68907340617032498</v>
      </c>
      <c r="K11" s="17">
        <v>0.63678719693928498</v>
      </c>
      <c r="L11" s="17">
        <v>0.67517752345299198</v>
      </c>
      <c r="M11" s="17"/>
      <c r="N11" s="17">
        <v>0.66002182021209999</v>
      </c>
      <c r="O11" s="17">
        <v>0.70163116461525399</v>
      </c>
      <c r="P11" s="17">
        <v>0.62042319812999203</v>
      </c>
      <c r="Q11" s="17">
        <v>0.63795128094266895</v>
      </c>
      <c r="R11" s="17"/>
      <c r="S11" s="17">
        <v>0.66423505778355496</v>
      </c>
      <c r="T11" s="17">
        <v>0.582884773705869</v>
      </c>
      <c r="U11" s="17">
        <v>0.69393879800580804</v>
      </c>
      <c r="V11" s="17">
        <v>0.67306095521374398</v>
      </c>
      <c r="W11" s="17">
        <v>0.64768431320604403</v>
      </c>
      <c r="X11" s="17">
        <v>0.66830351406303301</v>
      </c>
      <c r="Y11" s="17">
        <v>0.66110523721617798</v>
      </c>
      <c r="Z11" s="17">
        <v>0.69333981149145096</v>
      </c>
      <c r="AA11" s="17">
        <v>0.67576994792311795</v>
      </c>
      <c r="AB11" s="17"/>
      <c r="AC11" s="17">
        <v>0.65587620815427805</v>
      </c>
      <c r="AD11" s="17">
        <v>0.67659046565971204</v>
      </c>
      <c r="AE11" s="17">
        <v>0.65070032094755303</v>
      </c>
      <c r="AF11" s="17">
        <v>0.64867815519078398</v>
      </c>
      <c r="AG11" s="17">
        <v>0.63557668107156795</v>
      </c>
      <c r="AH11" s="17">
        <v>0.62328488482683497</v>
      </c>
      <c r="AI11" s="17"/>
      <c r="AJ11" s="17">
        <v>0.64883137543698699</v>
      </c>
      <c r="AK11" s="17">
        <v>0.67835410243143202</v>
      </c>
      <c r="AL11" s="17">
        <v>0.65214639445066902</v>
      </c>
      <c r="AM11" s="17">
        <v>0.57350906761684295</v>
      </c>
      <c r="AN11" s="17">
        <v>0.68333820487953301</v>
      </c>
      <c r="AO11" s="17">
        <v>0.67157145743264501</v>
      </c>
      <c r="AP11" s="17"/>
      <c r="AQ11" s="17">
        <v>0.635121789420798</v>
      </c>
      <c r="AR11" s="17">
        <v>0.66536977638386197</v>
      </c>
      <c r="AS11" s="17"/>
      <c r="AT11" s="17">
        <v>0.65178568268598702</v>
      </c>
      <c r="AU11" s="17">
        <v>0.67310730110165595</v>
      </c>
      <c r="AV11" s="17"/>
      <c r="AW11" s="17">
        <v>0.42486179720552802</v>
      </c>
      <c r="AX11" s="17">
        <v>0.78509211190509098</v>
      </c>
      <c r="AY11" s="17"/>
      <c r="AZ11" s="17">
        <v>0.58870119712175595</v>
      </c>
      <c r="BA11" s="17">
        <v>0.67646424344397504</v>
      </c>
      <c r="BB11" s="17"/>
      <c r="BC11" s="17">
        <v>0.63067172251652104</v>
      </c>
      <c r="BD11" s="17">
        <v>0.68728512150062104</v>
      </c>
      <c r="BE11" s="17">
        <v>0.606869057863201</v>
      </c>
      <c r="BF11" s="17">
        <v>0.68457669768612095</v>
      </c>
    </row>
    <row r="12" spans="2:58">
      <c r="B12" s="18" t="s">
        <v>101</v>
      </c>
      <c r="C12" s="19">
        <v>0.116329287732944</v>
      </c>
      <c r="D12" s="19">
        <v>0.10002000205219801</v>
      </c>
      <c r="E12" s="19">
        <v>0.132135184697247</v>
      </c>
      <c r="F12" s="19"/>
      <c r="G12" s="19">
        <v>6.9626380426466294E-2</v>
      </c>
      <c r="H12" s="19">
        <v>8.1429908798704903E-2</v>
      </c>
      <c r="I12" s="19">
        <v>9.9562454879877499E-2</v>
      </c>
      <c r="J12" s="19">
        <v>0.124900984737029</v>
      </c>
      <c r="K12" s="19">
        <v>0.177054423125311</v>
      </c>
      <c r="L12" s="19">
        <v>0.140993679210414</v>
      </c>
      <c r="M12" s="19"/>
      <c r="N12" s="19">
        <v>8.4982301848091205E-2</v>
      </c>
      <c r="O12" s="19">
        <v>9.1579906806640299E-2</v>
      </c>
      <c r="P12" s="19">
        <v>0.13697601420871999</v>
      </c>
      <c r="Q12" s="19">
        <v>0.156230850643828</v>
      </c>
      <c r="R12" s="19"/>
      <c r="S12" s="19">
        <v>9.7139272324939296E-2</v>
      </c>
      <c r="T12" s="19">
        <v>0.12669086066833299</v>
      </c>
      <c r="U12" s="19">
        <v>8.8726728339109703E-2</v>
      </c>
      <c r="V12" s="19">
        <v>0.136545800041527</v>
      </c>
      <c r="W12" s="19">
        <v>0.125357324591334</v>
      </c>
      <c r="X12" s="19">
        <v>0.10293560697960399</v>
      </c>
      <c r="Y12" s="19">
        <v>0.122635437527193</v>
      </c>
      <c r="Z12" s="19">
        <v>0.13078922595106901</v>
      </c>
      <c r="AA12" s="19">
        <v>0.12556075428448199</v>
      </c>
      <c r="AB12" s="19"/>
      <c r="AC12" s="19">
        <v>7.77692352668133E-2</v>
      </c>
      <c r="AD12" s="19">
        <v>0.11504161121657901</v>
      </c>
      <c r="AE12" s="19">
        <v>0.13543087340196899</v>
      </c>
      <c r="AF12" s="19">
        <v>0.13565080382049</v>
      </c>
      <c r="AG12" s="19">
        <v>0.13984579382637899</v>
      </c>
      <c r="AH12" s="19">
        <v>0.15139558073963799</v>
      </c>
      <c r="AI12" s="19"/>
      <c r="AJ12" s="19">
        <v>0.137531913927952</v>
      </c>
      <c r="AK12" s="19">
        <v>0.100855224596791</v>
      </c>
      <c r="AL12" s="19">
        <v>0.11946773343876201</v>
      </c>
      <c r="AM12" s="19">
        <v>0.11682107924243799</v>
      </c>
      <c r="AN12" s="19">
        <v>9.1861513520348007E-2</v>
      </c>
      <c r="AO12" s="19">
        <v>0.123621076544568</v>
      </c>
      <c r="AP12" s="19"/>
      <c r="AQ12" s="19">
        <v>8.9089548191131504E-2</v>
      </c>
      <c r="AR12" s="19">
        <v>0.110009884760962</v>
      </c>
      <c r="AS12" s="19"/>
      <c r="AT12" s="19">
        <v>0.119208417123268</v>
      </c>
      <c r="AU12" s="19">
        <v>0.102491239234811</v>
      </c>
      <c r="AV12" s="19"/>
      <c r="AW12" s="19">
        <v>0.12845320622894299</v>
      </c>
      <c r="AX12" s="19">
        <v>0.109603200509184</v>
      </c>
      <c r="AY12" s="19"/>
      <c r="AZ12" s="19">
        <v>9.1124514169569903E-2</v>
      </c>
      <c r="BA12" s="19">
        <v>0.12148205008240601</v>
      </c>
      <c r="BB12" s="19"/>
      <c r="BC12" s="19">
        <v>7.0536396238790197E-2</v>
      </c>
      <c r="BD12" s="19">
        <v>0.13052213701986201</v>
      </c>
      <c r="BE12" s="19">
        <v>0.102727533066667</v>
      </c>
      <c r="BF12" s="19">
        <v>0.10827366505743199</v>
      </c>
    </row>
    <row r="13" spans="2:58">
      <c r="B13" s="16"/>
    </row>
    <row r="14" spans="2:58">
      <c r="B14" t="s">
        <v>497</v>
      </c>
    </row>
    <row r="15" spans="2:58">
      <c r="B15" t="s">
        <v>498</v>
      </c>
    </row>
    <row r="17" spans="2:2">
      <c r="B17"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BF38"/>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152</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153</v>
      </c>
      <c r="C9" s="17">
        <v>0.32663305440649898</v>
      </c>
      <c r="D9" s="17">
        <v>0.34372466122678602</v>
      </c>
      <c r="E9" s="17">
        <v>0.31041539919075101</v>
      </c>
      <c r="F9" s="17"/>
      <c r="G9" s="17">
        <v>0.19130671244367001</v>
      </c>
      <c r="H9" s="17">
        <v>0.31387912994967598</v>
      </c>
      <c r="I9" s="17">
        <v>0.35236061114422801</v>
      </c>
      <c r="J9" s="17">
        <v>0.29305693574728803</v>
      </c>
      <c r="K9" s="17">
        <v>0.331515969299012</v>
      </c>
      <c r="L9" s="17">
        <v>0.43067183947578502</v>
      </c>
      <c r="M9" s="17"/>
      <c r="N9" s="17">
        <v>0.32820939884587402</v>
      </c>
      <c r="O9" s="17">
        <v>0.310106424303353</v>
      </c>
      <c r="P9" s="17">
        <v>0.33826980358397402</v>
      </c>
      <c r="Q9" s="17">
        <v>0.33189072126784602</v>
      </c>
      <c r="R9" s="17"/>
      <c r="S9" s="17">
        <v>0.26257777188464099</v>
      </c>
      <c r="T9" s="17">
        <v>0.30858377450866498</v>
      </c>
      <c r="U9" s="17">
        <v>0.338249019556155</v>
      </c>
      <c r="V9" s="17">
        <v>0.385863352710414</v>
      </c>
      <c r="W9" s="17">
        <v>0.36643669403617601</v>
      </c>
      <c r="X9" s="17">
        <v>0.344125449445774</v>
      </c>
      <c r="Y9" s="17">
        <v>0.40203245660998999</v>
      </c>
      <c r="Z9" s="17">
        <v>0.28851836295340599</v>
      </c>
      <c r="AA9" s="17">
        <v>0.28403424706858599</v>
      </c>
      <c r="AB9" s="17"/>
      <c r="AC9" s="17">
        <v>0.25511161264224802</v>
      </c>
      <c r="AD9" s="17">
        <v>0.3279651026225</v>
      </c>
      <c r="AE9" s="17">
        <v>0.30448059474366201</v>
      </c>
      <c r="AF9" s="17">
        <v>0.35380478266884902</v>
      </c>
      <c r="AG9" s="17">
        <v>0.43055847351630699</v>
      </c>
      <c r="AH9" s="17">
        <v>0.44111920883288103</v>
      </c>
      <c r="AI9" s="17"/>
      <c r="AJ9" s="17">
        <v>0.39758950122577602</v>
      </c>
      <c r="AK9" s="17">
        <v>0.31095553073380799</v>
      </c>
      <c r="AL9" s="17">
        <v>0.29572914967611003</v>
      </c>
      <c r="AM9" s="17">
        <v>0.25242331433968102</v>
      </c>
      <c r="AN9" s="17">
        <v>0.27571061831039601</v>
      </c>
      <c r="AO9" s="17">
        <v>0.25160692190682898</v>
      </c>
      <c r="AP9" s="17"/>
      <c r="AQ9" s="17">
        <v>0.311788039939632</v>
      </c>
      <c r="AR9" s="17">
        <v>0.318701327733315</v>
      </c>
      <c r="AS9" s="17"/>
      <c r="AT9" s="17">
        <v>0.34160026317416797</v>
      </c>
      <c r="AU9" s="17">
        <v>0.27092283796350802</v>
      </c>
      <c r="AV9" s="17"/>
      <c r="AW9" s="17">
        <v>0.29452028793032498</v>
      </c>
      <c r="AX9" s="17">
        <v>0.34444852127773001</v>
      </c>
      <c r="AY9" s="17"/>
      <c r="AZ9" s="17">
        <v>0.32264786778068399</v>
      </c>
      <c r="BA9" s="17">
        <v>0.33487510055124198</v>
      </c>
      <c r="BB9" s="17"/>
      <c r="BC9" s="17">
        <v>0.26971489412288102</v>
      </c>
      <c r="BD9" s="17">
        <v>0.27783663183374502</v>
      </c>
      <c r="BE9" s="17">
        <v>0.305723265587589</v>
      </c>
      <c r="BF9" s="17">
        <v>0.37955973297884799</v>
      </c>
    </row>
    <row r="10" spans="2:58">
      <c r="B10" s="18" t="s">
        <v>154</v>
      </c>
      <c r="C10" s="17">
        <v>0.27254662573406602</v>
      </c>
      <c r="D10" s="17">
        <v>0.27466693833280698</v>
      </c>
      <c r="E10" s="17">
        <v>0.27151900173650101</v>
      </c>
      <c r="F10" s="17"/>
      <c r="G10" s="17">
        <v>0.29664533359918199</v>
      </c>
      <c r="H10" s="17">
        <v>0.33205026168145002</v>
      </c>
      <c r="I10" s="17">
        <v>0.24383373274346001</v>
      </c>
      <c r="J10" s="17">
        <v>0.24480464474248101</v>
      </c>
      <c r="K10" s="17">
        <v>0.22221654139507599</v>
      </c>
      <c r="L10" s="17">
        <v>0.29052008279577202</v>
      </c>
      <c r="M10" s="17"/>
      <c r="N10" s="17">
        <v>0.31822888942058702</v>
      </c>
      <c r="O10" s="17">
        <v>0.26538431428210502</v>
      </c>
      <c r="P10" s="17">
        <v>0.229992312649966</v>
      </c>
      <c r="Q10" s="17">
        <v>0.26969163173280802</v>
      </c>
      <c r="R10" s="17"/>
      <c r="S10" s="17">
        <v>0.28288965320800402</v>
      </c>
      <c r="T10" s="17">
        <v>0.24275693041520099</v>
      </c>
      <c r="U10" s="17">
        <v>0.29139322496533299</v>
      </c>
      <c r="V10" s="17">
        <v>0.30304378730821002</v>
      </c>
      <c r="W10" s="17">
        <v>0.29131244378869298</v>
      </c>
      <c r="X10" s="17">
        <v>0.30888949825235001</v>
      </c>
      <c r="Y10" s="17">
        <v>0.25581732451858902</v>
      </c>
      <c r="Z10" s="17">
        <v>0.25010019857322402</v>
      </c>
      <c r="AA10" s="17">
        <v>0.23594028734495601</v>
      </c>
      <c r="AB10" s="17"/>
      <c r="AC10" s="17">
        <v>0.28390187986963999</v>
      </c>
      <c r="AD10" s="17">
        <v>0.244390609659626</v>
      </c>
      <c r="AE10" s="17">
        <v>0.229329413734982</v>
      </c>
      <c r="AF10" s="17">
        <v>0.27030861803940598</v>
      </c>
      <c r="AG10" s="17">
        <v>0.32516507247410098</v>
      </c>
      <c r="AH10" s="17">
        <v>0.42714142755632301</v>
      </c>
      <c r="AI10" s="17"/>
      <c r="AJ10" s="17">
        <v>0.28870653047977202</v>
      </c>
      <c r="AK10" s="17">
        <v>0.258010853748459</v>
      </c>
      <c r="AL10" s="17">
        <v>0.21032970358945899</v>
      </c>
      <c r="AM10" s="17">
        <v>0.22908252961654299</v>
      </c>
      <c r="AN10" s="17">
        <v>0.33173262447066898</v>
      </c>
      <c r="AO10" s="17">
        <v>0.103856030772215</v>
      </c>
      <c r="AP10" s="17"/>
      <c r="AQ10" s="17">
        <v>0.320415095013249</v>
      </c>
      <c r="AR10" s="17">
        <v>0.24814003056367301</v>
      </c>
      <c r="AS10" s="17"/>
      <c r="AT10" s="17">
        <v>0.27405414879447298</v>
      </c>
      <c r="AU10" s="17">
        <v>0.26132944312256201</v>
      </c>
      <c r="AV10" s="17"/>
      <c r="AW10" s="17">
        <v>0.25335847840527498</v>
      </c>
      <c r="AX10" s="17">
        <v>0.28319179401347999</v>
      </c>
      <c r="AY10" s="17"/>
      <c r="AZ10" s="17">
        <v>0.28221719172435</v>
      </c>
      <c r="BA10" s="17">
        <v>0.26901223774524902</v>
      </c>
      <c r="BB10" s="17"/>
      <c r="BC10" s="17">
        <v>0.29677223571274602</v>
      </c>
      <c r="BD10" s="17">
        <v>0.23027555546946499</v>
      </c>
      <c r="BE10" s="17">
        <v>0.272025897762256</v>
      </c>
      <c r="BF10" s="17">
        <v>0.28286980451301103</v>
      </c>
    </row>
    <row r="11" spans="2:58" ht="28.9">
      <c r="B11" s="18" t="s">
        <v>155</v>
      </c>
      <c r="C11" s="17">
        <v>0.243654872151253</v>
      </c>
      <c r="D11" s="17">
        <v>0.21379605381445499</v>
      </c>
      <c r="E11" s="17">
        <v>0.27285307162358302</v>
      </c>
      <c r="F11" s="17"/>
      <c r="G11" s="17">
        <v>0.19498238554757</v>
      </c>
      <c r="H11" s="17">
        <v>0.221139568599621</v>
      </c>
      <c r="I11" s="17">
        <v>0.22625572323114301</v>
      </c>
      <c r="J11" s="17">
        <v>0.217479845144426</v>
      </c>
      <c r="K11" s="17">
        <v>0.28590183401382602</v>
      </c>
      <c r="L11" s="17">
        <v>0.301051725044158</v>
      </c>
      <c r="M11" s="17"/>
      <c r="N11" s="17">
        <v>0.21979613797337699</v>
      </c>
      <c r="O11" s="17">
        <v>0.22577955873546701</v>
      </c>
      <c r="P11" s="17">
        <v>0.271073352185836</v>
      </c>
      <c r="Q11" s="17">
        <v>0.26162943816800399</v>
      </c>
      <c r="R11" s="17"/>
      <c r="S11" s="17">
        <v>0.183648746782027</v>
      </c>
      <c r="T11" s="17">
        <v>0.26025312370201398</v>
      </c>
      <c r="U11" s="17">
        <v>0.25299023250177199</v>
      </c>
      <c r="V11" s="17">
        <v>0.23083243144433199</v>
      </c>
      <c r="W11" s="17">
        <v>0.15937363037525701</v>
      </c>
      <c r="X11" s="17">
        <v>0.27454144501974698</v>
      </c>
      <c r="Y11" s="17">
        <v>0.302121825637929</v>
      </c>
      <c r="Z11" s="17">
        <v>0.29898139101571303</v>
      </c>
      <c r="AA11" s="17">
        <v>0.265231291472804</v>
      </c>
      <c r="AB11" s="17"/>
      <c r="AC11" s="17">
        <v>0.182225907451327</v>
      </c>
      <c r="AD11" s="17">
        <v>0.25735346753413701</v>
      </c>
      <c r="AE11" s="17">
        <v>0.25571221084193801</v>
      </c>
      <c r="AF11" s="17">
        <v>0.30206122555139198</v>
      </c>
      <c r="AG11" s="17">
        <v>0.248391825585696</v>
      </c>
      <c r="AH11" s="17">
        <v>0.20817794851945801</v>
      </c>
      <c r="AI11" s="17"/>
      <c r="AJ11" s="17">
        <v>0.28315772736371198</v>
      </c>
      <c r="AK11" s="17">
        <v>0.21795331868518</v>
      </c>
      <c r="AL11" s="17">
        <v>0.24108238897978701</v>
      </c>
      <c r="AM11" s="17">
        <v>0.24121705449015601</v>
      </c>
      <c r="AN11" s="17">
        <v>0.19536894892808601</v>
      </c>
      <c r="AO11" s="17">
        <v>0.25520640917735199</v>
      </c>
      <c r="AP11" s="17"/>
      <c r="AQ11" s="17">
        <v>0.200815723357603</v>
      </c>
      <c r="AR11" s="17">
        <v>0.25899843393130101</v>
      </c>
      <c r="AS11" s="17"/>
      <c r="AT11" s="17">
        <v>0.26106927923380502</v>
      </c>
      <c r="AU11" s="17">
        <v>0.183117473869081</v>
      </c>
      <c r="AV11" s="17"/>
      <c r="AW11" s="17">
        <v>0.238552726612587</v>
      </c>
      <c r="AX11" s="17">
        <v>0.24648543191893099</v>
      </c>
      <c r="AY11" s="17"/>
      <c r="AZ11" s="17">
        <v>0.182883172757628</v>
      </c>
      <c r="BA11" s="17">
        <v>0.26586249019091501</v>
      </c>
      <c r="BB11" s="17"/>
      <c r="BC11" s="17">
        <v>0.182103582782881</v>
      </c>
      <c r="BD11" s="17">
        <v>0.27386912844284</v>
      </c>
      <c r="BE11" s="17">
        <v>0.23554832499731501</v>
      </c>
      <c r="BF11" s="17">
        <v>0.27011296584514399</v>
      </c>
    </row>
    <row r="12" spans="2:58" ht="28.9">
      <c r="B12" s="18" t="s">
        <v>156</v>
      </c>
      <c r="C12" s="17">
        <v>0.24054923036759601</v>
      </c>
      <c r="D12" s="17">
        <v>0.23396919072773401</v>
      </c>
      <c r="E12" s="17">
        <v>0.246842055858013</v>
      </c>
      <c r="F12" s="17"/>
      <c r="G12" s="17">
        <v>0.19002443970719299</v>
      </c>
      <c r="H12" s="17">
        <v>0.21336472133784401</v>
      </c>
      <c r="I12" s="17">
        <v>0.243110735079444</v>
      </c>
      <c r="J12" s="17">
        <v>0.217213185595618</v>
      </c>
      <c r="K12" s="17">
        <v>0.28760164174422298</v>
      </c>
      <c r="L12" s="17">
        <v>0.28089634548352299</v>
      </c>
      <c r="M12" s="17"/>
      <c r="N12" s="17">
        <v>0.253074076297783</v>
      </c>
      <c r="O12" s="17">
        <v>0.25470262696038898</v>
      </c>
      <c r="P12" s="17">
        <v>0.25016544912775501</v>
      </c>
      <c r="Q12" s="17">
        <v>0.20333215514102301</v>
      </c>
      <c r="R12" s="17"/>
      <c r="S12" s="17">
        <v>0.229930145898395</v>
      </c>
      <c r="T12" s="17">
        <v>0.26559331298012601</v>
      </c>
      <c r="U12" s="17">
        <v>0.242164713544118</v>
      </c>
      <c r="V12" s="17">
        <v>0.20227056517360301</v>
      </c>
      <c r="W12" s="17">
        <v>0.27402684126532101</v>
      </c>
      <c r="X12" s="17">
        <v>0.20905502243899399</v>
      </c>
      <c r="Y12" s="17">
        <v>0.27832515371542399</v>
      </c>
      <c r="Z12" s="17">
        <v>0.182537541898564</v>
      </c>
      <c r="AA12" s="17">
        <v>0.249511878549452</v>
      </c>
      <c r="AB12" s="17"/>
      <c r="AC12" s="17">
        <v>0.27398197586129802</v>
      </c>
      <c r="AD12" s="17">
        <v>0.24455468948207801</v>
      </c>
      <c r="AE12" s="17">
        <v>0.26558805392344498</v>
      </c>
      <c r="AF12" s="17">
        <v>0.24546178415751299</v>
      </c>
      <c r="AG12" s="17">
        <v>0.13838799464288501</v>
      </c>
      <c r="AH12" s="17">
        <v>0.16342431443164299</v>
      </c>
      <c r="AI12" s="17"/>
      <c r="AJ12" s="17">
        <v>0.25779521455705201</v>
      </c>
      <c r="AK12" s="17">
        <v>0.248573111683903</v>
      </c>
      <c r="AL12" s="17">
        <v>0.18825118277698599</v>
      </c>
      <c r="AM12" s="17">
        <v>0.20998992661247401</v>
      </c>
      <c r="AN12" s="17">
        <v>0.243166597273649</v>
      </c>
      <c r="AO12" s="17">
        <v>0.12867078406267801</v>
      </c>
      <c r="AP12" s="17"/>
      <c r="AQ12" s="17">
        <v>0.23706585563416799</v>
      </c>
      <c r="AR12" s="17">
        <v>0.25051366886740001</v>
      </c>
      <c r="AS12" s="17"/>
      <c r="AT12" s="17">
        <v>0.23087961371898799</v>
      </c>
      <c r="AU12" s="17">
        <v>0.28223672438328901</v>
      </c>
      <c r="AV12" s="17"/>
      <c r="AW12" s="17">
        <v>0.23510497452330401</v>
      </c>
      <c r="AX12" s="17">
        <v>0.24356958551838701</v>
      </c>
      <c r="AY12" s="17"/>
      <c r="AZ12" s="17">
        <v>0.23117114706414901</v>
      </c>
      <c r="BA12" s="17">
        <v>0.23961201674945401</v>
      </c>
      <c r="BB12" s="17"/>
      <c r="BC12" s="17">
        <v>0.20855060406161199</v>
      </c>
      <c r="BD12" s="17">
        <v>0.22348696172617399</v>
      </c>
      <c r="BE12" s="17">
        <v>0.245850778488856</v>
      </c>
      <c r="BF12" s="17">
        <v>0.25955721589164799</v>
      </c>
    </row>
    <row r="13" spans="2:58" ht="28.9">
      <c r="B13" s="18" t="s">
        <v>157</v>
      </c>
      <c r="C13" s="17">
        <v>0.233108390194565</v>
      </c>
      <c r="D13" s="17">
        <v>0.23910239777203299</v>
      </c>
      <c r="E13" s="17">
        <v>0.228112229123279</v>
      </c>
      <c r="F13" s="17"/>
      <c r="G13" s="17">
        <v>0.221775088205485</v>
      </c>
      <c r="H13" s="17">
        <v>0.25237141688656201</v>
      </c>
      <c r="I13" s="17">
        <v>0.28283383063560802</v>
      </c>
      <c r="J13" s="17">
        <v>0.22081554166365799</v>
      </c>
      <c r="K13" s="17">
        <v>0.25562363306585101</v>
      </c>
      <c r="L13" s="17">
        <v>0.18149079794103801</v>
      </c>
      <c r="M13" s="17"/>
      <c r="N13" s="17">
        <v>0.23314104334256</v>
      </c>
      <c r="O13" s="17">
        <v>0.21888381254578801</v>
      </c>
      <c r="P13" s="17">
        <v>0.20860848973813301</v>
      </c>
      <c r="Q13" s="17">
        <v>0.26858708489538302</v>
      </c>
      <c r="R13" s="17"/>
      <c r="S13" s="17">
        <v>0.22408239624468901</v>
      </c>
      <c r="T13" s="17">
        <v>0.17028205758623099</v>
      </c>
      <c r="U13" s="17">
        <v>0.26133893098694</v>
      </c>
      <c r="V13" s="17">
        <v>0.18156372155508399</v>
      </c>
      <c r="W13" s="17">
        <v>0.28065333506185802</v>
      </c>
      <c r="X13" s="17">
        <v>0.227157109421805</v>
      </c>
      <c r="Y13" s="17">
        <v>0.26731760318032699</v>
      </c>
      <c r="Z13" s="17">
        <v>0.26039872311649198</v>
      </c>
      <c r="AA13" s="17">
        <v>0.281896490221554</v>
      </c>
      <c r="AB13" s="17"/>
      <c r="AC13" s="17">
        <v>0.23983552742429701</v>
      </c>
      <c r="AD13" s="17">
        <v>0.22783509651158901</v>
      </c>
      <c r="AE13" s="17">
        <v>0.293787692132921</v>
      </c>
      <c r="AF13" s="17">
        <v>0.22300091268767</v>
      </c>
      <c r="AG13" s="17">
        <v>0.18755568285772001</v>
      </c>
      <c r="AH13" s="17">
        <v>0.18890314891582399</v>
      </c>
      <c r="AI13" s="17"/>
      <c r="AJ13" s="17">
        <v>0.19659854598016099</v>
      </c>
      <c r="AK13" s="17">
        <v>0.26406384478557798</v>
      </c>
      <c r="AL13" s="17">
        <v>0.22789083899252399</v>
      </c>
      <c r="AM13" s="17">
        <v>0.239708074843174</v>
      </c>
      <c r="AN13" s="17">
        <v>0.27566691025069001</v>
      </c>
      <c r="AO13" s="17">
        <v>0.22168076352107</v>
      </c>
      <c r="AP13" s="17"/>
      <c r="AQ13" s="17">
        <v>0.21082446934005999</v>
      </c>
      <c r="AR13" s="17">
        <v>0.24603710977894899</v>
      </c>
      <c r="AS13" s="17"/>
      <c r="AT13" s="17">
        <v>0.213044015672017</v>
      </c>
      <c r="AU13" s="17">
        <v>0.30434988178499101</v>
      </c>
      <c r="AV13" s="17"/>
      <c r="AW13" s="17">
        <v>0.23522605983094999</v>
      </c>
      <c r="AX13" s="17">
        <v>0.23193355297587701</v>
      </c>
      <c r="AY13" s="17"/>
      <c r="AZ13" s="17">
        <v>0.22418585343282599</v>
      </c>
      <c r="BA13" s="17">
        <v>0.23914828768476901</v>
      </c>
      <c r="BB13" s="17"/>
      <c r="BC13" s="17">
        <v>0.272226095994961</v>
      </c>
      <c r="BD13" s="17">
        <v>0.25047336063783598</v>
      </c>
      <c r="BE13" s="17">
        <v>0.25818130550498603</v>
      </c>
      <c r="BF13" s="17">
        <v>0.22188926968320299</v>
      </c>
    </row>
    <row r="14" spans="2:58" ht="43.15">
      <c r="B14" s="18" t="s">
        <v>158</v>
      </c>
      <c r="C14" s="17">
        <v>0.22582228898607201</v>
      </c>
      <c r="D14" s="17">
        <v>0.22343622616706499</v>
      </c>
      <c r="E14" s="17">
        <v>0.228996100644168</v>
      </c>
      <c r="F14" s="17"/>
      <c r="G14" s="17">
        <v>0.172496996262089</v>
      </c>
      <c r="H14" s="17">
        <v>0.15420544617690399</v>
      </c>
      <c r="I14" s="17">
        <v>0.166853910268429</v>
      </c>
      <c r="J14" s="17">
        <v>0.214373121839256</v>
      </c>
      <c r="K14" s="17">
        <v>0.29039635927622998</v>
      </c>
      <c r="L14" s="17">
        <v>0.33504005953854599</v>
      </c>
      <c r="M14" s="17"/>
      <c r="N14" s="17">
        <v>0.216418389602164</v>
      </c>
      <c r="O14" s="17">
        <v>0.26442134358385599</v>
      </c>
      <c r="P14" s="17">
        <v>0.22973133731252199</v>
      </c>
      <c r="Q14" s="17">
        <v>0.191842299231162</v>
      </c>
      <c r="R14" s="17"/>
      <c r="S14" s="17">
        <v>0.206516204888198</v>
      </c>
      <c r="T14" s="17">
        <v>0.29616690817740698</v>
      </c>
      <c r="U14" s="17">
        <v>0.22423251218314699</v>
      </c>
      <c r="V14" s="17">
        <v>0.18897056737668499</v>
      </c>
      <c r="W14" s="17">
        <v>0.20303865481373901</v>
      </c>
      <c r="X14" s="17">
        <v>0.154599986318605</v>
      </c>
      <c r="Y14" s="17">
        <v>0.24257901073257501</v>
      </c>
      <c r="Z14" s="17">
        <v>0.203533550827173</v>
      </c>
      <c r="AA14" s="17">
        <v>0.26165139291837802</v>
      </c>
      <c r="AB14" s="17"/>
      <c r="AC14" s="17">
        <v>0.193028162809462</v>
      </c>
      <c r="AD14" s="17">
        <v>0.22426247551244199</v>
      </c>
      <c r="AE14" s="17">
        <v>0.17650961924622399</v>
      </c>
      <c r="AF14" s="17">
        <v>0.241295872805949</v>
      </c>
      <c r="AG14" s="17">
        <v>0.34668970016534001</v>
      </c>
      <c r="AH14" s="17">
        <v>0.22460731137620901</v>
      </c>
      <c r="AI14" s="17"/>
      <c r="AJ14" s="17">
        <v>0.29635444092919999</v>
      </c>
      <c r="AK14" s="17">
        <v>0.22247657195031001</v>
      </c>
      <c r="AL14" s="17">
        <v>0.138512650471868</v>
      </c>
      <c r="AM14" s="17">
        <v>0.12923213148964399</v>
      </c>
      <c r="AN14" s="17">
        <v>0.174363350862173</v>
      </c>
      <c r="AO14" s="17">
        <v>0.18881989464948801</v>
      </c>
      <c r="AP14" s="17"/>
      <c r="AQ14" s="17">
        <v>0.19621658606630901</v>
      </c>
      <c r="AR14" s="17">
        <v>0.24679835647040799</v>
      </c>
      <c r="AS14" s="17"/>
      <c r="AT14" s="17">
        <v>0.232659906248743</v>
      </c>
      <c r="AU14" s="17">
        <v>0.202361970387716</v>
      </c>
      <c r="AV14" s="17"/>
      <c r="AW14" s="17">
        <v>0.240797698734178</v>
      </c>
      <c r="AX14" s="17">
        <v>0.21751425621510401</v>
      </c>
      <c r="AY14" s="17"/>
      <c r="AZ14" s="17">
        <v>0.21143114499921101</v>
      </c>
      <c r="BA14" s="17">
        <v>0.23549976468904901</v>
      </c>
      <c r="BB14" s="17"/>
      <c r="BC14" s="17">
        <v>0.150840525195403</v>
      </c>
      <c r="BD14" s="17">
        <v>0.18077930161991099</v>
      </c>
      <c r="BE14" s="17">
        <v>0.242522604748452</v>
      </c>
      <c r="BF14" s="17">
        <v>0.277876664272799</v>
      </c>
    </row>
    <row r="15" spans="2:58">
      <c r="B15" s="18" t="s">
        <v>159</v>
      </c>
      <c r="C15" s="17">
        <v>0.22496286430267001</v>
      </c>
      <c r="D15" s="17">
        <v>0.23250275490264899</v>
      </c>
      <c r="E15" s="17">
        <v>0.218390029631577</v>
      </c>
      <c r="F15" s="17"/>
      <c r="G15" s="17">
        <v>0.193219699675619</v>
      </c>
      <c r="H15" s="17">
        <v>0.252272581081046</v>
      </c>
      <c r="I15" s="17">
        <v>0.27245243754187498</v>
      </c>
      <c r="J15" s="17">
        <v>0.16002206433296601</v>
      </c>
      <c r="K15" s="17">
        <v>0.21546417525534001</v>
      </c>
      <c r="L15" s="17">
        <v>0.246243380686824</v>
      </c>
      <c r="M15" s="17"/>
      <c r="N15" s="17">
        <v>0.27402451405781397</v>
      </c>
      <c r="O15" s="17">
        <v>0.20724324555942999</v>
      </c>
      <c r="P15" s="17">
        <v>0.232331609646243</v>
      </c>
      <c r="Q15" s="17">
        <v>0.18517828685062299</v>
      </c>
      <c r="R15" s="17"/>
      <c r="S15" s="17">
        <v>0.242403917480499</v>
      </c>
      <c r="T15" s="17">
        <v>0.17538087696402099</v>
      </c>
      <c r="U15" s="17">
        <v>0.18332174685048699</v>
      </c>
      <c r="V15" s="17">
        <v>0.220914605298102</v>
      </c>
      <c r="W15" s="17">
        <v>0.25265527558394901</v>
      </c>
      <c r="X15" s="17">
        <v>0.223385610729775</v>
      </c>
      <c r="Y15" s="17">
        <v>0.24938832816054901</v>
      </c>
      <c r="Z15" s="17">
        <v>0.287553207756928</v>
      </c>
      <c r="AA15" s="17">
        <v>0.24349736691858401</v>
      </c>
      <c r="AB15" s="17"/>
      <c r="AC15" s="17">
        <v>0.22109185899315301</v>
      </c>
      <c r="AD15" s="17">
        <v>0.25899329801684201</v>
      </c>
      <c r="AE15" s="17">
        <v>0.18626754701293499</v>
      </c>
      <c r="AF15" s="17">
        <v>0.21036446763285299</v>
      </c>
      <c r="AG15" s="17">
        <v>0.236838358630203</v>
      </c>
      <c r="AH15" s="17">
        <v>0.16512232283539899</v>
      </c>
      <c r="AI15" s="17"/>
      <c r="AJ15" s="17">
        <v>0.25308368382789398</v>
      </c>
      <c r="AK15" s="17">
        <v>0.27102071778611098</v>
      </c>
      <c r="AL15" s="17">
        <v>0.17522929009477001</v>
      </c>
      <c r="AM15" s="17">
        <v>0.140600868530151</v>
      </c>
      <c r="AN15" s="17">
        <v>0.18922074714881901</v>
      </c>
      <c r="AO15" s="17">
        <v>0.17077710000705301</v>
      </c>
      <c r="AP15" s="17"/>
      <c r="AQ15" s="17">
        <v>0.26459231749956702</v>
      </c>
      <c r="AR15" s="17">
        <v>0.213669549845378</v>
      </c>
      <c r="AS15" s="17"/>
      <c r="AT15" s="17">
        <v>0.242612884500648</v>
      </c>
      <c r="AU15" s="17">
        <v>0.16521783685131</v>
      </c>
      <c r="AV15" s="17"/>
      <c r="AW15" s="17">
        <v>0.21803184390608299</v>
      </c>
      <c r="AX15" s="17">
        <v>0.228808044204901</v>
      </c>
      <c r="AY15" s="17"/>
      <c r="AZ15" s="17">
        <v>0.210017048605143</v>
      </c>
      <c r="BA15" s="17">
        <v>0.233408038425932</v>
      </c>
      <c r="BB15" s="17"/>
      <c r="BC15" s="17">
        <v>0.230114484796936</v>
      </c>
      <c r="BD15" s="17">
        <v>0.11483588906504399</v>
      </c>
      <c r="BE15" s="17">
        <v>0.25031796507659199</v>
      </c>
      <c r="BF15" s="17">
        <v>0.279513888709225</v>
      </c>
    </row>
    <row r="16" spans="2:58">
      <c r="B16" s="18" t="s">
        <v>160</v>
      </c>
      <c r="C16" s="17">
        <v>0.222242385253726</v>
      </c>
      <c r="D16" s="17">
        <v>0.231034119228961</v>
      </c>
      <c r="E16" s="17">
        <v>0.21445159607629799</v>
      </c>
      <c r="F16" s="17"/>
      <c r="G16" s="17">
        <v>0.207236026871356</v>
      </c>
      <c r="H16" s="17">
        <v>0.25245700616952299</v>
      </c>
      <c r="I16" s="17">
        <v>0.25209760679695198</v>
      </c>
      <c r="J16" s="17">
        <v>0.25409755963832198</v>
      </c>
      <c r="K16" s="17">
        <v>0.22169927278558599</v>
      </c>
      <c r="L16" s="17">
        <v>0.159791878100317</v>
      </c>
      <c r="M16" s="17"/>
      <c r="N16" s="17">
        <v>0.246809889269964</v>
      </c>
      <c r="O16" s="17">
        <v>0.27689338063267699</v>
      </c>
      <c r="P16" s="17">
        <v>0.20761887901763601</v>
      </c>
      <c r="Q16" s="17">
        <v>0.153053016765306</v>
      </c>
      <c r="R16" s="17"/>
      <c r="S16" s="17">
        <v>0.21769443305223499</v>
      </c>
      <c r="T16" s="17">
        <v>0.24874886715869499</v>
      </c>
      <c r="U16" s="17">
        <v>0.22141991887292301</v>
      </c>
      <c r="V16" s="17">
        <v>0.17699781300741799</v>
      </c>
      <c r="W16" s="17">
        <v>0.214833793320023</v>
      </c>
      <c r="X16" s="17">
        <v>0.25683297916748399</v>
      </c>
      <c r="Y16" s="17">
        <v>0.25029768915008899</v>
      </c>
      <c r="Z16" s="17">
        <v>0.19985490800824801</v>
      </c>
      <c r="AA16" s="17">
        <v>0.19781216133892901</v>
      </c>
      <c r="AB16" s="17"/>
      <c r="AC16" s="17">
        <v>0.27969456935871501</v>
      </c>
      <c r="AD16" s="17">
        <v>0.228411193946602</v>
      </c>
      <c r="AE16" s="17">
        <v>0.237017799799039</v>
      </c>
      <c r="AF16" s="17">
        <v>0.21321913625607</v>
      </c>
      <c r="AG16" s="17">
        <v>0.121581684888823</v>
      </c>
      <c r="AH16" s="17">
        <v>7.5201063058410705E-2</v>
      </c>
      <c r="AI16" s="17"/>
      <c r="AJ16" s="17">
        <v>0.193618596155478</v>
      </c>
      <c r="AK16" s="17">
        <v>0.26257512728501697</v>
      </c>
      <c r="AL16" s="17">
        <v>0.14993186757885901</v>
      </c>
      <c r="AM16" s="17">
        <v>0.145203593868098</v>
      </c>
      <c r="AN16" s="17">
        <v>0.31257296001118801</v>
      </c>
      <c r="AO16" s="17">
        <v>8.9180016095472797E-2</v>
      </c>
      <c r="AP16" s="17"/>
      <c r="AQ16" s="17">
        <v>0.24223717820517601</v>
      </c>
      <c r="AR16" s="17">
        <v>0.22446285967520399</v>
      </c>
      <c r="AS16" s="17"/>
      <c r="AT16" s="17">
        <v>0.20515156802138501</v>
      </c>
      <c r="AU16" s="17">
        <v>0.28637185180235603</v>
      </c>
      <c r="AV16" s="17"/>
      <c r="AW16" s="17">
        <v>0.23740016293710101</v>
      </c>
      <c r="AX16" s="17">
        <v>0.213833178704673</v>
      </c>
      <c r="AY16" s="17"/>
      <c r="AZ16" s="17">
        <v>0.25484865260598</v>
      </c>
      <c r="BA16" s="17">
        <v>0.21542402989098</v>
      </c>
      <c r="BB16" s="17"/>
      <c r="BC16" s="17">
        <v>0.286546299553742</v>
      </c>
      <c r="BD16" s="17">
        <v>0.15045511717106799</v>
      </c>
      <c r="BE16" s="17">
        <v>0.22254840274227899</v>
      </c>
      <c r="BF16" s="17">
        <v>0.20811469019645901</v>
      </c>
    </row>
    <row r="17" spans="2:58" ht="28.9">
      <c r="B17" s="18" t="s">
        <v>161</v>
      </c>
      <c r="C17" s="17">
        <v>0.22149103757175501</v>
      </c>
      <c r="D17" s="17">
        <v>0.23010574814753501</v>
      </c>
      <c r="E17" s="17">
        <v>0.21386752906637899</v>
      </c>
      <c r="F17" s="17"/>
      <c r="G17" s="17">
        <v>0.215287250168712</v>
      </c>
      <c r="H17" s="17">
        <v>0.19701157659846699</v>
      </c>
      <c r="I17" s="17">
        <v>0.215252796809699</v>
      </c>
      <c r="J17" s="17">
        <v>0.225295641300157</v>
      </c>
      <c r="K17" s="17">
        <v>0.205810654897399</v>
      </c>
      <c r="L17" s="17">
        <v>0.25993236389279001</v>
      </c>
      <c r="M17" s="17"/>
      <c r="N17" s="17">
        <v>0.22523560037805099</v>
      </c>
      <c r="O17" s="17">
        <v>0.30246774655709102</v>
      </c>
      <c r="P17" s="17">
        <v>0.174428894679762</v>
      </c>
      <c r="Q17" s="17">
        <v>0.17421457415078301</v>
      </c>
      <c r="R17" s="17"/>
      <c r="S17" s="17">
        <v>0.37205615076617599</v>
      </c>
      <c r="T17" s="17">
        <v>0.23108426693915199</v>
      </c>
      <c r="U17" s="17">
        <v>0.108708908519994</v>
      </c>
      <c r="V17" s="17">
        <v>0.22104793757152599</v>
      </c>
      <c r="W17" s="17">
        <v>0.19725186157795699</v>
      </c>
      <c r="X17" s="17">
        <v>0.16796866773584701</v>
      </c>
      <c r="Y17" s="17">
        <v>0.184259991708737</v>
      </c>
      <c r="Z17" s="17">
        <v>0.187409853975604</v>
      </c>
      <c r="AA17" s="17">
        <v>0.216541302790658</v>
      </c>
      <c r="AB17" s="17"/>
      <c r="AC17" s="17">
        <v>0.305499831685972</v>
      </c>
      <c r="AD17" s="17">
        <v>0.24762353611013199</v>
      </c>
      <c r="AE17" s="17">
        <v>0.2051180933691</v>
      </c>
      <c r="AF17" s="17">
        <v>0.17228311161624099</v>
      </c>
      <c r="AG17" s="17">
        <v>0.101091138288876</v>
      </c>
      <c r="AH17" s="17">
        <v>9.9702487166858894E-2</v>
      </c>
      <c r="AI17" s="17"/>
      <c r="AJ17" s="17">
        <v>0.21632527113445199</v>
      </c>
      <c r="AK17" s="17">
        <v>0.195827537551718</v>
      </c>
      <c r="AL17" s="17">
        <v>0.153091456261822</v>
      </c>
      <c r="AM17" s="17">
        <v>0.22758126294460199</v>
      </c>
      <c r="AN17" s="17">
        <v>0.283287510435072</v>
      </c>
      <c r="AO17" s="17">
        <v>0.19577970370946701</v>
      </c>
      <c r="AP17" s="17"/>
      <c r="AQ17" s="17">
        <v>0.206486054836994</v>
      </c>
      <c r="AR17" s="17">
        <v>0.23029278377419099</v>
      </c>
      <c r="AS17" s="17"/>
      <c r="AT17" s="17">
        <v>0.196579824656959</v>
      </c>
      <c r="AU17" s="17">
        <v>0.317708908146835</v>
      </c>
      <c r="AV17" s="17"/>
      <c r="AW17" s="17">
        <v>0.20810186600642</v>
      </c>
      <c r="AX17" s="17">
        <v>0.22891905977695701</v>
      </c>
      <c r="AY17" s="17"/>
      <c r="AZ17" s="17">
        <v>0.24941982315141401</v>
      </c>
      <c r="BA17" s="17">
        <v>0.21498623882227899</v>
      </c>
      <c r="BB17" s="17"/>
      <c r="BC17" s="17">
        <v>0.265785172904277</v>
      </c>
      <c r="BD17" s="17">
        <v>0.212989271758079</v>
      </c>
      <c r="BE17" s="17">
        <v>0.22229656915659099</v>
      </c>
      <c r="BF17" s="17">
        <v>0.19950094220582901</v>
      </c>
    </row>
    <row r="18" spans="2:58" ht="43.15">
      <c r="B18" s="18" t="s">
        <v>162</v>
      </c>
      <c r="C18" s="17">
        <v>0.19655532014201499</v>
      </c>
      <c r="D18" s="17">
        <v>0.18858660123761101</v>
      </c>
      <c r="E18" s="17">
        <v>0.20484115943803799</v>
      </c>
      <c r="F18" s="17"/>
      <c r="G18" s="17">
        <v>0.131484455147692</v>
      </c>
      <c r="H18" s="17">
        <v>0.141383200215393</v>
      </c>
      <c r="I18" s="17">
        <v>0.15868544483083399</v>
      </c>
      <c r="J18" s="17">
        <v>0.19653550432032199</v>
      </c>
      <c r="K18" s="17">
        <v>0.231537596119336</v>
      </c>
      <c r="L18" s="17">
        <v>0.292792084669941</v>
      </c>
      <c r="M18" s="17"/>
      <c r="N18" s="17">
        <v>0.18887098657811099</v>
      </c>
      <c r="O18" s="17">
        <v>0.18533322016050399</v>
      </c>
      <c r="P18" s="17">
        <v>0.215478649129657</v>
      </c>
      <c r="Q18" s="17">
        <v>0.199119848875076</v>
      </c>
      <c r="R18" s="17"/>
      <c r="S18" s="17">
        <v>0.16034826719537101</v>
      </c>
      <c r="T18" s="17">
        <v>0.22868573711327</v>
      </c>
      <c r="U18" s="17">
        <v>0.242238829429825</v>
      </c>
      <c r="V18" s="17">
        <v>0.21194662568227801</v>
      </c>
      <c r="W18" s="17">
        <v>0.17991884969972999</v>
      </c>
      <c r="X18" s="17">
        <v>0.144472696233299</v>
      </c>
      <c r="Y18" s="17">
        <v>0.21918525640363101</v>
      </c>
      <c r="Z18" s="17">
        <v>0.191825524879115</v>
      </c>
      <c r="AA18" s="17">
        <v>0.188978182345475</v>
      </c>
      <c r="AB18" s="17"/>
      <c r="AC18" s="17">
        <v>0.12874590158365501</v>
      </c>
      <c r="AD18" s="17">
        <v>0.18385132918552799</v>
      </c>
      <c r="AE18" s="17">
        <v>0.15229728598714601</v>
      </c>
      <c r="AF18" s="17">
        <v>0.216631835275201</v>
      </c>
      <c r="AG18" s="17">
        <v>0.36597213383965899</v>
      </c>
      <c r="AH18" s="17">
        <v>0.32816840449694301</v>
      </c>
      <c r="AI18" s="17"/>
      <c r="AJ18" s="17">
        <v>0.24460794718949799</v>
      </c>
      <c r="AK18" s="17">
        <v>0.18906278324430001</v>
      </c>
      <c r="AL18" s="17">
        <v>0.12045246650604501</v>
      </c>
      <c r="AM18" s="17">
        <v>0.169237371932632</v>
      </c>
      <c r="AN18" s="17">
        <v>0.139832317500555</v>
      </c>
      <c r="AO18" s="17">
        <v>0.24988542153898599</v>
      </c>
      <c r="AP18" s="17"/>
      <c r="AQ18" s="17">
        <v>0.17256727538059399</v>
      </c>
      <c r="AR18" s="17">
        <v>0.20438431699045201</v>
      </c>
      <c r="AS18" s="17"/>
      <c r="AT18" s="17">
        <v>0.205603406860706</v>
      </c>
      <c r="AU18" s="17">
        <v>0.161771065771355</v>
      </c>
      <c r="AV18" s="17"/>
      <c r="AW18" s="17">
        <v>0.223387257475607</v>
      </c>
      <c r="AX18" s="17">
        <v>0.18166954282936101</v>
      </c>
      <c r="AY18" s="17"/>
      <c r="AZ18" s="17">
        <v>0.172796853115532</v>
      </c>
      <c r="BA18" s="17">
        <v>0.208175525104971</v>
      </c>
      <c r="BB18" s="17"/>
      <c r="BC18" s="17">
        <v>0.12790442302180199</v>
      </c>
      <c r="BD18" s="17">
        <v>0.16710583512541699</v>
      </c>
      <c r="BE18" s="17">
        <v>0.19365470684386399</v>
      </c>
      <c r="BF18" s="17">
        <v>0.23070379163791399</v>
      </c>
    </row>
    <row r="19" spans="2:58">
      <c r="B19" s="18" t="s">
        <v>163</v>
      </c>
      <c r="C19" s="17">
        <v>0.16827607749357201</v>
      </c>
      <c r="D19" s="17">
        <v>0.162482824952908</v>
      </c>
      <c r="E19" s="17">
        <v>0.175270013787512</v>
      </c>
      <c r="F19" s="17"/>
      <c r="G19" s="17">
        <v>0.17302233577974699</v>
      </c>
      <c r="H19" s="17">
        <v>0.17636213142714399</v>
      </c>
      <c r="I19" s="17">
        <v>0.17163349889196799</v>
      </c>
      <c r="J19" s="17">
        <v>0.14562054953325601</v>
      </c>
      <c r="K19" s="17">
        <v>0.16436653964400999</v>
      </c>
      <c r="L19" s="17">
        <v>0.180076519710657</v>
      </c>
      <c r="M19" s="17"/>
      <c r="N19" s="17">
        <v>0.17488272365229501</v>
      </c>
      <c r="O19" s="17">
        <v>0.13322381823481699</v>
      </c>
      <c r="P19" s="17">
        <v>0.176810897394959</v>
      </c>
      <c r="Q19" s="17">
        <v>0.18926418196571501</v>
      </c>
      <c r="R19" s="17"/>
      <c r="S19" s="17">
        <v>0.197884291008806</v>
      </c>
      <c r="T19" s="17">
        <v>0.15812772681943399</v>
      </c>
      <c r="U19" s="17">
        <v>0.15220378710559501</v>
      </c>
      <c r="V19" s="17">
        <v>0.113669686095533</v>
      </c>
      <c r="W19" s="17">
        <v>0.13730693201521699</v>
      </c>
      <c r="X19" s="17">
        <v>0.17109702312876701</v>
      </c>
      <c r="Y19" s="17">
        <v>0.17462836710394899</v>
      </c>
      <c r="Z19" s="17">
        <v>0.20162290062198901</v>
      </c>
      <c r="AA19" s="17">
        <v>0.20538773206005101</v>
      </c>
      <c r="AB19" s="17"/>
      <c r="AC19" s="17">
        <v>0.193037403045004</v>
      </c>
      <c r="AD19" s="17">
        <v>0.164878835989961</v>
      </c>
      <c r="AE19" s="17">
        <v>0.15452245902470599</v>
      </c>
      <c r="AF19" s="17">
        <v>0.14633531284471299</v>
      </c>
      <c r="AG19" s="17">
        <v>0.15938747719329199</v>
      </c>
      <c r="AH19" s="17">
        <v>0.207534521555886</v>
      </c>
      <c r="AI19" s="17"/>
      <c r="AJ19" s="17">
        <v>0.170072809396837</v>
      </c>
      <c r="AK19" s="17">
        <v>0.158877774588252</v>
      </c>
      <c r="AL19" s="17">
        <v>0.20652689554772999</v>
      </c>
      <c r="AM19" s="17">
        <v>0.174826466563969</v>
      </c>
      <c r="AN19" s="17">
        <v>0.155624134643256</v>
      </c>
      <c r="AO19" s="17">
        <v>0.13704420161109601</v>
      </c>
      <c r="AP19" s="17"/>
      <c r="AQ19" s="17">
        <v>0.17466314439595901</v>
      </c>
      <c r="AR19" s="17">
        <v>0.16773964392084401</v>
      </c>
      <c r="AS19" s="17"/>
      <c r="AT19" s="17">
        <v>0.166982413550741</v>
      </c>
      <c r="AU19" s="17">
        <v>0.17828988500360499</v>
      </c>
      <c r="AV19" s="17"/>
      <c r="AW19" s="17">
        <v>0.143816942401056</v>
      </c>
      <c r="AX19" s="17">
        <v>0.18184547554786301</v>
      </c>
      <c r="AY19" s="17"/>
      <c r="AZ19" s="17">
        <v>0.19559990484876799</v>
      </c>
      <c r="BA19" s="17">
        <v>0.160998521746514</v>
      </c>
      <c r="BB19" s="17"/>
      <c r="BC19" s="17">
        <v>0.183744063275251</v>
      </c>
      <c r="BD19" s="17">
        <v>0.160979254580213</v>
      </c>
      <c r="BE19" s="17">
        <v>0.16248667705491099</v>
      </c>
      <c r="BF19" s="17">
        <v>0.187806257814956</v>
      </c>
    </row>
    <row r="20" spans="2:58">
      <c r="B20" s="18" t="s">
        <v>164</v>
      </c>
      <c r="C20" s="17">
        <v>0.15902558040041401</v>
      </c>
      <c r="D20" s="17">
        <v>0.156846480621567</v>
      </c>
      <c r="E20" s="17">
        <v>0.16041124235717399</v>
      </c>
      <c r="F20" s="17"/>
      <c r="G20" s="17">
        <v>0.13146403956876601</v>
      </c>
      <c r="H20" s="17">
        <v>0.158250020539037</v>
      </c>
      <c r="I20" s="17">
        <v>0.126315060460329</v>
      </c>
      <c r="J20" s="17">
        <v>0.150162121893791</v>
      </c>
      <c r="K20" s="17">
        <v>0.21397142932562099</v>
      </c>
      <c r="L20" s="17">
        <v>0.172898442131321</v>
      </c>
      <c r="M20" s="17"/>
      <c r="N20" s="17">
        <v>0.17848879754406799</v>
      </c>
      <c r="O20" s="17">
        <v>0.14584470369985</v>
      </c>
      <c r="P20" s="17">
        <v>0.175167727682247</v>
      </c>
      <c r="Q20" s="17">
        <v>0.13841268553678701</v>
      </c>
      <c r="R20" s="17"/>
      <c r="S20" s="17">
        <v>0.101435748553696</v>
      </c>
      <c r="T20" s="17">
        <v>0.14916685476248401</v>
      </c>
      <c r="U20" s="17">
        <v>0.234892199472024</v>
      </c>
      <c r="V20" s="17">
        <v>0.19921476155148199</v>
      </c>
      <c r="W20" s="17">
        <v>0.10986668087588</v>
      </c>
      <c r="X20" s="17">
        <v>0.14713104822070999</v>
      </c>
      <c r="Y20" s="17">
        <v>0.173627215158322</v>
      </c>
      <c r="Z20" s="17">
        <v>0.195732843759514</v>
      </c>
      <c r="AA20" s="17">
        <v>0.16496178592870001</v>
      </c>
      <c r="AB20" s="17"/>
      <c r="AC20" s="17">
        <v>9.6578284482685198E-2</v>
      </c>
      <c r="AD20" s="17">
        <v>0.127198947800191</v>
      </c>
      <c r="AE20" s="17">
        <v>0.14922981037855201</v>
      </c>
      <c r="AF20" s="17">
        <v>0.161005408407983</v>
      </c>
      <c r="AG20" s="17">
        <v>0.31239114151273001</v>
      </c>
      <c r="AH20" s="17">
        <v>0.40244190029085403</v>
      </c>
      <c r="AI20" s="17"/>
      <c r="AJ20" s="17">
        <v>0.19695276547145599</v>
      </c>
      <c r="AK20" s="17">
        <v>0.15045603463148999</v>
      </c>
      <c r="AL20" s="17">
        <v>0.11349026010025499</v>
      </c>
      <c r="AM20" s="17">
        <v>0.12429333467258601</v>
      </c>
      <c r="AN20" s="17">
        <v>0.134436181019783</v>
      </c>
      <c r="AO20" s="17">
        <v>0.145869042788935</v>
      </c>
      <c r="AP20" s="17"/>
      <c r="AQ20" s="17">
        <v>0.18077106308294899</v>
      </c>
      <c r="AR20" s="17">
        <v>0.14666285241605301</v>
      </c>
      <c r="AS20" s="17"/>
      <c r="AT20" s="17">
        <v>0.15973033521902599</v>
      </c>
      <c r="AU20" s="17">
        <v>0.154462000918905</v>
      </c>
      <c r="AV20" s="17"/>
      <c r="AW20" s="17">
        <v>0.177818944286393</v>
      </c>
      <c r="AX20" s="17">
        <v>0.14859942941905599</v>
      </c>
      <c r="AY20" s="17"/>
      <c r="AZ20" s="17">
        <v>0.17516183897499399</v>
      </c>
      <c r="BA20" s="17">
        <v>0.157046110986308</v>
      </c>
      <c r="BB20" s="17"/>
      <c r="BC20" s="17">
        <v>0.123837409030255</v>
      </c>
      <c r="BD20" s="17">
        <v>0.146411601036157</v>
      </c>
      <c r="BE20" s="17">
        <v>0.21226174096960099</v>
      </c>
      <c r="BF20" s="17">
        <v>0.16047908963246901</v>
      </c>
    </row>
    <row r="21" spans="2:58">
      <c r="B21" s="18" t="s">
        <v>165</v>
      </c>
      <c r="C21" s="17">
        <v>0.14902154666459999</v>
      </c>
      <c r="D21" s="17">
        <v>0.14134479279606399</v>
      </c>
      <c r="E21" s="17">
        <v>0.157706606537446</v>
      </c>
      <c r="F21" s="17"/>
      <c r="G21" s="17">
        <v>0.18427375155119899</v>
      </c>
      <c r="H21" s="17">
        <v>0.124638944217042</v>
      </c>
      <c r="I21" s="17">
        <v>0.17590258425587099</v>
      </c>
      <c r="J21" s="17">
        <v>0.18138401469980001</v>
      </c>
      <c r="K21" s="17">
        <v>0.100559911063899</v>
      </c>
      <c r="L21" s="17">
        <v>0.13282325869325201</v>
      </c>
      <c r="M21" s="17"/>
      <c r="N21" s="17">
        <v>0.17273534460079901</v>
      </c>
      <c r="O21" s="17">
        <v>0.136172882514251</v>
      </c>
      <c r="P21" s="17">
        <v>0.157118281984267</v>
      </c>
      <c r="Q21" s="17">
        <v>0.12869262741621099</v>
      </c>
      <c r="R21" s="17"/>
      <c r="S21" s="17">
        <v>0.13595275089865799</v>
      </c>
      <c r="T21" s="17">
        <v>0.161109245549998</v>
      </c>
      <c r="U21" s="17">
        <v>0.111265665683528</v>
      </c>
      <c r="V21" s="17">
        <v>0.18714955731802799</v>
      </c>
      <c r="W21" s="17">
        <v>0.13242162949768699</v>
      </c>
      <c r="X21" s="17">
        <v>0.15043025167610399</v>
      </c>
      <c r="Y21" s="17">
        <v>0.16792756926293001</v>
      </c>
      <c r="Z21" s="17">
        <v>0.19186945179134701</v>
      </c>
      <c r="AA21" s="17">
        <v>0.12658294617369401</v>
      </c>
      <c r="AB21" s="17"/>
      <c r="AC21" s="17">
        <v>0.13466600776447199</v>
      </c>
      <c r="AD21" s="17">
        <v>0.17965090649092799</v>
      </c>
      <c r="AE21" s="17">
        <v>0.15675961963985599</v>
      </c>
      <c r="AF21" s="17">
        <v>0.15626964992501899</v>
      </c>
      <c r="AG21" s="17">
        <v>9.4414583459877605E-2</v>
      </c>
      <c r="AH21" s="17">
        <v>9.5922963865663305E-2</v>
      </c>
      <c r="AI21" s="17"/>
      <c r="AJ21" s="17">
        <v>0.13201363884341299</v>
      </c>
      <c r="AK21" s="17">
        <v>0.20552053922720101</v>
      </c>
      <c r="AL21" s="17">
        <v>0.160162086655804</v>
      </c>
      <c r="AM21" s="17">
        <v>0.13323758621534301</v>
      </c>
      <c r="AN21" s="17">
        <v>0.12893482360913899</v>
      </c>
      <c r="AO21" s="17">
        <v>9.6527051738831901E-2</v>
      </c>
      <c r="AP21" s="17"/>
      <c r="AQ21" s="17">
        <v>0.149578804630491</v>
      </c>
      <c r="AR21" s="17">
        <v>0.14778634468843799</v>
      </c>
      <c r="AS21" s="17"/>
      <c r="AT21" s="17">
        <v>0.16964948655662801</v>
      </c>
      <c r="AU21" s="17">
        <v>7.5722785939668594E-2</v>
      </c>
      <c r="AV21" s="17"/>
      <c r="AW21" s="17">
        <v>0.172190086165286</v>
      </c>
      <c r="AX21" s="17">
        <v>0.13616814307399</v>
      </c>
      <c r="AY21" s="17"/>
      <c r="AZ21" s="17">
        <v>0.111973716554346</v>
      </c>
      <c r="BA21" s="17">
        <v>0.15768822376363401</v>
      </c>
      <c r="BB21" s="17"/>
      <c r="BC21" s="17">
        <v>0.167261902402558</v>
      </c>
      <c r="BD21" s="17">
        <v>8.7111298555543601E-2</v>
      </c>
      <c r="BE21" s="17">
        <v>0.180579239493178</v>
      </c>
      <c r="BF21" s="17">
        <v>0.17497374377709801</v>
      </c>
    </row>
    <row r="22" spans="2:58" ht="43.15">
      <c r="B22" s="18" t="s">
        <v>166</v>
      </c>
      <c r="C22" s="17">
        <v>0.13783966124318101</v>
      </c>
      <c r="D22" s="17">
        <v>0.14182719294447699</v>
      </c>
      <c r="E22" s="17">
        <v>0.13396485940058001</v>
      </c>
      <c r="F22" s="17"/>
      <c r="G22" s="17">
        <v>9.6152558693784501E-2</v>
      </c>
      <c r="H22" s="17">
        <v>0.177351149499646</v>
      </c>
      <c r="I22" s="17">
        <v>0.147288151012718</v>
      </c>
      <c r="J22" s="17">
        <v>0.146899809565498</v>
      </c>
      <c r="K22" s="17">
        <v>0.13654103431082601</v>
      </c>
      <c r="L22" s="17">
        <v>0.119172652213394</v>
      </c>
      <c r="M22" s="17"/>
      <c r="N22" s="17">
        <v>0.127919045973104</v>
      </c>
      <c r="O22" s="17">
        <v>0.13817670777532201</v>
      </c>
      <c r="P22" s="17">
        <v>0.143946828597945</v>
      </c>
      <c r="Q22" s="17">
        <v>0.143661894277338</v>
      </c>
      <c r="R22" s="17"/>
      <c r="S22" s="17">
        <v>0.160198517444648</v>
      </c>
      <c r="T22" s="17">
        <v>0.15339806048511201</v>
      </c>
      <c r="U22" s="17">
        <v>0.112362989253405</v>
      </c>
      <c r="V22" s="17">
        <v>0.14744068611271199</v>
      </c>
      <c r="W22" s="17">
        <v>0.11222343608016799</v>
      </c>
      <c r="X22" s="17">
        <v>0.14345246754112401</v>
      </c>
      <c r="Y22" s="17">
        <v>0.13649963556309899</v>
      </c>
      <c r="Z22" s="17">
        <v>0.106222370137245</v>
      </c>
      <c r="AA22" s="17">
        <v>0.12832304310390799</v>
      </c>
      <c r="AB22" s="17"/>
      <c r="AC22" s="17">
        <v>0.12296732239152899</v>
      </c>
      <c r="AD22" s="17">
        <v>0.17476086283043299</v>
      </c>
      <c r="AE22" s="17">
        <v>0.143112954688244</v>
      </c>
      <c r="AF22" s="17">
        <v>0.13759327080893399</v>
      </c>
      <c r="AG22" s="17">
        <v>8.2008811645681301E-2</v>
      </c>
      <c r="AH22" s="17">
        <v>8.6715530016293396E-2</v>
      </c>
      <c r="AI22" s="17"/>
      <c r="AJ22" s="17">
        <v>0.13476731937494399</v>
      </c>
      <c r="AK22" s="17">
        <v>0.129264158520566</v>
      </c>
      <c r="AL22" s="17">
        <v>0.135306143295785</v>
      </c>
      <c r="AM22" s="17">
        <v>0.17685453444573701</v>
      </c>
      <c r="AN22" s="17">
        <v>0.143519438396736</v>
      </c>
      <c r="AO22" s="17">
        <v>0.12763634406615501</v>
      </c>
      <c r="AP22" s="17"/>
      <c r="AQ22" s="17">
        <v>0.14587029537371199</v>
      </c>
      <c r="AR22" s="17">
        <v>0.13937141212201401</v>
      </c>
      <c r="AS22" s="17"/>
      <c r="AT22" s="17">
        <v>0.13525491227827799</v>
      </c>
      <c r="AU22" s="17">
        <v>0.149576439665285</v>
      </c>
      <c r="AV22" s="17"/>
      <c r="AW22" s="17">
        <v>0.12777413173149699</v>
      </c>
      <c r="AX22" s="17">
        <v>0.143423798869251</v>
      </c>
      <c r="AY22" s="17"/>
      <c r="AZ22" s="17">
        <v>0.13921825040279301</v>
      </c>
      <c r="BA22" s="17">
        <v>0.13640773994064501</v>
      </c>
      <c r="BB22" s="17"/>
      <c r="BC22" s="17">
        <v>0.15107188734770399</v>
      </c>
      <c r="BD22" s="17">
        <v>0.138364114127983</v>
      </c>
      <c r="BE22" s="17">
        <v>0.14550388423657001</v>
      </c>
      <c r="BF22" s="17">
        <v>0.12263512512241501</v>
      </c>
    </row>
    <row r="23" spans="2:58">
      <c r="B23" s="18" t="s">
        <v>167</v>
      </c>
      <c r="C23" s="17">
        <v>0.127267957366377</v>
      </c>
      <c r="D23" s="17">
        <v>0.15138385692641401</v>
      </c>
      <c r="E23" s="17">
        <v>0.104675582815868</v>
      </c>
      <c r="F23" s="17"/>
      <c r="G23" s="17">
        <v>0.13773835867832801</v>
      </c>
      <c r="H23" s="17">
        <v>0.14467622923257201</v>
      </c>
      <c r="I23" s="17">
        <v>0.104613475516731</v>
      </c>
      <c r="J23" s="17">
        <v>0.104009230872165</v>
      </c>
      <c r="K23" s="17">
        <v>0.120582246248362</v>
      </c>
      <c r="L23" s="17">
        <v>0.15042649034528799</v>
      </c>
      <c r="M23" s="17"/>
      <c r="N23" s="17">
        <v>0.14342954741403999</v>
      </c>
      <c r="O23" s="17">
        <v>0.112365722165316</v>
      </c>
      <c r="P23" s="17">
        <v>0.13967385496562201</v>
      </c>
      <c r="Q23" s="17">
        <v>0.11287286158861699</v>
      </c>
      <c r="R23" s="17"/>
      <c r="S23" s="17">
        <v>0.14331704363498801</v>
      </c>
      <c r="T23" s="17">
        <v>0.11325579048111099</v>
      </c>
      <c r="U23" s="17">
        <v>0.111027927844704</v>
      </c>
      <c r="V23" s="17">
        <v>9.8243664849683804E-2</v>
      </c>
      <c r="W23" s="17">
        <v>8.4446469215071499E-2</v>
      </c>
      <c r="X23" s="17">
        <v>0.141210015761877</v>
      </c>
      <c r="Y23" s="17">
        <v>0.168241419514436</v>
      </c>
      <c r="Z23" s="17">
        <v>0.14516304623697801</v>
      </c>
      <c r="AA23" s="17">
        <v>0.142585012518642</v>
      </c>
      <c r="AB23" s="17"/>
      <c r="AC23" s="17">
        <v>0.13690378301655801</v>
      </c>
      <c r="AD23" s="17">
        <v>0.13203753526867901</v>
      </c>
      <c r="AE23" s="17">
        <v>0.10593426209975799</v>
      </c>
      <c r="AF23" s="17">
        <v>0.119668891514238</v>
      </c>
      <c r="AG23" s="17">
        <v>0.12851965990519101</v>
      </c>
      <c r="AH23" s="17">
        <v>0.13552440671237501</v>
      </c>
      <c r="AI23" s="17"/>
      <c r="AJ23" s="17">
        <v>0.13087184664912799</v>
      </c>
      <c r="AK23" s="17">
        <v>0.10779467370170299</v>
      </c>
      <c r="AL23" s="17">
        <v>0.12687081086711799</v>
      </c>
      <c r="AM23" s="17">
        <v>0.14502247735910501</v>
      </c>
      <c r="AN23" s="17">
        <v>0.147044791775476</v>
      </c>
      <c r="AO23" s="17">
        <v>3.66145563422096E-2</v>
      </c>
      <c r="AP23" s="17"/>
      <c r="AQ23" s="17">
        <v>0.13978894672349099</v>
      </c>
      <c r="AR23" s="17">
        <v>0.119526660755567</v>
      </c>
      <c r="AS23" s="17"/>
      <c r="AT23" s="17">
        <v>0.12192285540107201</v>
      </c>
      <c r="AU23" s="17">
        <v>0.15132001511794599</v>
      </c>
      <c r="AV23" s="17"/>
      <c r="AW23" s="17">
        <v>0.11975362606064401</v>
      </c>
      <c r="AX23" s="17">
        <v>0.13143674551909099</v>
      </c>
      <c r="AY23" s="17"/>
      <c r="AZ23" s="17">
        <v>0.14877119621565099</v>
      </c>
      <c r="BA23" s="17">
        <v>0.119908485168867</v>
      </c>
      <c r="BB23" s="17"/>
      <c r="BC23" s="17">
        <v>0.172792695893667</v>
      </c>
      <c r="BD23" s="17">
        <v>0.109714706222157</v>
      </c>
      <c r="BE23" s="17">
        <v>0.11921203107126301</v>
      </c>
      <c r="BF23" s="17">
        <v>0.132814766583851</v>
      </c>
    </row>
    <row r="24" spans="2:58">
      <c r="B24" s="18" t="s">
        <v>168</v>
      </c>
      <c r="C24" s="17">
        <v>0.123317480570781</v>
      </c>
      <c r="D24" s="17">
        <v>0.11871540114595799</v>
      </c>
      <c r="E24" s="17">
        <v>0.12773236859034101</v>
      </c>
      <c r="F24" s="17"/>
      <c r="G24" s="17">
        <v>0.144294154296641</v>
      </c>
      <c r="H24" s="17">
        <v>0.14943414701916899</v>
      </c>
      <c r="I24" s="17">
        <v>0.13439319213994999</v>
      </c>
      <c r="J24" s="17">
        <v>0.101590195976991</v>
      </c>
      <c r="K24" s="17">
        <v>0.102865414280273</v>
      </c>
      <c r="L24" s="17">
        <v>0.110440118079626</v>
      </c>
      <c r="M24" s="17"/>
      <c r="N24" s="17">
        <v>0.16151623932904</v>
      </c>
      <c r="O24" s="17">
        <v>9.5456724564619094E-2</v>
      </c>
      <c r="P24" s="17">
        <v>0.14658680917705799</v>
      </c>
      <c r="Q24" s="17">
        <v>8.7171952759900001E-2</v>
      </c>
      <c r="R24" s="17"/>
      <c r="S24" s="17">
        <v>0.16829122751881301</v>
      </c>
      <c r="T24" s="17">
        <v>0.131655129092805</v>
      </c>
      <c r="U24" s="17">
        <v>5.2700840753642703E-2</v>
      </c>
      <c r="V24" s="17">
        <v>9.6455555126292503E-2</v>
      </c>
      <c r="W24" s="17">
        <v>0.13866032487904201</v>
      </c>
      <c r="X24" s="17">
        <v>0.15068424528336399</v>
      </c>
      <c r="Y24" s="17">
        <v>0.103914970175495</v>
      </c>
      <c r="Z24" s="17">
        <v>0.105769823054689</v>
      </c>
      <c r="AA24" s="17">
        <v>0.12547686856930501</v>
      </c>
      <c r="AB24" s="17"/>
      <c r="AC24" s="17">
        <v>0.131086826613007</v>
      </c>
      <c r="AD24" s="17">
        <v>0.133335699889986</v>
      </c>
      <c r="AE24" s="17">
        <v>0.144740424241842</v>
      </c>
      <c r="AF24" s="17">
        <v>0.117489957290506</v>
      </c>
      <c r="AG24" s="17">
        <v>7.3328322415763994E-2</v>
      </c>
      <c r="AH24" s="17">
        <v>8.5235223205019098E-2</v>
      </c>
      <c r="AI24" s="17"/>
      <c r="AJ24" s="17">
        <v>0.11870149650452</v>
      </c>
      <c r="AK24" s="17">
        <v>0.15806135232110499</v>
      </c>
      <c r="AL24" s="17">
        <v>9.5891903859334604E-2</v>
      </c>
      <c r="AM24" s="17">
        <v>0.11136150839157501</v>
      </c>
      <c r="AN24" s="17">
        <v>0.101741891515884</v>
      </c>
      <c r="AO24" s="17">
        <v>0.180293987243756</v>
      </c>
      <c r="AP24" s="17"/>
      <c r="AQ24" s="17">
        <v>0.113118269331571</v>
      </c>
      <c r="AR24" s="17">
        <v>0.129267588434549</v>
      </c>
      <c r="AS24" s="17"/>
      <c r="AT24" s="17">
        <v>0.13640250893436301</v>
      </c>
      <c r="AU24" s="17">
        <v>7.2927200696177794E-2</v>
      </c>
      <c r="AV24" s="17"/>
      <c r="AW24" s="17">
        <v>0.145067274284501</v>
      </c>
      <c r="AX24" s="17">
        <v>0.11125116639475401</v>
      </c>
      <c r="AY24" s="17"/>
      <c r="AZ24" s="17">
        <v>0.12007986374153699</v>
      </c>
      <c r="BA24" s="17">
        <v>0.123878505543824</v>
      </c>
      <c r="BB24" s="17"/>
      <c r="BC24" s="17">
        <v>0.13706357294258301</v>
      </c>
      <c r="BD24" s="17">
        <v>7.8781945221233607E-2</v>
      </c>
      <c r="BE24" s="17">
        <v>0.13472782775296999</v>
      </c>
      <c r="BF24" s="17">
        <v>0.144350255742349</v>
      </c>
    </row>
    <row r="25" spans="2:58">
      <c r="B25" s="18" t="s">
        <v>169</v>
      </c>
      <c r="C25" s="17">
        <v>8.44383950290091E-2</v>
      </c>
      <c r="D25" s="17">
        <v>0.10224882094127299</v>
      </c>
      <c r="E25" s="17">
        <v>6.7677876663197398E-2</v>
      </c>
      <c r="F25" s="17"/>
      <c r="G25" s="17">
        <v>0.13198106594992201</v>
      </c>
      <c r="H25" s="17">
        <v>0.129149762830162</v>
      </c>
      <c r="I25" s="17">
        <v>8.8957685789287505E-2</v>
      </c>
      <c r="J25" s="17">
        <v>5.0371521980403997E-2</v>
      </c>
      <c r="K25" s="17">
        <v>5.08333089188934E-2</v>
      </c>
      <c r="L25" s="17">
        <v>6.4921869568295598E-2</v>
      </c>
      <c r="M25" s="17"/>
      <c r="N25" s="17">
        <v>0.121966483301506</v>
      </c>
      <c r="O25" s="17">
        <v>8.05180677808017E-2</v>
      </c>
      <c r="P25" s="17">
        <v>6.8134059607853195E-2</v>
      </c>
      <c r="Q25" s="17">
        <v>6.2790655281957999E-2</v>
      </c>
      <c r="R25" s="17"/>
      <c r="S25" s="17">
        <v>9.9662356238124195E-2</v>
      </c>
      <c r="T25" s="17">
        <v>6.0426289424452398E-2</v>
      </c>
      <c r="U25" s="17">
        <v>0.11248990341352</v>
      </c>
      <c r="V25" s="17">
        <v>9.0934005525708198E-2</v>
      </c>
      <c r="W25" s="17">
        <v>0.132580919481083</v>
      </c>
      <c r="X25" s="17">
        <v>6.3935440701462204E-2</v>
      </c>
      <c r="Y25" s="17">
        <v>7.5762131262110899E-2</v>
      </c>
      <c r="Z25" s="17">
        <v>8.2041455144492001E-2</v>
      </c>
      <c r="AA25" s="17">
        <v>6.0875713312130798E-2</v>
      </c>
      <c r="AB25" s="17"/>
      <c r="AC25" s="17">
        <v>0.13637270279620001</v>
      </c>
      <c r="AD25" s="17">
        <v>8.2170576602063602E-2</v>
      </c>
      <c r="AE25" s="17">
        <v>5.0074382895215999E-2</v>
      </c>
      <c r="AF25" s="17">
        <v>4.9845121598723702E-2</v>
      </c>
      <c r="AG25" s="17">
        <v>8.3660928697783396E-2</v>
      </c>
      <c r="AH25" s="17">
        <v>5.4048841132988697E-2</v>
      </c>
      <c r="AI25" s="17"/>
      <c r="AJ25" s="17">
        <v>7.7119179328919998E-2</v>
      </c>
      <c r="AK25" s="17">
        <v>0.109537909039904</v>
      </c>
      <c r="AL25" s="17">
        <v>8.26561789226921E-2</v>
      </c>
      <c r="AM25" s="17">
        <v>8.3101570918877807E-2</v>
      </c>
      <c r="AN25" s="17">
        <v>7.3982396910838702E-2</v>
      </c>
      <c r="AO25" s="17">
        <v>7.5853816649299993E-2</v>
      </c>
      <c r="AP25" s="17"/>
      <c r="AQ25" s="17">
        <v>0.234100896407516</v>
      </c>
      <c r="AR25" s="17">
        <v>2.03161128594158E-2</v>
      </c>
      <c r="AS25" s="17"/>
      <c r="AT25" s="17">
        <v>7.9431466363591399E-2</v>
      </c>
      <c r="AU25" s="17">
        <v>0.105908117061202</v>
      </c>
      <c r="AV25" s="17"/>
      <c r="AW25" s="17">
        <v>0.111356514126168</v>
      </c>
      <c r="AX25" s="17">
        <v>6.9504805941718498E-2</v>
      </c>
      <c r="AY25" s="17"/>
      <c r="AZ25" s="17">
        <v>0.15065624294277599</v>
      </c>
      <c r="BA25" s="17">
        <v>6.5140522707961807E-2</v>
      </c>
      <c r="BB25" s="17"/>
      <c r="BC25" s="17">
        <v>0.104150310517195</v>
      </c>
      <c r="BD25" s="17">
        <v>5.3692617212181701E-2</v>
      </c>
      <c r="BE25" s="17">
        <v>9.1232730069970999E-2</v>
      </c>
      <c r="BF25" s="17">
        <v>0.10004717659045299</v>
      </c>
    </row>
    <row r="26" spans="2:58" ht="43.15">
      <c r="B26" s="18" t="s">
        <v>170</v>
      </c>
      <c r="C26" s="17">
        <v>6.8643434743694498E-2</v>
      </c>
      <c r="D26" s="17">
        <v>6.9599671243924896E-2</v>
      </c>
      <c r="E26" s="17">
        <v>6.7189286171579293E-2</v>
      </c>
      <c r="F26" s="17"/>
      <c r="G26" s="17">
        <v>6.6980766185723697E-2</v>
      </c>
      <c r="H26" s="17">
        <v>8.0065503788953996E-2</v>
      </c>
      <c r="I26" s="17">
        <v>5.8836334999153E-2</v>
      </c>
      <c r="J26" s="17">
        <v>4.4706677776163099E-2</v>
      </c>
      <c r="K26" s="17">
        <v>5.4908126026204901E-2</v>
      </c>
      <c r="L26" s="17">
        <v>9.5861295828923193E-2</v>
      </c>
      <c r="M26" s="17"/>
      <c r="N26" s="17">
        <v>5.36300803885695E-2</v>
      </c>
      <c r="O26" s="17">
        <v>6.1640999833153902E-2</v>
      </c>
      <c r="P26" s="17">
        <v>8.1552775420256504E-2</v>
      </c>
      <c r="Q26" s="17">
        <v>7.8957435093281694E-2</v>
      </c>
      <c r="R26" s="17"/>
      <c r="S26" s="17">
        <v>6.2149713494537101E-2</v>
      </c>
      <c r="T26" s="17">
        <v>8.6706354492982599E-2</v>
      </c>
      <c r="U26" s="17">
        <v>9.4814057173195104E-2</v>
      </c>
      <c r="V26" s="17">
        <v>5.0191194246092703E-2</v>
      </c>
      <c r="W26" s="17">
        <v>3.9110549514508E-2</v>
      </c>
      <c r="X26" s="17">
        <v>4.0571643940807103E-2</v>
      </c>
      <c r="Y26" s="17">
        <v>5.2766290707706602E-2</v>
      </c>
      <c r="Z26" s="17">
        <v>0.116546950143488</v>
      </c>
      <c r="AA26" s="17">
        <v>8.5483622423329006E-2</v>
      </c>
      <c r="AB26" s="17"/>
      <c r="AC26" s="17">
        <v>6.49222617786301E-2</v>
      </c>
      <c r="AD26" s="17">
        <v>5.59781373239195E-2</v>
      </c>
      <c r="AE26" s="17">
        <v>6.2764902626303395E-2</v>
      </c>
      <c r="AF26" s="17">
        <v>7.6858557218167894E-2</v>
      </c>
      <c r="AG26" s="17">
        <v>0.104172557172103</v>
      </c>
      <c r="AH26" s="17">
        <v>7.5800525303130403E-2</v>
      </c>
      <c r="AI26" s="17"/>
      <c r="AJ26" s="17">
        <v>7.4881636310296096E-2</v>
      </c>
      <c r="AK26" s="17">
        <v>6.0335427464018002E-2</v>
      </c>
      <c r="AL26" s="17">
        <v>3.4422227629249499E-2</v>
      </c>
      <c r="AM26" s="17">
        <v>9.3620319951723804E-2</v>
      </c>
      <c r="AN26" s="17">
        <v>6.8535327187431896E-2</v>
      </c>
      <c r="AO26" s="17">
        <v>8.9911387190547407E-2</v>
      </c>
      <c r="AP26" s="17"/>
      <c r="AQ26" s="17">
        <v>6.5830133903006793E-2</v>
      </c>
      <c r="AR26" s="17">
        <v>7.0257354814375506E-2</v>
      </c>
      <c r="AS26" s="17"/>
      <c r="AT26" s="17">
        <v>6.7969935486452193E-2</v>
      </c>
      <c r="AU26" s="17">
        <v>7.3278433310730001E-2</v>
      </c>
      <c r="AV26" s="17"/>
      <c r="AW26" s="17">
        <v>8.5797632697152307E-2</v>
      </c>
      <c r="AX26" s="17">
        <v>5.9126657496579201E-2</v>
      </c>
      <c r="AY26" s="17"/>
      <c r="AZ26" s="17">
        <v>8.7667550390745697E-2</v>
      </c>
      <c r="BA26" s="17">
        <v>6.3964254770175102E-2</v>
      </c>
      <c r="BB26" s="17"/>
      <c r="BC26" s="17">
        <v>7.1422011023930296E-2</v>
      </c>
      <c r="BD26" s="17">
        <v>7.45220741205571E-2</v>
      </c>
      <c r="BE26" s="17">
        <v>7.4555974982356998E-2</v>
      </c>
      <c r="BF26" s="17">
        <v>7.5073270625695201E-2</v>
      </c>
    </row>
    <row r="27" spans="2:58">
      <c r="B27" s="18" t="s">
        <v>171</v>
      </c>
      <c r="C27" s="17">
        <v>6.4459636195204006E-2</v>
      </c>
      <c r="D27" s="17">
        <v>6.8583921457883307E-2</v>
      </c>
      <c r="E27" s="17">
        <v>6.0932279393794003E-2</v>
      </c>
      <c r="F27" s="17"/>
      <c r="G27" s="17">
        <v>7.47409993405726E-2</v>
      </c>
      <c r="H27" s="17">
        <v>0.124090430647657</v>
      </c>
      <c r="I27" s="17">
        <v>7.0980374253329898E-2</v>
      </c>
      <c r="J27" s="17">
        <v>2.5633472211785201E-2</v>
      </c>
      <c r="K27" s="17">
        <v>4.3831320964686303E-2</v>
      </c>
      <c r="L27" s="17">
        <v>5.05682500592003E-2</v>
      </c>
      <c r="M27" s="17"/>
      <c r="N27" s="17">
        <v>6.6554913507429703E-2</v>
      </c>
      <c r="O27" s="17">
        <v>5.9203871213504899E-2</v>
      </c>
      <c r="P27" s="17">
        <v>6.6700918477424098E-2</v>
      </c>
      <c r="Q27" s="17">
        <v>6.3824917803687903E-2</v>
      </c>
      <c r="R27" s="17"/>
      <c r="S27" s="17">
        <v>7.2985145988624503E-2</v>
      </c>
      <c r="T27" s="17">
        <v>4.56312022910417E-2</v>
      </c>
      <c r="U27" s="17">
        <v>7.9420434127860096E-2</v>
      </c>
      <c r="V27" s="17">
        <v>8.3382719809151906E-2</v>
      </c>
      <c r="W27" s="17">
        <v>5.9058515712449598E-2</v>
      </c>
      <c r="X27" s="17">
        <v>4.7477826191166E-2</v>
      </c>
      <c r="Y27" s="17">
        <v>8.1039690874500095E-2</v>
      </c>
      <c r="Z27" s="17">
        <v>9.1418139678816804E-2</v>
      </c>
      <c r="AA27" s="17">
        <v>4.4965099671048399E-2</v>
      </c>
      <c r="AB27" s="17"/>
      <c r="AC27" s="17">
        <v>8.6269923389859698E-2</v>
      </c>
      <c r="AD27" s="17">
        <v>5.7175895735076802E-2</v>
      </c>
      <c r="AE27" s="17">
        <v>4.0589647646247999E-2</v>
      </c>
      <c r="AF27" s="17">
        <v>5.1040555872587802E-2</v>
      </c>
      <c r="AG27" s="17">
        <v>6.8597935469615803E-2</v>
      </c>
      <c r="AH27" s="17">
        <v>0.112722395575615</v>
      </c>
      <c r="AI27" s="17"/>
      <c r="AJ27" s="17">
        <v>5.4421532163929198E-2</v>
      </c>
      <c r="AK27" s="17">
        <v>4.87865691507329E-2</v>
      </c>
      <c r="AL27" s="17">
        <v>4.0796015136589502E-2</v>
      </c>
      <c r="AM27" s="17">
        <v>7.1687959061588397E-2</v>
      </c>
      <c r="AN27" s="17">
        <v>9.5902407340369297E-2</v>
      </c>
      <c r="AO27" s="17">
        <v>0.10055319438370899</v>
      </c>
      <c r="AP27" s="17"/>
      <c r="AQ27" s="17">
        <v>0.102339274004731</v>
      </c>
      <c r="AR27" s="17">
        <v>4.7784920227867102E-2</v>
      </c>
      <c r="AS27" s="17"/>
      <c r="AT27" s="17">
        <v>5.7696076939184902E-2</v>
      </c>
      <c r="AU27" s="17">
        <v>9.1949046880275206E-2</v>
      </c>
      <c r="AV27" s="17"/>
      <c r="AW27" s="17">
        <v>7.4395793790598103E-2</v>
      </c>
      <c r="AX27" s="17">
        <v>5.8947271304454998E-2</v>
      </c>
      <c r="AY27" s="17"/>
      <c r="AZ27" s="17">
        <v>9.6402355782119295E-2</v>
      </c>
      <c r="BA27" s="17">
        <v>5.5791850142159399E-2</v>
      </c>
      <c r="BB27" s="17"/>
      <c r="BC27" s="17">
        <v>0.10204890957124101</v>
      </c>
      <c r="BD27" s="17">
        <v>5.7640830232753203E-2</v>
      </c>
      <c r="BE27" s="17">
        <v>6.7540963855672695E-2</v>
      </c>
      <c r="BF27" s="17">
        <v>5.4557738179778603E-2</v>
      </c>
    </row>
    <row r="28" spans="2:58">
      <c r="B28" s="18" t="s">
        <v>172</v>
      </c>
      <c r="C28" s="17">
        <v>6.2116245705429701E-2</v>
      </c>
      <c r="D28" s="17">
        <v>7.3998591449253803E-2</v>
      </c>
      <c r="E28" s="17">
        <v>5.0979912268586003E-2</v>
      </c>
      <c r="F28" s="17"/>
      <c r="G28" s="17">
        <v>0.10106766320442701</v>
      </c>
      <c r="H28" s="17">
        <v>7.1350445750058E-2</v>
      </c>
      <c r="I28" s="17">
        <v>5.1077613134436699E-2</v>
      </c>
      <c r="J28" s="17">
        <v>6.4381055279246702E-2</v>
      </c>
      <c r="K28" s="17">
        <v>5.22598669775758E-2</v>
      </c>
      <c r="L28" s="17">
        <v>4.3826172926103198E-2</v>
      </c>
      <c r="M28" s="17"/>
      <c r="N28" s="17">
        <v>4.3211486046937801E-2</v>
      </c>
      <c r="O28" s="17">
        <v>6.8066725974824605E-2</v>
      </c>
      <c r="P28" s="17">
        <v>8.6764935928099293E-2</v>
      </c>
      <c r="Q28" s="17">
        <v>5.5036856126502401E-2</v>
      </c>
      <c r="R28" s="17"/>
      <c r="S28" s="17">
        <v>4.7263528497377798E-2</v>
      </c>
      <c r="T28" s="17">
        <v>5.01769911644755E-2</v>
      </c>
      <c r="U28" s="17">
        <v>9.0269369462321697E-2</v>
      </c>
      <c r="V28" s="17">
        <v>9.1537395156535695E-2</v>
      </c>
      <c r="W28" s="17">
        <v>8.3133714392448405E-2</v>
      </c>
      <c r="X28" s="17">
        <v>5.6492294407851397E-2</v>
      </c>
      <c r="Y28" s="17">
        <v>4.0302637942059898E-2</v>
      </c>
      <c r="Z28" s="17">
        <v>8.2553223224346398E-2</v>
      </c>
      <c r="AA28" s="17">
        <v>4.7434327578716601E-2</v>
      </c>
      <c r="AB28" s="17"/>
      <c r="AC28" s="17">
        <v>7.0125001211048602E-2</v>
      </c>
      <c r="AD28" s="17">
        <v>5.1738962989404003E-2</v>
      </c>
      <c r="AE28" s="17">
        <v>7.6349478753391806E-2</v>
      </c>
      <c r="AF28" s="17">
        <v>6.5644572877617699E-2</v>
      </c>
      <c r="AG28" s="17">
        <v>4.8591830762025903E-2</v>
      </c>
      <c r="AH28" s="17">
        <v>6.0032009990134597E-2</v>
      </c>
      <c r="AI28" s="17"/>
      <c r="AJ28" s="17">
        <v>5.6484787468634799E-2</v>
      </c>
      <c r="AK28" s="17">
        <v>5.0293306508470199E-2</v>
      </c>
      <c r="AL28" s="17">
        <v>5.3580516514188402E-2</v>
      </c>
      <c r="AM28" s="17">
        <v>9.36835528337817E-2</v>
      </c>
      <c r="AN28" s="17">
        <v>8.2413048400527295E-2</v>
      </c>
      <c r="AO28" s="17">
        <v>4.2292394289629699E-2</v>
      </c>
      <c r="AP28" s="17"/>
      <c r="AQ28" s="17">
        <v>7.73469711954589E-2</v>
      </c>
      <c r="AR28" s="17">
        <v>5.3849089976179002E-2</v>
      </c>
      <c r="AS28" s="17"/>
      <c r="AT28" s="17">
        <v>6.2283068562674598E-2</v>
      </c>
      <c r="AU28" s="17">
        <v>6.3381068314722899E-2</v>
      </c>
      <c r="AV28" s="17"/>
      <c r="AW28" s="17">
        <v>7.3181004931927404E-2</v>
      </c>
      <c r="AX28" s="17">
        <v>5.5977757089567703E-2</v>
      </c>
      <c r="AY28" s="17"/>
      <c r="AZ28" s="17">
        <v>7.2430251304348395E-2</v>
      </c>
      <c r="BA28" s="17">
        <v>5.9147792323798902E-2</v>
      </c>
      <c r="BB28" s="17"/>
      <c r="BC28" s="17">
        <v>8.0604699230716795E-2</v>
      </c>
      <c r="BD28" s="17">
        <v>8.6178657251568702E-2</v>
      </c>
      <c r="BE28" s="17">
        <v>7.7124413023519897E-2</v>
      </c>
      <c r="BF28" s="17">
        <v>4.8063473536335097E-2</v>
      </c>
    </row>
    <row r="29" spans="2:58" ht="43.15">
      <c r="B29" s="18" t="s">
        <v>173</v>
      </c>
      <c r="C29" s="17">
        <v>6.0470524666806899E-2</v>
      </c>
      <c r="D29" s="17">
        <v>6.3982473237455706E-2</v>
      </c>
      <c r="E29" s="17">
        <v>5.66758097220703E-2</v>
      </c>
      <c r="F29" s="17"/>
      <c r="G29" s="17">
        <v>8.5769413854440493E-2</v>
      </c>
      <c r="H29" s="17">
        <v>5.3479951917458503E-2</v>
      </c>
      <c r="I29" s="17">
        <v>8.0771644909485393E-2</v>
      </c>
      <c r="J29" s="17">
        <v>5.2346960397840397E-2</v>
      </c>
      <c r="K29" s="17">
        <v>3.5666289322979397E-2</v>
      </c>
      <c r="L29" s="17">
        <v>5.5357779378057498E-2</v>
      </c>
      <c r="M29" s="17"/>
      <c r="N29" s="17">
        <v>5.5012129407088099E-2</v>
      </c>
      <c r="O29" s="17">
        <v>6.85052423357808E-2</v>
      </c>
      <c r="P29" s="17">
        <v>6.5561382017049794E-2</v>
      </c>
      <c r="Q29" s="17">
        <v>5.3896710448628801E-2</v>
      </c>
      <c r="R29" s="17"/>
      <c r="S29" s="17">
        <v>7.6342989561098903E-2</v>
      </c>
      <c r="T29" s="17">
        <v>4.8841190812488798E-2</v>
      </c>
      <c r="U29" s="17">
        <v>4.3852941104069697E-2</v>
      </c>
      <c r="V29" s="17">
        <v>6.0032188690115E-2</v>
      </c>
      <c r="W29" s="17">
        <v>7.0914246786498006E-2</v>
      </c>
      <c r="X29" s="17">
        <v>5.57842860654768E-2</v>
      </c>
      <c r="Y29" s="17">
        <v>5.3978034762102403E-2</v>
      </c>
      <c r="Z29" s="17">
        <v>6.5651647901464494E-2</v>
      </c>
      <c r="AA29" s="17">
        <v>6.9096099207485606E-2</v>
      </c>
      <c r="AB29" s="17"/>
      <c r="AC29" s="17">
        <v>8.6666711140164304E-2</v>
      </c>
      <c r="AD29" s="17">
        <v>3.53635510546981E-2</v>
      </c>
      <c r="AE29" s="17">
        <v>7.2249931081022498E-2</v>
      </c>
      <c r="AF29" s="17">
        <v>5.0890548264794701E-2</v>
      </c>
      <c r="AG29" s="17">
        <v>8.53374314320412E-2</v>
      </c>
      <c r="AH29" s="17">
        <v>2.2606467179500701E-2</v>
      </c>
      <c r="AI29" s="17"/>
      <c r="AJ29" s="17">
        <v>5.2047953645727001E-2</v>
      </c>
      <c r="AK29" s="17">
        <v>5.0719331269613803E-2</v>
      </c>
      <c r="AL29" s="17">
        <v>5.5911874061835003E-2</v>
      </c>
      <c r="AM29" s="17">
        <v>8.08111819381995E-2</v>
      </c>
      <c r="AN29" s="17">
        <v>8.7373588524140303E-2</v>
      </c>
      <c r="AO29" s="17">
        <v>3.66203707253175E-2</v>
      </c>
      <c r="AP29" s="17"/>
      <c r="AQ29" s="17">
        <v>7.95063603889343E-2</v>
      </c>
      <c r="AR29" s="17">
        <v>4.96323966064511E-2</v>
      </c>
      <c r="AS29" s="17"/>
      <c r="AT29" s="17">
        <v>5.91887976061026E-2</v>
      </c>
      <c r="AU29" s="17">
        <v>6.4907856657388102E-2</v>
      </c>
      <c r="AV29" s="17"/>
      <c r="AW29" s="17">
        <v>7.2553278017301895E-2</v>
      </c>
      <c r="AX29" s="17">
        <v>5.3767274973613402E-2</v>
      </c>
      <c r="AY29" s="17"/>
      <c r="AZ29" s="17">
        <v>7.3971203584925996E-2</v>
      </c>
      <c r="BA29" s="17">
        <v>5.4662231037049397E-2</v>
      </c>
      <c r="BB29" s="17"/>
      <c r="BC29" s="17">
        <v>9.5434472850687596E-2</v>
      </c>
      <c r="BD29" s="17">
        <v>5.0760440201354201E-2</v>
      </c>
      <c r="BE29" s="17">
        <v>5.87861777565215E-2</v>
      </c>
      <c r="BF29" s="17">
        <v>6.5810807174748298E-2</v>
      </c>
    </row>
    <row r="30" spans="2:58">
      <c r="B30" s="18" t="s">
        <v>101</v>
      </c>
      <c r="C30" s="17">
        <v>3.7490153063893E-2</v>
      </c>
      <c r="D30" s="17">
        <v>3.4478830249456797E-2</v>
      </c>
      <c r="E30" s="17">
        <v>3.8789271232829201E-2</v>
      </c>
      <c r="F30" s="17"/>
      <c r="G30" s="17">
        <v>5.9175494108618797E-2</v>
      </c>
      <c r="H30" s="17">
        <v>1.2071344836694999E-2</v>
      </c>
      <c r="I30" s="17">
        <v>3.3640917642644798E-2</v>
      </c>
      <c r="J30" s="17">
        <v>6.4795008411394198E-2</v>
      </c>
      <c r="K30" s="17">
        <v>3.0335703310716802E-2</v>
      </c>
      <c r="L30" s="17">
        <v>2.55994310298828E-2</v>
      </c>
      <c r="M30" s="17"/>
      <c r="N30" s="17">
        <v>2.31612301660333E-2</v>
      </c>
      <c r="O30" s="17">
        <v>3.1096257256473001E-2</v>
      </c>
      <c r="P30" s="17">
        <v>3.01773237445149E-2</v>
      </c>
      <c r="Q30" s="17">
        <v>6.6299289070637604E-2</v>
      </c>
      <c r="R30" s="17"/>
      <c r="S30" s="17">
        <v>2.1059093298173001E-2</v>
      </c>
      <c r="T30" s="17">
        <v>4.5820138003000797E-2</v>
      </c>
      <c r="U30" s="17">
        <v>4.10220316407943E-2</v>
      </c>
      <c r="V30" s="17">
        <v>3.7241460843560802E-2</v>
      </c>
      <c r="W30" s="17">
        <v>3.6334620449914201E-2</v>
      </c>
      <c r="X30" s="17">
        <v>7.2622679097041495E-2</v>
      </c>
      <c r="Y30" s="17">
        <v>1.51946322760556E-2</v>
      </c>
      <c r="Z30" s="17">
        <v>1.9596144004324901E-2</v>
      </c>
      <c r="AA30" s="17">
        <v>4.0011660272055299E-2</v>
      </c>
      <c r="AB30" s="17"/>
      <c r="AC30" s="17">
        <v>2.54258568030876E-2</v>
      </c>
      <c r="AD30" s="17">
        <v>4.1397487498086701E-2</v>
      </c>
      <c r="AE30" s="17">
        <v>3.4164516086945901E-2</v>
      </c>
      <c r="AF30" s="17">
        <v>3.8454098959563497E-2</v>
      </c>
      <c r="AG30" s="17">
        <v>6.2249290900483999E-2</v>
      </c>
      <c r="AH30" s="17">
        <v>2.63111081073913E-2</v>
      </c>
      <c r="AI30" s="17"/>
      <c r="AJ30" s="17">
        <v>2.1792730274067001E-2</v>
      </c>
      <c r="AK30" s="17">
        <v>3.6026468654989902E-2</v>
      </c>
      <c r="AL30" s="17">
        <v>0.106733038330663</v>
      </c>
      <c r="AM30" s="17">
        <v>6.2199149379174597E-2</v>
      </c>
      <c r="AN30" s="17">
        <v>1.85470322479428E-2</v>
      </c>
      <c r="AO30" s="17">
        <v>0.13207803494522</v>
      </c>
      <c r="AP30" s="17"/>
      <c r="AQ30" s="17">
        <v>2.8656632636287802E-2</v>
      </c>
      <c r="AR30" s="17">
        <v>3.46986521422444E-2</v>
      </c>
      <c r="AS30" s="17"/>
      <c r="AT30" s="17">
        <v>3.9197974439280303E-2</v>
      </c>
      <c r="AU30" s="17">
        <v>2.9464787900100702E-2</v>
      </c>
      <c r="AV30" s="17"/>
      <c r="AW30" s="17">
        <v>2.4345800282121799E-2</v>
      </c>
      <c r="AX30" s="17">
        <v>4.47823551138525E-2</v>
      </c>
      <c r="AY30" s="17"/>
      <c r="AZ30" s="17">
        <v>2.11229734607189E-2</v>
      </c>
      <c r="BA30" s="17">
        <v>3.8049204665765599E-2</v>
      </c>
      <c r="BB30" s="17"/>
      <c r="BC30" s="17">
        <v>2.5171903248810901E-2</v>
      </c>
      <c r="BD30" s="17">
        <v>7.3037374799803698E-2</v>
      </c>
      <c r="BE30" s="17">
        <v>2.30210890938039E-2</v>
      </c>
      <c r="BF30" s="17">
        <v>2.1619303325268499E-2</v>
      </c>
    </row>
    <row r="31" spans="2:58" ht="43.15">
      <c r="B31" s="18" t="s">
        <v>174</v>
      </c>
      <c r="C31" s="17">
        <v>3.68631376014378E-2</v>
      </c>
      <c r="D31" s="17">
        <v>4.1325696390264198E-2</v>
      </c>
      <c r="E31" s="17">
        <v>3.19523466273329E-2</v>
      </c>
      <c r="F31" s="17"/>
      <c r="G31" s="17">
        <v>9.0780721517064594E-2</v>
      </c>
      <c r="H31" s="17">
        <v>7.6054541257811095E-2</v>
      </c>
      <c r="I31" s="17">
        <v>2.61551659949254E-2</v>
      </c>
      <c r="J31" s="17">
        <v>1.6994958451574001E-2</v>
      </c>
      <c r="K31" s="17">
        <v>1.3595026266720101E-2</v>
      </c>
      <c r="L31" s="17">
        <v>8.5907649840883792E-3</v>
      </c>
      <c r="M31" s="17"/>
      <c r="N31" s="17">
        <v>5.17112988817462E-2</v>
      </c>
      <c r="O31" s="17">
        <v>3.5706253427104699E-2</v>
      </c>
      <c r="P31" s="17">
        <v>3.0870091840176E-2</v>
      </c>
      <c r="Q31" s="17">
        <v>2.7505601561142901E-2</v>
      </c>
      <c r="R31" s="17"/>
      <c r="S31" s="17">
        <v>7.9301892515376102E-2</v>
      </c>
      <c r="T31" s="17">
        <v>1.30690088656908E-2</v>
      </c>
      <c r="U31" s="17">
        <v>3.2250236676286001E-2</v>
      </c>
      <c r="V31" s="17">
        <v>3.5520487510468102E-2</v>
      </c>
      <c r="W31" s="17">
        <v>1.73551497465553E-2</v>
      </c>
      <c r="X31" s="17">
        <v>3.5707377308963499E-2</v>
      </c>
      <c r="Y31" s="17">
        <v>2.4807378416120501E-2</v>
      </c>
      <c r="Z31" s="17">
        <v>3.7202119137117698E-2</v>
      </c>
      <c r="AA31" s="17">
        <v>4.3124601454429402E-2</v>
      </c>
      <c r="AB31" s="17"/>
      <c r="AC31" s="17">
        <v>7.0725801693629298E-2</v>
      </c>
      <c r="AD31" s="17">
        <v>3.1667928264645699E-2</v>
      </c>
      <c r="AE31" s="17">
        <v>2.9325863041772399E-2</v>
      </c>
      <c r="AF31" s="17">
        <v>1.4100142119871E-2</v>
      </c>
      <c r="AG31" s="17">
        <v>1.55660461523227E-2</v>
      </c>
      <c r="AH31" s="17">
        <v>4.8320039431364502E-2</v>
      </c>
      <c r="AI31" s="17"/>
      <c r="AJ31" s="17">
        <v>3.2265059735408101E-2</v>
      </c>
      <c r="AK31" s="17">
        <v>3.72201423275174E-2</v>
      </c>
      <c r="AL31" s="17">
        <v>3.8635842838169399E-2</v>
      </c>
      <c r="AM31" s="17">
        <v>6.6269887330370897E-2</v>
      </c>
      <c r="AN31" s="17">
        <v>3.6905647909224001E-2</v>
      </c>
      <c r="AO31" s="17">
        <v>2.01407488872084E-2</v>
      </c>
      <c r="AP31" s="17"/>
      <c r="AQ31" s="17">
        <v>5.9741716346154897E-2</v>
      </c>
      <c r="AR31" s="17">
        <v>2.80923577318841E-2</v>
      </c>
      <c r="AS31" s="17"/>
      <c r="AT31" s="17">
        <v>3.3879195130414798E-2</v>
      </c>
      <c r="AU31" s="17">
        <v>4.9247830835364402E-2</v>
      </c>
      <c r="AV31" s="17"/>
      <c r="AW31" s="17">
        <v>4.2506637282818102E-2</v>
      </c>
      <c r="AX31" s="17">
        <v>3.3732246287977302E-2</v>
      </c>
      <c r="AY31" s="17"/>
      <c r="AZ31" s="17">
        <v>7.13031366642944E-2</v>
      </c>
      <c r="BA31" s="17">
        <v>2.64490695333074E-2</v>
      </c>
      <c r="BB31" s="17"/>
      <c r="BC31" s="17">
        <v>5.5965580107402498E-2</v>
      </c>
      <c r="BD31" s="17">
        <v>3.3277193842900801E-2</v>
      </c>
      <c r="BE31" s="17">
        <v>4.6781001248640201E-2</v>
      </c>
      <c r="BF31" s="17">
        <v>3.41196341475377E-2</v>
      </c>
    </row>
    <row r="32" spans="2:58" ht="28.9">
      <c r="B32" s="18" t="s">
        <v>175</v>
      </c>
      <c r="C32" s="17">
        <v>3.3274795667385698E-2</v>
      </c>
      <c r="D32" s="17">
        <v>3.78522952574551E-2</v>
      </c>
      <c r="E32" s="17">
        <v>2.90583162114284E-2</v>
      </c>
      <c r="F32" s="17"/>
      <c r="G32" s="17">
        <v>4.3658684387614999E-2</v>
      </c>
      <c r="H32" s="17">
        <v>4.2602083923104897E-2</v>
      </c>
      <c r="I32" s="17">
        <v>3.1412206030585497E-2</v>
      </c>
      <c r="J32" s="17">
        <v>2.4392201040165901E-2</v>
      </c>
      <c r="K32" s="17">
        <v>2.9778374844573501E-2</v>
      </c>
      <c r="L32" s="17">
        <v>3.05530548227195E-2</v>
      </c>
      <c r="M32" s="17"/>
      <c r="N32" s="17">
        <v>5.2511030255865503E-2</v>
      </c>
      <c r="O32" s="17">
        <v>3.2662704489661902E-2</v>
      </c>
      <c r="P32" s="17">
        <v>2.79792806723035E-2</v>
      </c>
      <c r="Q32" s="17">
        <v>1.7969327674622601E-2</v>
      </c>
      <c r="R32" s="17"/>
      <c r="S32" s="17">
        <v>4.8592041428676402E-2</v>
      </c>
      <c r="T32" s="17">
        <v>2.9018338120629799E-2</v>
      </c>
      <c r="U32" s="17">
        <v>1.6322305589412101E-2</v>
      </c>
      <c r="V32" s="17">
        <v>2.4948928945913398E-2</v>
      </c>
      <c r="W32" s="17">
        <v>4.1986103462946497E-2</v>
      </c>
      <c r="X32" s="17">
        <v>4.6096424115713401E-2</v>
      </c>
      <c r="Y32" s="17">
        <v>2.9865684202660399E-2</v>
      </c>
      <c r="Z32" s="17">
        <v>2.89246506247447E-2</v>
      </c>
      <c r="AA32" s="17">
        <v>2.8532592841167301E-2</v>
      </c>
      <c r="AB32" s="17"/>
      <c r="AC32" s="17">
        <v>5.7268813208502002E-2</v>
      </c>
      <c r="AD32" s="17">
        <v>2.72994387087909E-2</v>
      </c>
      <c r="AE32" s="17">
        <v>1.76262652837678E-2</v>
      </c>
      <c r="AF32" s="17">
        <v>1.7728243947131898E-2</v>
      </c>
      <c r="AG32" s="17">
        <v>3.6129250325007897E-2</v>
      </c>
      <c r="AH32" s="17">
        <v>4.4048495224393497E-2</v>
      </c>
      <c r="AI32" s="17"/>
      <c r="AJ32" s="17">
        <v>4.0107828996870501E-2</v>
      </c>
      <c r="AK32" s="17">
        <v>1.9787250423183099E-2</v>
      </c>
      <c r="AL32" s="17">
        <v>4.4537282355195398E-2</v>
      </c>
      <c r="AM32" s="17">
        <v>1.35894589096941E-2</v>
      </c>
      <c r="AN32" s="17">
        <v>4.37327366535019E-2</v>
      </c>
      <c r="AO32" s="17">
        <v>1.8805132223891699E-2</v>
      </c>
      <c r="AP32" s="17"/>
      <c r="AQ32" s="17">
        <v>3.7173418775376298E-2</v>
      </c>
      <c r="AR32" s="17">
        <v>3.6861304550043099E-2</v>
      </c>
      <c r="AS32" s="17"/>
      <c r="AT32" s="17">
        <v>2.9002358076608802E-2</v>
      </c>
      <c r="AU32" s="17">
        <v>5.0412437785756901E-2</v>
      </c>
      <c r="AV32" s="17"/>
      <c r="AW32" s="17">
        <v>4.65881864388921E-2</v>
      </c>
      <c r="AX32" s="17">
        <v>2.5888815004227701E-2</v>
      </c>
      <c r="AY32" s="17"/>
      <c r="AZ32" s="17">
        <v>5.7140509350299303E-2</v>
      </c>
      <c r="BA32" s="17">
        <v>2.7390197175469502E-2</v>
      </c>
      <c r="BB32" s="17"/>
      <c r="BC32" s="17">
        <v>3.9480689248598898E-2</v>
      </c>
      <c r="BD32" s="17">
        <v>2.8598079478568399E-2</v>
      </c>
      <c r="BE32" s="17">
        <v>4.4026776314934402E-2</v>
      </c>
      <c r="BF32" s="17">
        <v>3.2449191019415798E-2</v>
      </c>
    </row>
    <row r="33" spans="2:58">
      <c r="B33" s="18" t="s">
        <v>176</v>
      </c>
      <c r="C33" s="19">
        <v>3.7224686334129502E-2</v>
      </c>
      <c r="D33" s="19">
        <v>3.8770144790387297E-2</v>
      </c>
      <c r="E33" s="19">
        <v>3.4972672578321901E-2</v>
      </c>
      <c r="F33" s="19"/>
      <c r="G33" s="19">
        <v>2.3950195271551001E-2</v>
      </c>
      <c r="H33" s="19">
        <v>2.6965304273866099E-2</v>
      </c>
      <c r="I33" s="19">
        <v>2.7049899452507201E-2</v>
      </c>
      <c r="J33" s="19">
        <v>3.7284059372401597E-2</v>
      </c>
      <c r="K33" s="19">
        <v>5.5586365604656601E-2</v>
      </c>
      <c r="L33" s="19">
        <v>4.8416143439836502E-2</v>
      </c>
      <c r="M33" s="19"/>
      <c r="N33" s="19">
        <v>2.02413967119776E-2</v>
      </c>
      <c r="O33" s="19">
        <v>4.0986509593788099E-2</v>
      </c>
      <c r="P33" s="19">
        <v>4.7003935400927198E-2</v>
      </c>
      <c r="Q33" s="19">
        <v>4.3290178803433901E-2</v>
      </c>
      <c r="R33" s="19"/>
      <c r="S33" s="19">
        <v>3.2412922267202299E-2</v>
      </c>
      <c r="T33" s="19">
        <v>4.0637518050510198E-2</v>
      </c>
      <c r="U33" s="19">
        <v>5.0949679897523699E-2</v>
      </c>
      <c r="V33" s="19">
        <v>2.4359359873043499E-2</v>
      </c>
      <c r="W33" s="19">
        <v>5.5792286559225801E-2</v>
      </c>
      <c r="X33" s="19">
        <v>3.8124894840714699E-2</v>
      </c>
      <c r="Y33" s="19">
        <v>3.8381165530746497E-2</v>
      </c>
      <c r="Z33" s="19">
        <v>4.6761626483086502E-2</v>
      </c>
      <c r="AA33" s="19">
        <v>2.15526325772947E-2</v>
      </c>
      <c r="AB33" s="19"/>
      <c r="AC33" s="19">
        <v>2.9875806430418001E-2</v>
      </c>
      <c r="AD33" s="19">
        <v>3.5614952064951202E-2</v>
      </c>
      <c r="AE33" s="19">
        <v>4.8715958079425498E-2</v>
      </c>
      <c r="AF33" s="19">
        <v>3.8851508524735401E-2</v>
      </c>
      <c r="AG33" s="19">
        <v>3.6129716449833399E-2</v>
      </c>
      <c r="AH33" s="19">
        <v>5.0913488443548802E-2</v>
      </c>
      <c r="AI33" s="19"/>
      <c r="AJ33" s="19">
        <v>3.9972214453079698E-2</v>
      </c>
      <c r="AK33" s="19">
        <v>2.9056537872986302E-2</v>
      </c>
      <c r="AL33" s="19">
        <v>5.5368006856916001E-2</v>
      </c>
      <c r="AM33" s="19">
        <v>4.0144297401684098E-2</v>
      </c>
      <c r="AN33" s="19">
        <v>1.9646273483734902E-2</v>
      </c>
      <c r="AO33" s="19">
        <v>8.4048178482232699E-2</v>
      </c>
      <c r="AP33" s="19"/>
      <c r="AQ33" s="19">
        <v>1.7113688341382299E-2</v>
      </c>
      <c r="AR33" s="19">
        <v>4.7613478027764201E-2</v>
      </c>
      <c r="AS33" s="19"/>
      <c r="AT33" s="19">
        <v>4.0373147401022297E-2</v>
      </c>
      <c r="AU33" s="19">
        <v>1.9637507922254001E-2</v>
      </c>
      <c r="AV33" s="19"/>
      <c r="AW33" s="19">
        <v>3.26415400063092E-2</v>
      </c>
      <c r="AX33" s="19">
        <v>3.9767316587734997E-2</v>
      </c>
      <c r="AY33" s="19"/>
      <c r="AZ33" s="19">
        <v>2.0618836287578001E-2</v>
      </c>
      <c r="BA33" s="19">
        <v>4.0366654524237003E-2</v>
      </c>
      <c r="BB33" s="19"/>
      <c r="BC33" s="19">
        <v>2.1717096644828598E-2</v>
      </c>
      <c r="BD33" s="19">
        <v>5.3159829972077403E-2</v>
      </c>
      <c r="BE33" s="19">
        <v>2.08043840054132E-2</v>
      </c>
      <c r="BF33" s="19">
        <v>4.1039279549178298E-2</v>
      </c>
    </row>
    <row r="34" spans="2:58">
      <c r="B34" s="16"/>
    </row>
    <row r="35" spans="2:58">
      <c r="B35" t="s">
        <v>497</v>
      </c>
    </row>
    <row r="36" spans="2:58">
      <c r="B36" t="s">
        <v>498</v>
      </c>
    </row>
    <row r="38" spans="2:58">
      <c r="B38"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BF32"/>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177</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178</v>
      </c>
      <c r="C9" s="17">
        <v>0.247555523491928</v>
      </c>
      <c r="D9" s="17">
        <v>0.24315491584347501</v>
      </c>
      <c r="E9" s="17">
        <v>0.251903407532099</v>
      </c>
      <c r="F9" s="17"/>
      <c r="G9" s="17">
        <v>0.196949761270928</v>
      </c>
      <c r="H9" s="17">
        <v>0.26523129118126898</v>
      </c>
      <c r="I9" s="17">
        <v>0.262167892244412</v>
      </c>
      <c r="J9" s="17">
        <v>0.21735919600364301</v>
      </c>
      <c r="K9" s="17">
        <v>0.31794843259169098</v>
      </c>
      <c r="L9" s="17">
        <v>0.232059644839998</v>
      </c>
      <c r="M9" s="17"/>
      <c r="N9" s="17">
        <v>0.24627273321301801</v>
      </c>
      <c r="O9" s="17">
        <v>0.23709564916904299</v>
      </c>
      <c r="P9" s="17">
        <v>0.28976043778935701</v>
      </c>
      <c r="Q9" s="17">
        <v>0.222324985063795</v>
      </c>
      <c r="R9" s="17"/>
      <c r="S9" s="17">
        <v>0.25672281283411402</v>
      </c>
      <c r="T9" s="17">
        <v>0.29166452737634402</v>
      </c>
      <c r="U9" s="17">
        <v>0.229068007133476</v>
      </c>
      <c r="V9" s="17">
        <v>0.25077215030462302</v>
      </c>
      <c r="W9" s="17">
        <v>0.18666045504821199</v>
      </c>
      <c r="X9" s="17">
        <v>0.27878552394332701</v>
      </c>
      <c r="Y9" s="17">
        <v>0.222663928780752</v>
      </c>
      <c r="Z9" s="17">
        <v>0.18170335715775199</v>
      </c>
      <c r="AA9" s="17">
        <v>0.25109343594650702</v>
      </c>
      <c r="AB9" s="17"/>
      <c r="AC9" s="17">
        <v>0.279295308104338</v>
      </c>
      <c r="AD9" s="17">
        <v>0.23816401528697301</v>
      </c>
      <c r="AE9" s="17">
        <v>0.276143892075919</v>
      </c>
      <c r="AF9" s="17">
        <v>0.238562644306544</v>
      </c>
      <c r="AG9" s="17">
        <v>0.183074701920629</v>
      </c>
      <c r="AH9" s="17">
        <v>0.23125372985850001</v>
      </c>
      <c r="AI9" s="17"/>
      <c r="AJ9" s="17">
        <v>0.24265506648035801</v>
      </c>
      <c r="AK9" s="17">
        <v>0.245767233216864</v>
      </c>
      <c r="AL9" s="17">
        <v>0.25728607797457398</v>
      </c>
      <c r="AM9" s="17">
        <v>0.24633260689759201</v>
      </c>
      <c r="AN9" s="17">
        <v>0.23945793957976</v>
      </c>
      <c r="AO9" s="17">
        <v>0.31655299025663802</v>
      </c>
      <c r="AP9" s="17"/>
      <c r="AQ9" s="17">
        <v>0.21652153453478201</v>
      </c>
      <c r="AR9" s="17">
        <v>0.25915859133927699</v>
      </c>
      <c r="AS9" s="17"/>
      <c r="AT9" s="17">
        <v>0.253704845200107</v>
      </c>
      <c r="AU9" s="17">
        <v>0.22280751545760299</v>
      </c>
      <c r="AV9" s="17"/>
      <c r="AW9" s="17">
        <v>0.28616417046746201</v>
      </c>
      <c r="AX9" s="17">
        <v>0.226136282902799</v>
      </c>
      <c r="AY9" s="17"/>
      <c r="AZ9" s="17">
        <v>0.23650466112163501</v>
      </c>
      <c r="BA9" s="17">
        <v>0.25317768621062198</v>
      </c>
      <c r="BB9" s="17"/>
      <c r="BC9" s="17">
        <v>0.25036128861506601</v>
      </c>
      <c r="BD9" s="17">
        <v>0.25834617400197801</v>
      </c>
      <c r="BE9" s="17">
        <v>0.28283215976488502</v>
      </c>
      <c r="BF9" s="17">
        <v>0.235033473595196</v>
      </c>
    </row>
    <row r="10" spans="2:58" ht="28.9">
      <c r="B10" s="18" t="s">
        <v>179</v>
      </c>
      <c r="C10" s="17">
        <v>0.198632537973329</v>
      </c>
      <c r="D10" s="17">
        <v>0.206322273939677</v>
      </c>
      <c r="E10" s="17">
        <v>0.191798985607358</v>
      </c>
      <c r="F10" s="17"/>
      <c r="G10" s="17">
        <v>0.22109077760999801</v>
      </c>
      <c r="H10" s="17">
        <v>0.18798979405675301</v>
      </c>
      <c r="I10" s="17">
        <v>0.17151245109636201</v>
      </c>
      <c r="J10" s="17">
        <v>0.20438128353573201</v>
      </c>
      <c r="K10" s="17">
        <v>0.205557516882685</v>
      </c>
      <c r="L10" s="17">
        <v>0.206818892333992</v>
      </c>
      <c r="M10" s="17"/>
      <c r="N10" s="17">
        <v>0.20646990869454099</v>
      </c>
      <c r="O10" s="17">
        <v>0.18603836429857601</v>
      </c>
      <c r="P10" s="17">
        <v>0.213323047887815</v>
      </c>
      <c r="Q10" s="17">
        <v>0.187454275342362</v>
      </c>
      <c r="R10" s="17"/>
      <c r="S10" s="17">
        <v>0.15343871572546999</v>
      </c>
      <c r="T10" s="17">
        <v>0.165432322512789</v>
      </c>
      <c r="U10" s="17">
        <v>0.24436051974082701</v>
      </c>
      <c r="V10" s="17">
        <v>0.225372237564405</v>
      </c>
      <c r="W10" s="17">
        <v>0.22893291619167799</v>
      </c>
      <c r="X10" s="17">
        <v>0.17363853225571699</v>
      </c>
      <c r="Y10" s="17">
        <v>0.194759122309906</v>
      </c>
      <c r="Z10" s="17">
        <v>0.25910588688073</v>
      </c>
      <c r="AA10" s="17">
        <v>0.21683722358559601</v>
      </c>
      <c r="AB10" s="17"/>
      <c r="AC10" s="17">
        <v>0.13720756507163201</v>
      </c>
      <c r="AD10" s="17">
        <v>0.21608705506461501</v>
      </c>
      <c r="AE10" s="17">
        <v>0.16816290333673301</v>
      </c>
      <c r="AF10" s="17">
        <v>0.20964271437606399</v>
      </c>
      <c r="AG10" s="17">
        <v>0.26310646688126499</v>
      </c>
      <c r="AH10" s="17">
        <v>0.334492679639252</v>
      </c>
      <c r="AI10" s="17"/>
      <c r="AJ10" s="17">
        <v>0.21595616297645601</v>
      </c>
      <c r="AK10" s="17">
        <v>0.18908762401760701</v>
      </c>
      <c r="AL10" s="17">
        <v>0.19947045365166999</v>
      </c>
      <c r="AM10" s="17">
        <v>0.21769517811571201</v>
      </c>
      <c r="AN10" s="17">
        <v>0.156907776316834</v>
      </c>
      <c r="AO10" s="17">
        <v>0.239586063867615</v>
      </c>
      <c r="AP10" s="17"/>
      <c r="AQ10" s="17">
        <v>0.23295252384391199</v>
      </c>
      <c r="AR10" s="17">
        <v>0.18538918809145299</v>
      </c>
      <c r="AS10" s="17"/>
      <c r="AT10" s="17">
        <v>0.206073596789693</v>
      </c>
      <c r="AU10" s="17">
        <v>0.16480543613092</v>
      </c>
      <c r="AV10" s="17"/>
      <c r="AW10" s="17">
        <v>0.21509039259416801</v>
      </c>
      <c r="AX10" s="17">
        <v>0.18950207691552301</v>
      </c>
      <c r="AY10" s="17"/>
      <c r="AZ10" s="17">
        <v>0.21406198541219501</v>
      </c>
      <c r="BA10" s="17">
        <v>0.19444475067373099</v>
      </c>
      <c r="BB10" s="17"/>
      <c r="BC10" s="17">
        <v>0.175419053910471</v>
      </c>
      <c r="BD10" s="17">
        <v>0.203239659137262</v>
      </c>
      <c r="BE10" s="17">
        <v>0.235881623844231</v>
      </c>
      <c r="BF10" s="17">
        <v>0.195418621036863</v>
      </c>
    </row>
    <row r="11" spans="2:58" ht="43.15">
      <c r="B11" s="18" t="s">
        <v>180</v>
      </c>
      <c r="C11" s="17">
        <v>0.19752478273141799</v>
      </c>
      <c r="D11" s="17">
        <v>0.19249866153114101</v>
      </c>
      <c r="E11" s="17">
        <v>0.20399859693323499</v>
      </c>
      <c r="F11" s="17"/>
      <c r="G11" s="17">
        <v>0.102537721111142</v>
      </c>
      <c r="H11" s="17">
        <v>0.172952357716465</v>
      </c>
      <c r="I11" s="17">
        <v>0.17896417427146</v>
      </c>
      <c r="J11" s="17">
        <v>0.177170737277936</v>
      </c>
      <c r="K11" s="17">
        <v>0.19919215544329</v>
      </c>
      <c r="L11" s="17">
        <v>0.31446105083687997</v>
      </c>
      <c r="M11" s="17"/>
      <c r="N11" s="17">
        <v>0.20355541307979599</v>
      </c>
      <c r="O11" s="17">
        <v>0.18393862652094101</v>
      </c>
      <c r="P11" s="17">
        <v>0.20449447611055499</v>
      </c>
      <c r="Q11" s="17">
        <v>0.198248019221547</v>
      </c>
      <c r="R11" s="17"/>
      <c r="S11" s="17">
        <v>0.16136642929150799</v>
      </c>
      <c r="T11" s="17">
        <v>0.20175634535418299</v>
      </c>
      <c r="U11" s="17">
        <v>0.20630284871013599</v>
      </c>
      <c r="V11" s="17">
        <v>0.20513464085281699</v>
      </c>
      <c r="W11" s="17">
        <v>0.21476986782972499</v>
      </c>
      <c r="X11" s="17">
        <v>0.182628938170072</v>
      </c>
      <c r="Y11" s="17">
        <v>0.23386070723169</v>
      </c>
      <c r="Z11" s="17">
        <v>0.195486870730228</v>
      </c>
      <c r="AA11" s="17">
        <v>0.196505656311316</v>
      </c>
      <c r="AB11" s="17"/>
      <c r="AC11" s="17">
        <v>0.148143210542725</v>
      </c>
      <c r="AD11" s="17">
        <v>0.21250957293940001</v>
      </c>
      <c r="AE11" s="17">
        <v>0.18831285571754999</v>
      </c>
      <c r="AF11" s="17">
        <v>0.230743295180355</v>
      </c>
      <c r="AG11" s="17">
        <v>0.22469536483576999</v>
      </c>
      <c r="AH11" s="17">
        <v>0.20427160252548701</v>
      </c>
      <c r="AI11" s="17"/>
      <c r="AJ11" s="17">
        <v>0.248383893502235</v>
      </c>
      <c r="AK11" s="17">
        <v>0.19336512745520801</v>
      </c>
      <c r="AL11" s="17">
        <v>0.13109367405681399</v>
      </c>
      <c r="AM11" s="17">
        <v>0.14995205246101101</v>
      </c>
      <c r="AN11" s="17">
        <v>0.17673432766932201</v>
      </c>
      <c r="AO11" s="17">
        <v>8.5764761925670202E-2</v>
      </c>
      <c r="AP11" s="17"/>
      <c r="AQ11" s="17">
        <v>0.226445969470292</v>
      </c>
      <c r="AR11" s="17">
        <v>0.18413750225207201</v>
      </c>
      <c r="AS11" s="17"/>
      <c r="AT11" s="17">
        <v>0.20300759442890301</v>
      </c>
      <c r="AU11" s="17">
        <v>0.17579117586314399</v>
      </c>
      <c r="AV11" s="17"/>
      <c r="AW11" s="17">
        <v>0.107299686245117</v>
      </c>
      <c r="AX11" s="17">
        <v>0.24757971084226801</v>
      </c>
      <c r="AY11" s="17"/>
      <c r="AZ11" s="17">
        <v>0.162235682484837</v>
      </c>
      <c r="BA11" s="17">
        <v>0.21371024686728299</v>
      </c>
      <c r="BB11" s="17"/>
      <c r="BC11" s="17">
        <v>0.152805887124597</v>
      </c>
      <c r="BD11" s="17">
        <v>0.16989730408411</v>
      </c>
      <c r="BE11" s="17">
        <v>0.15287679714163199</v>
      </c>
      <c r="BF11" s="17">
        <v>0.25376331438827099</v>
      </c>
    </row>
    <row r="12" spans="2:58" ht="43.15">
      <c r="B12" s="18" t="s">
        <v>181</v>
      </c>
      <c r="C12" s="17">
        <v>0.18910606425927201</v>
      </c>
      <c r="D12" s="17">
        <v>0.19394203568162999</v>
      </c>
      <c r="E12" s="17">
        <v>0.18498958891862499</v>
      </c>
      <c r="F12" s="17"/>
      <c r="G12" s="17">
        <v>0.151813579487205</v>
      </c>
      <c r="H12" s="17">
        <v>0.197490851322733</v>
      </c>
      <c r="I12" s="17">
        <v>0.18632835725041999</v>
      </c>
      <c r="J12" s="17">
        <v>0.179850037501739</v>
      </c>
      <c r="K12" s="17">
        <v>0.19661112764119901</v>
      </c>
      <c r="L12" s="17">
        <v>0.21313687446412599</v>
      </c>
      <c r="M12" s="17"/>
      <c r="N12" s="17">
        <v>0.19569658326556399</v>
      </c>
      <c r="O12" s="17">
        <v>0.19415519099914599</v>
      </c>
      <c r="P12" s="17">
        <v>0.19740377372697099</v>
      </c>
      <c r="Q12" s="17">
        <v>0.17054840476465899</v>
      </c>
      <c r="R12" s="17"/>
      <c r="S12" s="17">
        <v>8.6561663589134405E-2</v>
      </c>
      <c r="T12" s="17">
        <v>0.18932374558248899</v>
      </c>
      <c r="U12" s="17">
        <v>0.24651862925141901</v>
      </c>
      <c r="V12" s="17">
        <v>0.24322196702662599</v>
      </c>
      <c r="W12" s="17">
        <v>0.23137181002607801</v>
      </c>
      <c r="X12" s="17">
        <v>0.17353432706473601</v>
      </c>
      <c r="Y12" s="17">
        <v>0.255429073975459</v>
      </c>
      <c r="Z12" s="17">
        <v>0.202866459157858</v>
      </c>
      <c r="AA12" s="17">
        <v>0.1512193297386</v>
      </c>
      <c r="AB12" s="17"/>
      <c r="AC12" s="17">
        <v>0.128121339183903</v>
      </c>
      <c r="AD12" s="17">
        <v>0.15956167449493</v>
      </c>
      <c r="AE12" s="17">
        <v>0.13434603300515599</v>
      </c>
      <c r="AF12" s="17">
        <v>0.22953482453919799</v>
      </c>
      <c r="AG12" s="17">
        <v>0.35011878611324598</v>
      </c>
      <c r="AH12" s="17">
        <v>0.36777060876975698</v>
      </c>
      <c r="AI12" s="17"/>
      <c r="AJ12" s="17">
        <v>0.20563814503504399</v>
      </c>
      <c r="AK12" s="17">
        <v>0.160778547457021</v>
      </c>
      <c r="AL12" s="17">
        <v>0.16207262994352201</v>
      </c>
      <c r="AM12" s="17">
        <v>0.170428208931965</v>
      </c>
      <c r="AN12" s="17">
        <v>0.206197037738867</v>
      </c>
      <c r="AO12" s="17">
        <v>0.23609776616977499</v>
      </c>
      <c r="AP12" s="17"/>
      <c r="AQ12" s="17">
        <v>0.18654471810272799</v>
      </c>
      <c r="AR12" s="17">
        <v>0.183838545871265</v>
      </c>
      <c r="AS12" s="17"/>
      <c r="AT12" s="17">
        <v>0.206282772305238</v>
      </c>
      <c r="AU12" s="17">
        <v>0.122909914821711</v>
      </c>
      <c r="AV12" s="17"/>
      <c r="AW12" s="17">
        <v>0.227763047905709</v>
      </c>
      <c r="AX12" s="17">
        <v>0.16766000753270999</v>
      </c>
      <c r="AY12" s="17"/>
      <c r="AZ12" s="17">
        <v>0.18908408565474799</v>
      </c>
      <c r="BA12" s="17">
        <v>0.19214279973728299</v>
      </c>
      <c r="BB12" s="17"/>
      <c r="BC12" s="17">
        <v>0.22863796739024</v>
      </c>
      <c r="BD12" s="17">
        <v>0.14931320265810599</v>
      </c>
      <c r="BE12" s="17">
        <v>0.16609878053381899</v>
      </c>
      <c r="BF12" s="17">
        <v>0.210633610029097</v>
      </c>
    </row>
    <row r="13" spans="2:58">
      <c r="B13" s="18" t="s">
        <v>182</v>
      </c>
      <c r="C13" s="17">
        <v>0.174555703512351</v>
      </c>
      <c r="D13" s="17">
        <v>0.17581022547872399</v>
      </c>
      <c r="E13" s="17">
        <v>0.17270425509395801</v>
      </c>
      <c r="F13" s="17"/>
      <c r="G13" s="17">
        <v>0.21994715300950099</v>
      </c>
      <c r="H13" s="17">
        <v>0.21455104179274601</v>
      </c>
      <c r="I13" s="17">
        <v>0.16150833599570799</v>
      </c>
      <c r="J13" s="17">
        <v>0.19489395502127399</v>
      </c>
      <c r="K13" s="17">
        <v>0.16940078490940899</v>
      </c>
      <c r="L13" s="17">
        <v>0.108128065181475</v>
      </c>
      <c r="M13" s="17"/>
      <c r="N13" s="17">
        <v>0.16149067154129901</v>
      </c>
      <c r="O13" s="17">
        <v>0.17639200016593601</v>
      </c>
      <c r="P13" s="17">
        <v>0.171207642914809</v>
      </c>
      <c r="Q13" s="17">
        <v>0.18852223186544001</v>
      </c>
      <c r="R13" s="17"/>
      <c r="S13" s="17">
        <v>0.26802737507618402</v>
      </c>
      <c r="T13" s="17">
        <v>0.135986569762056</v>
      </c>
      <c r="U13" s="17">
        <v>0.13917526934563401</v>
      </c>
      <c r="V13" s="17">
        <v>0.123084097168839</v>
      </c>
      <c r="W13" s="17">
        <v>0.13894076145074599</v>
      </c>
      <c r="X13" s="17">
        <v>0.22743636588108301</v>
      </c>
      <c r="Y13" s="17">
        <v>0.14557656945728001</v>
      </c>
      <c r="Z13" s="17">
        <v>0.20610517539039899</v>
      </c>
      <c r="AA13" s="17">
        <v>0.17274575544822399</v>
      </c>
      <c r="AB13" s="17"/>
      <c r="AC13" s="17">
        <v>0.25989605566558899</v>
      </c>
      <c r="AD13" s="17">
        <v>0.15715108228692501</v>
      </c>
      <c r="AE13" s="17">
        <v>0.18323728133886599</v>
      </c>
      <c r="AF13" s="17">
        <v>0.14017956019563099</v>
      </c>
      <c r="AG13" s="17">
        <v>8.3692941693911102E-2</v>
      </c>
      <c r="AH13" s="17">
        <v>0.13578446263407101</v>
      </c>
      <c r="AI13" s="17"/>
      <c r="AJ13" s="17">
        <v>0.13899153771068401</v>
      </c>
      <c r="AK13" s="17">
        <v>0.19155393695446399</v>
      </c>
      <c r="AL13" s="17">
        <v>0.27248663635625597</v>
      </c>
      <c r="AM13" s="17">
        <v>0.187033215346156</v>
      </c>
      <c r="AN13" s="17">
        <v>0.168659484391387</v>
      </c>
      <c r="AO13" s="17">
        <v>0.264902540729197</v>
      </c>
      <c r="AP13" s="17"/>
      <c r="AQ13" s="17">
        <v>0.14937699256290801</v>
      </c>
      <c r="AR13" s="17">
        <v>0.19155855880568501</v>
      </c>
      <c r="AS13" s="17"/>
      <c r="AT13" s="17">
        <v>0.16963795111164501</v>
      </c>
      <c r="AU13" s="17">
        <v>0.19381851714864301</v>
      </c>
      <c r="AV13" s="17"/>
      <c r="AW13" s="17">
        <v>0.21158284993698001</v>
      </c>
      <c r="AX13" s="17">
        <v>0.154013845153506</v>
      </c>
      <c r="AY13" s="17"/>
      <c r="AZ13" s="17">
        <v>0.19157690691809801</v>
      </c>
      <c r="BA13" s="17">
        <v>0.165333550423826</v>
      </c>
      <c r="BB13" s="17"/>
      <c r="BC13" s="17">
        <v>0.19590765086296</v>
      </c>
      <c r="BD13" s="17">
        <v>0.19422862620370099</v>
      </c>
      <c r="BE13" s="17">
        <v>0.17652284003361801</v>
      </c>
      <c r="BF13" s="17">
        <v>0.16780523715048501</v>
      </c>
    </row>
    <row r="14" spans="2:58" ht="43.15">
      <c r="B14" s="18" t="s">
        <v>183</v>
      </c>
      <c r="C14" s="17">
        <v>0.16719545644592401</v>
      </c>
      <c r="D14" s="17">
        <v>0.15968509198638001</v>
      </c>
      <c r="E14" s="17">
        <v>0.17195354583681499</v>
      </c>
      <c r="F14" s="17"/>
      <c r="G14" s="17">
        <v>0.22079560760594799</v>
      </c>
      <c r="H14" s="17">
        <v>0.171207090665423</v>
      </c>
      <c r="I14" s="17">
        <v>0.14156034538272899</v>
      </c>
      <c r="J14" s="17">
        <v>0.171525275742865</v>
      </c>
      <c r="K14" s="17">
        <v>0.159200239659823</v>
      </c>
      <c r="L14" s="17">
        <v>0.144979732845533</v>
      </c>
      <c r="M14" s="17"/>
      <c r="N14" s="17">
        <v>0.17330133707967799</v>
      </c>
      <c r="O14" s="17">
        <v>0.176969872876862</v>
      </c>
      <c r="P14" s="17">
        <v>0.15588224627304401</v>
      </c>
      <c r="Q14" s="17">
        <v>0.15734620919551601</v>
      </c>
      <c r="R14" s="17"/>
      <c r="S14" s="17">
        <v>0.19921125015459001</v>
      </c>
      <c r="T14" s="17">
        <v>0.13859364665941501</v>
      </c>
      <c r="U14" s="17">
        <v>0.13458567323322601</v>
      </c>
      <c r="V14" s="17">
        <v>0.132340356491183</v>
      </c>
      <c r="W14" s="17">
        <v>0.186687233497208</v>
      </c>
      <c r="X14" s="17">
        <v>0.222463865185593</v>
      </c>
      <c r="Y14" s="17">
        <v>0.12656867935035099</v>
      </c>
      <c r="Z14" s="17">
        <v>0.21463666483289801</v>
      </c>
      <c r="AA14" s="17">
        <v>0.174975884101295</v>
      </c>
      <c r="AB14" s="17"/>
      <c r="AC14" s="17">
        <v>0.17114510582610401</v>
      </c>
      <c r="AD14" s="17">
        <v>0.196077368704212</v>
      </c>
      <c r="AE14" s="17">
        <v>0.17075628557393899</v>
      </c>
      <c r="AF14" s="17">
        <v>0.174679192321749</v>
      </c>
      <c r="AG14" s="17">
        <v>8.4259094791249101E-2</v>
      </c>
      <c r="AH14" s="17">
        <v>0.10047368617710301</v>
      </c>
      <c r="AI14" s="17"/>
      <c r="AJ14" s="17">
        <v>0.15421233386927899</v>
      </c>
      <c r="AK14" s="17">
        <v>0.16395922125668699</v>
      </c>
      <c r="AL14" s="17">
        <v>0.17231609306510501</v>
      </c>
      <c r="AM14" s="17">
        <v>0.18071059023434799</v>
      </c>
      <c r="AN14" s="17">
        <v>0.16720948831770599</v>
      </c>
      <c r="AO14" s="17">
        <v>0.26190093094965</v>
      </c>
      <c r="AP14" s="17"/>
      <c r="AQ14" s="17">
        <v>0.16954664303858</v>
      </c>
      <c r="AR14" s="17">
        <v>0.17006018491731201</v>
      </c>
      <c r="AS14" s="17"/>
      <c r="AT14" s="17">
        <v>0.16623709810572401</v>
      </c>
      <c r="AU14" s="17">
        <v>0.169318515506928</v>
      </c>
      <c r="AV14" s="17"/>
      <c r="AW14" s="17">
        <v>0.19327317781595499</v>
      </c>
      <c r="AX14" s="17">
        <v>0.15272810180397201</v>
      </c>
      <c r="AY14" s="17"/>
      <c r="AZ14" s="17">
        <v>0.22456231180935901</v>
      </c>
      <c r="BA14" s="17">
        <v>0.15308353827783</v>
      </c>
      <c r="BB14" s="17"/>
      <c r="BC14" s="17">
        <v>0.19343499521535601</v>
      </c>
      <c r="BD14" s="17">
        <v>0.17199136488783501</v>
      </c>
      <c r="BE14" s="17">
        <v>0.20862310431006501</v>
      </c>
      <c r="BF14" s="17">
        <v>0.13744162588335801</v>
      </c>
    </row>
    <row r="15" spans="2:58">
      <c r="B15" s="18" t="s">
        <v>184</v>
      </c>
      <c r="C15" s="17">
        <v>0.14889932249681501</v>
      </c>
      <c r="D15" s="17">
        <v>0.163863831371584</v>
      </c>
      <c r="E15" s="17">
        <v>0.13340354812678801</v>
      </c>
      <c r="F15" s="17"/>
      <c r="G15" s="17">
        <v>0.209047257164654</v>
      </c>
      <c r="H15" s="17">
        <v>0.17098814282698799</v>
      </c>
      <c r="I15" s="17">
        <v>0.12492518009623001</v>
      </c>
      <c r="J15" s="17">
        <v>0.17706055667895901</v>
      </c>
      <c r="K15" s="17">
        <v>0.14713546057194099</v>
      </c>
      <c r="L15" s="17">
        <v>8.6959305281120003E-2</v>
      </c>
      <c r="M15" s="17"/>
      <c r="N15" s="17">
        <v>0.14587592869687399</v>
      </c>
      <c r="O15" s="17">
        <v>0.14840225053610601</v>
      </c>
      <c r="P15" s="17">
        <v>0.14032057439345499</v>
      </c>
      <c r="Q15" s="17">
        <v>0.15888558453225099</v>
      </c>
      <c r="R15" s="17"/>
      <c r="S15" s="17">
        <v>0.24133461020385499</v>
      </c>
      <c r="T15" s="17">
        <v>0.13267373575961999</v>
      </c>
      <c r="U15" s="17">
        <v>0.11090282946513599</v>
      </c>
      <c r="V15" s="17">
        <v>0.118299860178164</v>
      </c>
      <c r="W15" s="17">
        <v>0.14739591890909301</v>
      </c>
      <c r="X15" s="17">
        <v>0.15894886174946199</v>
      </c>
      <c r="Y15" s="17">
        <v>0.148560439151014</v>
      </c>
      <c r="Z15" s="17">
        <v>0.10341270056895301</v>
      </c>
      <c r="AA15" s="17">
        <v>0.123643176807685</v>
      </c>
      <c r="AB15" s="17"/>
      <c r="AC15" s="17">
        <v>0.23651331674362899</v>
      </c>
      <c r="AD15" s="17">
        <v>0.14407933606361101</v>
      </c>
      <c r="AE15" s="17">
        <v>0.16796676301369801</v>
      </c>
      <c r="AF15" s="17">
        <v>0.102409505233766</v>
      </c>
      <c r="AG15" s="17">
        <v>4.9119678373084598E-2</v>
      </c>
      <c r="AH15" s="17">
        <v>4.6730497493947802E-2</v>
      </c>
      <c r="AI15" s="17"/>
      <c r="AJ15" s="17">
        <v>0.112769813389759</v>
      </c>
      <c r="AK15" s="17">
        <v>0.146614724331943</v>
      </c>
      <c r="AL15" s="17">
        <v>0.20645392526776099</v>
      </c>
      <c r="AM15" s="17">
        <v>0.13726798921407199</v>
      </c>
      <c r="AN15" s="17">
        <v>0.18911241892454</v>
      </c>
      <c r="AO15" s="17">
        <v>0.23745216542845399</v>
      </c>
      <c r="AP15" s="17"/>
      <c r="AQ15" s="17">
        <v>0.16402262731196199</v>
      </c>
      <c r="AR15" s="17">
        <v>0.14999069476618901</v>
      </c>
      <c r="AS15" s="17"/>
      <c r="AT15" s="17">
        <v>0.12571083516093301</v>
      </c>
      <c r="AU15" s="17">
        <v>0.23667725015664101</v>
      </c>
      <c r="AV15" s="17"/>
      <c r="AW15" s="17">
        <v>0.17106006028187501</v>
      </c>
      <c r="AX15" s="17">
        <v>0.13660502545626799</v>
      </c>
      <c r="AY15" s="17"/>
      <c r="AZ15" s="17">
        <v>0.20195690870724101</v>
      </c>
      <c r="BA15" s="17">
        <v>0.132322978645564</v>
      </c>
      <c r="BB15" s="17"/>
      <c r="BC15" s="17">
        <v>0.19383068371301601</v>
      </c>
      <c r="BD15" s="17">
        <v>0.16251114593525801</v>
      </c>
      <c r="BE15" s="17">
        <v>0.18410513294415101</v>
      </c>
      <c r="BF15" s="17">
        <v>9.5297809227052901E-2</v>
      </c>
    </row>
    <row r="16" spans="2:58">
      <c r="B16" s="18" t="s">
        <v>185</v>
      </c>
      <c r="C16" s="17">
        <v>0.146429535903317</v>
      </c>
      <c r="D16" s="17">
        <v>0.157998178949879</v>
      </c>
      <c r="E16" s="17">
        <v>0.134265117245425</v>
      </c>
      <c r="F16" s="17"/>
      <c r="G16" s="17">
        <v>0.16912866158919199</v>
      </c>
      <c r="H16" s="17">
        <v>0.13831892771767401</v>
      </c>
      <c r="I16" s="17">
        <v>0.147159189997005</v>
      </c>
      <c r="J16" s="17">
        <v>0.18494462124872901</v>
      </c>
      <c r="K16" s="17">
        <v>0.17713474646913199</v>
      </c>
      <c r="L16" s="17">
        <v>8.3463855235050094E-2</v>
      </c>
      <c r="M16" s="17"/>
      <c r="N16" s="17">
        <v>0.115369834537833</v>
      </c>
      <c r="O16" s="17">
        <v>0.12724276693424399</v>
      </c>
      <c r="P16" s="17">
        <v>0.170097677428422</v>
      </c>
      <c r="Q16" s="17">
        <v>0.179999038141364</v>
      </c>
      <c r="R16" s="17"/>
      <c r="S16" s="17">
        <v>0.165938860267247</v>
      </c>
      <c r="T16" s="17">
        <v>0.14295815807927301</v>
      </c>
      <c r="U16" s="17">
        <v>0.120582391285044</v>
      </c>
      <c r="V16" s="17">
        <v>0.13510330292352199</v>
      </c>
      <c r="W16" s="17">
        <v>0.178033860997171</v>
      </c>
      <c r="X16" s="17">
        <v>0.15382562290880999</v>
      </c>
      <c r="Y16" s="17">
        <v>9.0887765098776899E-2</v>
      </c>
      <c r="Z16" s="17">
        <v>0.157965482806187</v>
      </c>
      <c r="AA16" s="17">
        <v>0.16756466797838199</v>
      </c>
      <c r="AB16" s="17"/>
      <c r="AC16" s="17">
        <v>0.14722283889694199</v>
      </c>
      <c r="AD16" s="17">
        <v>0.15915718430556799</v>
      </c>
      <c r="AE16" s="17">
        <v>0.167693043032934</v>
      </c>
      <c r="AF16" s="17">
        <v>0.141126563119886</v>
      </c>
      <c r="AG16" s="17">
        <v>0.12230203289722499</v>
      </c>
      <c r="AH16" s="17">
        <v>6.3474435899232004E-2</v>
      </c>
      <c r="AI16" s="17"/>
      <c r="AJ16" s="17">
        <v>0.131740589349191</v>
      </c>
      <c r="AK16" s="17">
        <v>0.125377768314132</v>
      </c>
      <c r="AL16" s="17">
        <v>0.199121341949036</v>
      </c>
      <c r="AM16" s="17">
        <v>0.19670949348373401</v>
      </c>
      <c r="AN16" s="17">
        <v>0.14188292676679601</v>
      </c>
      <c r="AO16" s="17">
        <v>0.23397779452668699</v>
      </c>
      <c r="AP16" s="17"/>
      <c r="AQ16" s="17">
        <v>0.14204628676887801</v>
      </c>
      <c r="AR16" s="17">
        <v>0.16097838109252799</v>
      </c>
      <c r="AS16" s="17"/>
      <c r="AT16" s="17">
        <v>0.14350397237301399</v>
      </c>
      <c r="AU16" s="17">
        <v>0.15932518718677799</v>
      </c>
      <c r="AV16" s="17"/>
      <c r="AW16" s="17">
        <v>0.196045700022489</v>
      </c>
      <c r="AX16" s="17">
        <v>0.118903563365307</v>
      </c>
      <c r="AY16" s="17"/>
      <c r="AZ16" s="17">
        <v>0.173628358106899</v>
      </c>
      <c r="BA16" s="17">
        <v>0.142377278824693</v>
      </c>
      <c r="BB16" s="17"/>
      <c r="BC16" s="17">
        <v>0.16419738654499899</v>
      </c>
      <c r="BD16" s="17">
        <v>0.18303938965611699</v>
      </c>
      <c r="BE16" s="17">
        <v>0.16352759083821999</v>
      </c>
      <c r="BF16" s="17">
        <v>0.112704727298439</v>
      </c>
    </row>
    <row r="17" spans="2:58" ht="28.9">
      <c r="B17" s="18" t="s">
        <v>186</v>
      </c>
      <c r="C17" s="17">
        <v>0.134278959258647</v>
      </c>
      <c r="D17" s="17">
        <v>0.12940289330742</v>
      </c>
      <c r="E17" s="17">
        <v>0.13913946856262399</v>
      </c>
      <c r="F17" s="17"/>
      <c r="G17" s="17">
        <v>0.16721302011016101</v>
      </c>
      <c r="H17" s="17">
        <v>0.16218511281305301</v>
      </c>
      <c r="I17" s="17">
        <v>0.10820619442663</v>
      </c>
      <c r="J17" s="17">
        <v>0.135433819029221</v>
      </c>
      <c r="K17" s="17">
        <v>0.114809123551181</v>
      </c>
      <c r="L17" s="17">
        <v>0.12341019321441001</v>
      </c>
      <c r="M17" s="17"/>
      <c r="N17" s="17">
        <v>0.133265210007808</v>
      </c>
      <c r="O17" s="17">
        <v>0.15043119820763801</v>
      </c>
      <c r="P17" s="17">
        <v>0.122531945925515</v>
      </c>
      <c r="Q17" s="17">
        <v>0.12748359935887801</v>
      </c>
      <c r="R17" s="17"/>
      <c r="S17" s="17">
        <v>0.15110331526613399</v>
      </c>
      <c r="T17" s="17">
        <v>0.111344843354335</v>
      </c>
      <c r="U17" s="17">
        <v>9.3760263323112006E-2</v>
      </c>
      <c r="V17" s="17">
        <v>0.13554398939428799</v>
      </c>
      <c r="W17" s="17">
        <v>0.12494084996524001</v>
      </c>
      <c r="X17" s="17">
        <v>0.13972312560526501</v>
      </c>
      <c r="Y17" s="17">
        <v>0.147532562606668</v>
      </c>
      <c r="Z17" s="17">
        <v>0.18579007861810401</v>
      </c>
      <c r="AA17" s="17">
        <v>0.14613179682824901</v>
      </c>
      <c r="AB17" s="17"/>
      <c r="AC17" s="17">
        <v>0.13843831862213499</v>
      </c>
      <c r="AD17" s="17">
        <v>0.14496053858851901</v>
      </c>
      <c r="AE17" s="17">
        <v>0.13846137139167999</v>
      </c>
      <c r="AF17" s="17">
        <v>0.15658383254104499</v>
      </c>
      <c r="AG17" s="17">
        <v>6.3370333826467895E-2</v>
      </c>
      <c r="AH17" s="17">
        <v>9.9974693900894196E-2</v>
      </c>
      <c r="AI17" s="17"/>
      <c r="AJ17" s="17">
        <v>0.14437510214528701</v>
      </c>
      <c r="AK17" s="17">
        <v>0.11887251120056599</v>
      </c>
      <c r="AL17" s="17">
        <v>0.112094292409714</v>
      </c>
      <c r="AM17" s="17">
        <v>0.12915763218968301</v>
      </c>
      <c r="AN17" s="17">
        <v>0.12591324737169801</v>
      </c>
      <c r="AO17" s="17">
        <v>0.22409621198207499</v>
      </c>
      <c r="AP17" s="17"/>
      <c r="AQ17" s="17">
        <v>0.122036763155019</v>
      </c>
      <c r="AR17" s="17">
        <v>0.14394674184466799</v>
      </c>
      <c r="AS17" s="17"/>
      <c r="AT17" s="17">
        <v>0.136677843929292</v>
      </c>
      <c r="AU17" s="17">
        <v>0.12718272979901599</v>
      </c>
      <c r="AV17" s="17"/>
      <c r="AW17" s="17">
        <v>0.15642207752920201</v>
      </c>
      <c r="AX17" s="17">
        <v>0.12199443714288601</v>
      </c>
      <c r="AY17" s="17"/>
      <c r="AZ17" s="17">
        <v>0.14560383261853199</v>
      </c>
      <c r="BA17" s="17">
        <v>0.13390318599658599</v>
      </c>
      <c r="BB17" s="17"/>
      <c r="BC17" s="17">
        <v>0.157346140478032</v>
      </c>
      <c r="BD17" s="17">
        <v>0.10390270298153199</v>
      </c>
      <c r="BE17" s="17">
        <v>0.147609059531364</v>
      </c>
      <c r="BF17" s="17">
        <v>0.132367356180804</v>
      </c>
    </row>
    <row r="18" spans="2:58" ht="43.15">
      <c r="B18" s="18" t="s">
        <v>187</v>
      </c>
      <c r="C18" s="17">
        <v>0.12072070151259399</v>
      </c>
      <c r="D18" s="17">
        <v>0.13450764337370799</v>
      </c>
      <c r="E18" s="17">
        <v>0.108182631728877</v>
      </c>
      <c r="F18" s="17"/>
      <c r="G18" s="17">
        <v>0.204192954454054</v>
      </c>
      <c r="H18" s="17">
        <v>0.149764280839943</v>
      </c>
      <c r="I18" s="17">
        <v>0.120782223546886</v>
      </c>
      <c r="J18" s="17">
        <v>0.131996309448458</v>
      </c>
      <c r="K18" s="17">
        <v>7.2339023415289597E-2</v>
      </c>
      <c r="L18" s="17">
        <v>6.7609717783846807E-2</v>
      </c>
      <c r="M18" s="17"/>
      <c r="N18" s="17">
        <v>0.16679692615216801</v>
      </c>
      <c r="O18" s="17">
        <v>0.12181911563718401</v>
      </c>
      <c r="P18" s="17">
        <v>0.111838405109635</v>
      </c>
      <c r="Q18" s="17">
        <v>7.8289454236171799E-2</v>
      </c>
      <c r="R18" s="17"/>
      <c r="S18" s="17">
        <v>0.18272091070112101</v>
      </c>
      <c r="T18" s="17">
        <v>0.12725976332054001</v>
      </c>
      <c r="U18" s="17">
        <v>6.4427615176109898E-2</v>
      </c>
      <c r="V18" s="17">
        <v>0.106103398831671</v>
      </c>
      <c r="W18" s="17">
        <v>0.110704500770837</v>
      </c>
      <c r="X18" s="17">
        <v>0.112106070865956</v>
      </c>
      <c r="Y18" s="17">
        <v>0.116400489588748</v>
      </c>
      <c r="Z18" s="17">
        <v>0.10776900517552</v>
      </c>
      <c r="AA18" s="17">
        <v>0.115916906068092</v>
      </c>
      <c r="AB18" s="17"/>
      <c r="AC18" s="17">
        <v>0.16796214292664799</v>
      </c>
      <c r="AD18" s="17">
        <v>0.12817742127218401</v>
      </c>
      <c r="AE18" s="17">
        <v>9.6798794952305506E-2</v>
      </c>
      <c r="AF18" s="17">
        <v>9.8769457163690996E-2</v>
      </c>
      <c r="AG18" s="17">
        <v>5.98896657618182E-2</v>
      </c>
      <c r="AH18" s="17">
        <v>0.110919987922493</v>
      </c>
      <c r="AI18" s="17"/>
      <c r="AJ18" s="17">
        <v>8.7916102951522898E-2</v>
      </c>
      <c r="AK18" s="17">
        <v>0.138488950179953</v>
      </c>
      <c r="AL18" s="17">
        <v>0.113578754520078</v>
      </c>
      <c r="AM18" s="17">
        <v>0.153134639615226</v>
      </c>
      <c r="AN18" s="17">
        <v>0.15936490817039001</v>
      </c>
      <c r="AO18" s="17">
        <v>5.2621201378901299E-2</v>
      </c>
      <c r="AP18" s="17"/>
      <c r="AQ18" s="17">
        <v>0.15194347568243699</v>
      </c>
      <c r="AR18" s="17">
        <v>0.11327607239385901</v>
      </c>
      <c r="AS18" s="17"/>
      <c r="AT18" s="17">
        <v>0.113828905242031</v>
      </c>
      <c r="AU18" s="17">
        <v>0.15040983406505201</v>
      </c>
      <c r="AV18" s="17"/>
      <c r="AW18" s="17">
        <v>0.144027461975333</v>
      </c>
      <c r="AX18" s="17">
        <v>0.10779061592785499</v>
      </c>
      <c r="AY18" s="17"/>
      <c r="AZ18" s="17">
        <v>0.159405970847772</v>
      </c>
      <c r="BA18" s="17">
        <v>0.105658975458383</v>
      </c>
      <c r="BB18" s="17"/>
      <c r="BC18" s="17">
        <v>0.17718048964638</v>
      </c>
      <c r="BD18" s="17">
        <v>0.107739137694779</v>
      </c>
      <c r="BE18" s="17">
        <v>0.107265623832674</v>
      </c>
      <c r="BF18" s="17">
        <v>0.11782385748565601</v>
      </c>
    </row>
    <row r="19" spans="2:58" ht="86.45">
      <c r="B19" s="18" t="s">
        <v>188</v>
      </c>
      <c r="C19" s="17">
        <v>9.5759617945503903E-2</v>
      </c>
      <c r="D19" s="17">
        <v>0.103313009112927</v>
      </c>
      <c r="E19" s="17">
        <v>8.8288773655359504E-2</v>
      </c>
      <c r="F19" s="17"/>
      <c r="G19" s="17">
        <v>0.18727968551669499</v>
      </c>
      <c r="H19" s="17">
        <v>0.13593570927206999</v>
      </c>
      <c r="I19" s="17">
        <v>8.4501515715122696E-2</v>
      </c>
      <c r="J19" s="17">
        <v>7.6262256822469204E-2</v>
      </c>
      <c r="K19" s="17">
        <v>7.1755097672644097E-2</v>
      </c>
      <c r="L19" s="17">
        <v>4.3614766797164903E-2</v>
      </c>
      <c r="M19" s="17"/>
      <c r="N19" s="17">
        <v>0.124806500605635</v>
      </c>
      <c r="O19" s="17">
        <v>8.1209742115877601E-2</v>
      </c>
      <c r="P19" s="17">
        <v>8.7038642131362698E-2</v>
      </c>
      <c r="Q19" s="17">
        <v>8.7725327749250098E-2</v>
      </c>
      <c r="R19" s="17"/>
      <c r="S19" s="17">
        <v>0.16479612486703299</v>
      </c>
      <c r="T19" s="17">
        <v>6.3057894209765902E-2</v>
      </c>
      <c r="U19" s="17">
        <v>9.2682947661716406E-2</v>
      </c>
      <c r="V19" s="17">
        <v>8.2089415068426097E-2</v>
      </c>
      <c r="W19" s="17">
        <v>7.18967009247964E-2</v>
      </c>
      <c r="X19" s="17">
        <v>9.1197868031502802E-2</v>
      </c>
      <c r="Y19" s="17">
        <v>8.1944242201759096E-2</v>
      </c>
      <c r="Z19" s="17">
        <v>6.79451686950098E-2</v>
      </c>
      <c r="AA19" s="17">
        <v>0.107795927177946</v>
      </c>
      <c r="AB19" s="17"/>
      <c r="AC19" s="17">
        <v>0.141496149002039</v>
      </c>
      <c r="AD19" s="17">
        <v>0.102772989814143</v>
      </c>
      <c r="AE19" s="17">
        <v>9.0759212676507703E-2</v>
      </c>
      <c r="AF19" s="17">
        <v>7.0013131988714297E-2</v>
      </c>
      <c r="AG19" s="17">
        <v>3.7122893467099898E-2</v>
      </c>
      <c r="AH19" s="17">
        <v>4.64411604108197E-2</v>
      </c>
      <c r="AI19" s="17"/>
      <c r="AJ19" s="17">
        <v>7.7830401452331194E-2</v>
      </c>
      <c r="AK19" s="17">
        <v>9.1942948490401397E-2</v>
      </c>
      <c r="AL19" s="17">
        <v>0.105856399750096</v>
      </c>
      <c r="AM19" s="17">
        <v>9.5804683379333205E-2</v>
      </c>
      <c r="AN19" s="17">
        <v>0.12742387546390199</v>
      </c>
      <c r="AO19" s="17">
        <v>0.102946044259433</v>
      </c>
      <c r="AP19" s="17"/>
      <c r="AQ19" s="17">
        <v>0.10159828335400101</v>
      </c>
      <c r="AR19" s="17">
        <v>9.8004831602140102E-2</v>
      </c>
      <c r="AS19" s="17"/>
      <c r="AT19" s="17">
        <v>8.6615470458721297E-2</v>
      </c>
      <c r="AU19" s="17">
        <v>0.13096622448373799</v>
      </c>
      <c r="AV19" s="17"/>
      <c r="AW19" s="17">
        <v>0.14411090841837801</v>
      </c>
      <c r="AX19" s="17">
        <v>6.8935369893256104E-2</v>
      </c>
      <c r="AY19" s="17"/>
      <c r="AZ19" s="17">
        <v>0.15042016308580899</v>
      </c>
      <c r="BA19" s="17">
        <v>8.0456459909011596E-2</v>
      </c>
      <c r="BB19" s="17"/>
      <c r="BC19" s="17">
        <v>0.14854150227987301</v>
      </c>
      <c r="BD19" s="17">
        <v>7.4718086557509403E-2</v>
      </c>
      <c r="BE19" s="17">
        <v>0.12031792480794</v>
      </c>
      <c r="BF19" s="17">
        <v>6.9959453524003595E-2</v>
      </c>
    </row>
    <row r="20" spans="2:58" ht="43.15">
      <c r="B20" s="18" t="s">
        <v>189</v>
      </c>
      <c r="C20" s="17">
        <v>8.1856051453239695E-2</v>
      </c>
      <c r="D20" s="17">
        <v>7.1970972937530298E-2</v>
      </c>
      <c r="E20" s="17">
        <v>9.2172566834990394E-2</v>
      </c>
      <c r="F20" s="17"/>
      <c r="G20" s="17">
        <v>0.10583134876157101</v>
      </c>
      <c r="H20" s="17">
        <v>0.123593944642949</v>
      </c>
      <c r="I20" s="17">
        <v>0.10166784562990901</v>
      </c>
      <c r="J20" s="17">
        <v>5.5821837466027403E-2</v>
      </c>
      <c r="K20" s="17">
        <v>6.2419375130505002E-2</v>
      </c>
      <c r="L20" s="17">
        <v>5.1794400660048701E-2</v>
      </c>
      <c r="M20" s="17"/>
      <c r="N20" s="17">
        <v>0.110217912784771</v>
      </c>
      <c r="O20" s="17">
        <v>8.2618407959547599E-2</v>
      </c>
      <c r="P20" s="17">
        <v>6.4312935324151096E-2</v>
      </c>
      <c r="Q20" s="17">
        <v>6.6328424380463602E-2</v>
      </c>
      <c r="R20" s="17"/>
      <c r="S20" s="17">
        <v>0.101422131094659</v>
      </c>
      <c r="T20" s="17">
        <v>5.2035616901866498E-2</v>
      </c>
      <c r="U20" s="17">
        <v>2.6521193502797601E-2</v>
      </c>
      <c r="V20" s="17">
        <v>0.10823924709268</v>
      </c>
      <c r="W20" s="17">
        <v>7.3616444570204304E-2</v>
      </c>
      <c r="X20" s="17">
        <v>7.7998150605746802E-2</v>
      </c>
      <c r="Y20" s="17">
        <v>8.8640490012288201E-2</v>
      </c>
      <c r="Z20" s="17">
        <v>8.9702700509377301E-2</v>
      </c>
      <c r="AA20" s="17">
        <v>0.117003030560379</v>
      </c>
      <c r="AB20" s="17"/>
      <c r="AC20" s="17">
        <v>0.12534981198683401</v>
      </c>
      <c r="AD20" s="17">
        <v>8.2921530881143596E-2</v>
      </c>
      <c r="AE20" s="17">
        <v>9.3906109643827798E-2</v>
      </c>
      <c r="AF20" s="17">
        <v>5.03907139271619E-2</v>
      </c>
      <c r="AG20" s="17">
        <v>4.1629666313235898E-2</v>
      </c>
      <c r="AH20" s="17">
        <v>1.0768862909261601E-2</v>
      </c>
      <c r="AI20" s="17"/>
      <c r="AJ20" s="17">
        <v>5.89074010170232E-2</v>
      </c>
      <c r="AK20" s="17">
        <v>9.4231259489727506E-2</v>
      </c>
      <c r="AL20" s="17">
        <v>9.3389888602705695E-2</v>
      </c>
      <c r="AM20" s="17">
        <v>9.85485725233433E-2</v>
      </c>
      <c r="AN20" s="17">
        <v>0.111567438146447</v>
      </c>
      <c r="AO20" s="17">
        <v>1.5970489963043701E-2</v>
      </c>
      <c r="AP20" s="17"/>
      <c r="AQ20" s="17">
        <v>0.10211589631559199</v>
      </c>
      <c r="AR20" s="17">
        <v>7.8070575139378207E-2</v>
      </c>
      <c r="AS20" s="17"/>
      <c r="AT20" s="17">
        <v>7.9273964202929995E-2</v>
      </c>
      <c r="AU20" s="17">
        <v>9.1875451973460795E-2</v>
      </c>
      <c r="AV20" s="17"/>
      <c r="AW20" s="17">
        <v>9.2859927056676103E-2</v>
      </c>
      <c r="AX20" s="17">
        <v>7.5751339751940802E-2</v>
      </c>
      <c r="AY20" s="17"/>
      <c r="AZ20" s="17">
        <v>9.8724657666315094E-2</v>
      </c>
      <c r="BA20" s="17">
        <v>7.6416013936294602E-2</v>
      </c>
      <c r="BB20" s="17"/>
      <c r="BC20" s="17">
        <v>0.121243651565001</v>
      </c>
      <c r="BD20" s="17">
        <v>7.1868742986353804E-2</v>
      </c>
      <c r="BE20" s="17">
        <v>9.7694035813827698E-2</v>
      </c>
      <c r="BF20" s="17">
        <v>6.7339115142984199E-2</v>
      </c>
    </row>
    <row r="21" spans="2:58">
      <c r="B21" s="18" t="s">
        <v>190</v>
      </c>
      <c r="C21" s="17">
        <v>8.1291760187115397E-2</v>
      </c>
      <c r="D21" s="17">
        <v>8.2832686919762893E-2</v>
      </c>
      <c r="E21" s="17">
        <v>7.9484678017700996E-2</v>
      </c>
      <c r="F21" s="17"/>
      <c r="G21" s="17">
        <v>0.12480259934174801</v>
      </c>
      <c r="H21" s="17">
        <v>0.112546655881214</v>
      </c>
      <c r="I21" s="17">
        <v>9.5107284012009394E-2</v>
      </c>
      <c r="J21" s="17">
        <v>0.105735930878453</v>
      </c>
      <c r="K21" s="17">
        <v>5.5041091291923597E-2</v>
      </c>
      <c r="L21" s="17">
        <v>1.30089260613107E-2</v>
      </c>
      <c r="M21" s="17"/>
      <c r="N21" s="17">
        <v>7.3684306962207402E-2</v>
      </c>
      <c r="O21" s="17">
        <v>9.1623234898664405E-2</v>
      </c>
      <c r="P21" s="17">
        <v>7.6797069583148303E-2</v>
      </c>
      <c r="Q21" s="17">
        <v>8.3220421217589893E-2</v>
      </c>
      <c r="R21" s="17"/>
      <c r="S21" s="17">
        <v>0.10012832545011</v>
      </c>
      <c r="T21" s="17">
        <v>6.1420869333077201E-2</v>
      </c>
      <c r="U21" s="17">
        <v>5.7337263905751203E-2</v>
      </c>
      <c r="V21" s="17">
        <v>7.2221619953668201E-2</v>
      </c>
      <c r="W21" s="17">
        <v>7.4160457588041198E-2</v>
      </c>
      <c r="X21" s="17">
        <v>0.104154258618935</v>
      </c>
      <c r="Y21" s="17">
        <v>5.9874803880404198E-2</v>
      </c>
      <c r="Z21" s="17">
        <v>0.12201528683807</v>
      </c>
      <c r="AA21" s="17">
        <v>9.7195388823780093E-2</v>
      </c>
      <c r="AB21" s="17"/>
      <c r="AC21" s="17">
        <v>0.14301775995447299</v>
      </c>
      <c r="AD21" s="17">
        <v>6.7015598365851803E-2</v>
      </c>
      <c r="AE21" s="17">
        <v>7.4660758779076894E-2</v>
      </c>
      <c r="AF21" s="17">
        <v>5.3118879681542601E-2</v>
      </c>
      <c r="AG21" s="17">
        <v>3.7927339142337597E-2</v>
      </c>
      <c r="AH21" s="17">
        <v>6.6109913268697001E-2</v>
      </c>
      <c r="AI21" s="17"/>
      <c r="AJ21" s="17">
        <v>4.7678181457126698E-2</v>
      </c>
      <c r="AK21" s="17">
        <v>5.2032431028993902E-2</v>
      </c>
      <c r="AL21" s="17">
        <v>0.165565343521343</v>
      </c>
      <c r="AM21" s="17">
        <v>0.125112524977742</v>
      </c>
      <c r="AN21" s="17">
        <v>0.13435744248946899</v>
      </c>
      <c r="AO21" s="17">
        <v>8.0771457055293802E-2</v>
      </c>
      <c r="AP21" s="17"/>
      <c r="AQ21" s="17">
        <v>8.4403620212171807E-2</v>
      </c>
      <c r="AR21" s="17">
        <v>8.8410680617353396E-2</v>
      </c>
      <c r="AS21" s="17"/>
      <c r="AT21" s="17">
        <v>6.9344250538495203E-2</v>
      </c>
      <c r="AU21" s="17">
        <v>0.124124707929001</v>
      </c>
      <c r="AV21" s="17"/>
      <c r="AW21" s="17">
        <v>9.7925035800662794E-2</v>
      </c>
      <c r="AX21" s="17">
        <v>7.2063979364398706E-2</v>
      </c>
      <c r="AY21" s="17"/>
      <c r="AZ21" s="17">
        <v>0.111270949466843</v>
      </c>
      <c r="BA21" s="17">
        <v>7.1989580774630593E-2</v>
      </c>
      <c r="BB21" s="17"/>
      <c r="BC21" s="17">
        <v>0.147712849654418</v>
      </c>
      <c r="BD21" s="17">
        <v>0.12582385872111501</v>
      </c>
      <c r="BE21" s="17">
        <v>9.0141893793266994E-2</v>
      </c>
      <c r="BF21" s="17">
        <v>3.8233274144565399E-2</v>
      </c>
    </row>
    <row r="22" spans="2:58" ht="28.9">
      <c r="B22" s="18" t="s">
        <v>191</v>
      </c>
      <c r="C22" s="17">
        <v>7.8570558369140106E-2</v>
      </c>
      <c r="D22" s="17">
        <v>8.7982854912098105E-2</v>
      </c>
      <c r="E22" s="17">
        <v>6.8880151346084606E-2</v>
      </c>
      <c r="F22" s="17"/>
      <c r="G22" s="17">
        <v>8.0485927505623001E-2</v>
      </c>
      <c r="H22" s="17">
        <v>9.6331409894006195E-2</v>
      </c>
      <c r="I22" s="17">
        <v>8.3303598738777906E-2</v>
      </c>
      <c r="J22" s="17">
        <v>8.9110657552003203E-2</v>
      </c>
      <c r="K22" s="17">
        <v>6.5246668566053004E-2</v>
      </c>
      <c r="L22" s="17">
        <v>5.8265410879174598E-2</v>
      </c>
      <c r="M22" s="17"/>
      <c r="N22" s="17">
        <v>8.8618097595730805E-2</v>
      </c>
      <c r="O22" s="17">
        <v>7.0719094268882496E-2</v>
      </c>
      <c r="P22" s="17">
        <v>8.2180944494311806E-2</v>
      </c>
      <c r="Q22" s="17">
        <v>7.3156572299211006E-2</v>
      </c>
      <c r="R22" s="17"/>
      <c r="S22" s="17">
        <v>8.8345633239432897E-2</v>
      </c>
      <c r="T22" s="17">
        <v>6.8799486535752005E-2</v>
      </c>
      <c r="U22" s="17">
        <v>9.73557196064848E-2</v>
      </c>
      <c r="V22" s="17">
        <v>8.2203388282187304E-2</v>
      </c>
      <c r="W22" s="17">
        <v>9.3057212010704896E-2</v>
      </c>
      <c r="X22" s="17">
        <v>7.4515044210361106E-2</v>
      </c>
      <c r="Y22" s="17">
        <v>7.0095142872923705E-2</v>
      </c>
      <c r="Z22" s="17">
        <v>6.1319960048893701E-2</v>
      </c>
      <c r="AA22" s="17">
        <v>6.7724609915954595E-2</v>
      </c>
      <c r="AB22" s="17"/>
      <c r="AC22" s="17">
        <v>9.9326478822169301E-2</v>
      </c>
      <c r="AD22" s="17">
        <v>5.8721897813699402E-2</v>
      </c>
      <c r="AE22" s="17">
        <v>6.4243460065731894E-2</v>
      </c>
      <c r="AF22" s="17">
        <v>6.9832230730948699E-2</v>
      </c>
      <c r="AG22" s="17">
        <v>0.122668259722909</v>
      </c>
      <c r="AH22" s="17">
        <v>6.9971469409653597E-2</v>
      </c>
      <c r="AI22" s="17"/>
      <c r="AJ22" s="17">
        <v>7.6150933579033797E-2</v>
      </c>
      <c r="AK22" s="17">
        <v>8.2879665637069694E-2</v>
      </c>
      <c r="AL22" s="17">
        <v>7.3384991857312801E-2</v>
      </c>
      <c r="AM22" s="17">
        <v>0.10058359355980701</v>
      </c>
      <c r="AN22" s="17">
        <v>7.57830561110059E-2</v>
      </c>
      <c r="AO22" s="17">
        <v>5.2720423852310599E-2</v>
      </c>
      <c r="AP22" s="17"/>
      <c r="AQ22" s="17">
        <v>9.6870510667356899E-2</v>
      </c>
      <c r="AR22" s="17">
        <v>7.6491691977686405E-2</v>
      </c>
      <c r="AS22" s="17"/>
      <c r="AT22" s="17">
        <v>7.6719628502712398E-2</v>
      </c>
      <c r="AU22" s="17">
        <v>8.7951564118709302E-2</v>
      </c>
      <c r="AV22" s="17"/>
      <c r="AW22" s="17">
        <v>0.164780405789102</v>
      </c>
      <c r="AX22" s="17">
        <v>3.07432034190828E-2</v>
      </c>
      <c r="AY22" s="17"/>
      <c r="AZ22" s="17">
        <v>0.120982384325082</v>
      </c>
      <c r="BA22" s="17">
        <v>6.75004272004361E-2</v>
      </c>
      <c r="BB22" s="17"/>
      <c r="BC22" s="17">
        <v>9.3989787085045698E-2</v>
      </c>
      <c r="BD22" s="17">
        <v>6.2273309332998898E-2</v>
      </c>
      <c r="BE22" s="17">
        <v>0.109320117253234</v>
      </c>
      <c r="BF22" s="17">
        <v>7.2669068179884402E-2</v>
      </c>
    </row>
    <row r="23" spans="2:58">
      <c r="B23" s="18" t="s">
        <v>192</v>
      </c>
      <c r="C23" s="17">
        <v>6.0872161384801803E-2</v>
      </c>
      <c r="D23" s="17">
        <v>6.0875131108111401E-2</v>
      </c>
      <c r="E23" s="17">
        <v>6.1348849595844197E-2</v>
      </c>
      <c r="F23" s="17"/>
      <c r="G23" s="17">
        <v>0.114640398239786</v>
      </c>
      <c r="H23" s="17">
        <v>0.108929940077876</v>
      </c>
      <c r="I23" s="17">
        <v>5.2040993675915102E-2</v>
      </c>
      <c r="J23" s="17">
        <v>4.5555961963411697E-2</v>
      </c>
      <c r="K23" s="17">
        <v>3.3176163718324603E-2</v>
      </c>
      <c r="L23" s="17">
        <v>2.57187788023799E-2</v>
      </c>
      <c r="M23" s="17"/>
      <c r="N23" s="17">
        <v>7.1151109742322499E-2</v>
      </c>
      <c r="O23" s="17">
        <v>5.4529466396800397E-2</v>
      </c>
      <c r="P23" s="17">
        <v>5.4531171741512202E-2</v>
      </c>
      <c r="Q23" s="17">
        <v>6.22979197712136E-2</v>
      </c>
      <c r="R23" s="17"/>
      <c r="S23" s="17">
        <v>6.0580562170457902E-2</v>
      </c>
      <c r="T23" s="17">
        <v>5.4329167853787497E-2</v>
      </c>
      <c r="U23" s="17">
        <v>5.5621149716724001E-2</v>
      </c>
      <c r="V23" s="17">
        <v>2.9714315683966201E-2</v>
      </c>
      <c r="W23" s="17">
        <v>9.8426620223904998E-2</v>
      </c>
      <c r="X23" s="17">
        <v>6.9623527002954294E-2</v>
      </c>
      <c r="Y23" s="17">
        <v>4.6408850323949903E-2</v>
      </c>
      <c r="Z23" s="17">
        <v>6.8316044531556402E-2</v>
      </c>
      <c r="AA23" s="17">
        <v>7.6107873490868103E-2</v>
      </c>
      <c r="AB23" s="17"/>
      <c r="AC23" s="17">
        <v>8.5792658698936902E-2</v>
      </c>
      <c r="AD23" s="17">
        <v>5.2238767203226198E-2</v>
      </c>
      <c r="AE23" s="17">
        <v>5.7958717843758799E-2</v>
      </c>
      <c r="AF23" s="17">
        <v>4.3443828903516203E-2</v>
      </c>
      <c r="AG23" s="17">
        <v>4.59667615649638E-2</v>
      </c>
      <c r="AH23" s="17">
        <v>9.6392219900261894E-2</v>
      </c>
      <c r="AI23" s="17"/>
      <c r="AJ23" s="17">
        <v>5.2445411033455298E-2</v>
      </c>
      <c r="AK23" s="17">
        <v>6.4275716530692098E-2</v>
      </c>
      <c r="AL23" s="17">
        <v>6.0213206068313901E-2</v>
      </c>
      <c r="AM23" s="17">
        <v>8.0303004602163899E-2</v>
      </c>
      <c r="AN23" s="17">
        <v>5.9749694030822302E-2</v>
      </c>
      <c r="AO23" s="17">
        <v>9.9954736847144496E-2</v>
      </c>
      <c r="AP23" s="17"/>
      <c r="AQ23" s="17">
        <v>7.0460447435664694E-2</v>
      </c>
      <c r="AR23" s="17">
        <v>5.6170585771495099E-2</v>
      </c>
      <c r="AS23" s="17"/>
      <c r="AT23" s="17">
        <v>6.4559379569754397E-2</v>
      </c>
      <c r="AU23" s="17">
        <v>4.8814158435758002E-2</v>
      </c>
      <c r="AV23" s="17"/>
      <c r="AW23" s="17">
        <v>9.2136028437455594E-2</v>
      </c>
      <c r="AX23" s="17">
        <v>4.3527645515812501E-2</v>
      </c>
      <c r="AY23" s="17"/>
      <c r="AZ23" s="17">
        <v>7.6771828908721598E-2</v>
      </c>
      <c r="BA23" s="17">
        <v>5.59365951699737E-2</v>
      </c>
      <c r="BB23" s="17"/>
      <c r="BC23" s="17">
        <v>7.9175909306460499E-2</v>
      </c>
      <c r="BD23" s="17">
        <v>5.5666189045395303E-2</v>
      </c>
      <c r="BE23" s="17">
        <v>7.5764965788492802E-2</v>
      </c>
      <c r="BF23" s="17">
        <v>5.72686145732757E-2</v>
      </c>
    </row>
    <row r="24" spans="2:58">
      <c r="B24" s="18" t="s">
        <v>193</v>
      </c>
      <c r="C24" s="17">
        <v>5.5728289576721497E-2</v>
      </c>
      <c r="D24" s="17">
        <v>6.3363115630355696E-2</v>
      </c>
      <c r="E24" s="17">
        <v>4.7862374081818003E-2</v>
      </c>
      <c r="F24" s="17"/>
      <c r="G24" s="17">
        <v>0.11788966368472099</v>
      </c>
      <c r="H24" s="17">
        <v>7.3791927984790895E-2</v>
      </c>
      <c r="I24" s="17">
        <v>8.1779723468716994E-2</v>
      </c>
      <c r="J24" s="17">
        <v>2.81439343748301E-2</v>
      </c>
      <c r="K24" s="17">
        <v>2.6368715175809701E-2</v>
      </c>
      <c r="L24" s="17">
        <v>2.0031207268513599E-2</v>
      </c>
      <c r="M24" s="17"/>
      <c r="N24" s="17">
        <v>8.7386805460414302E-2</v>
      </c>
      <c r="O24" s="17">
        <v>3.49797533425108E-2</v>
      </c>
      <c r="P24" s="17">
        <v>5.9263251899827202E-2</v>
      </c>
      <c r="Q24" s="17">
        <v>4.0281864863714899E-2</v>
      </c>
      <c r="R24" s="17"/>
      <c r="S24" s="17">
        <v>9.3875459123663296E-2</v>
      </c>
      <c r="T24" s="17">
        <v>3.2758096916170598E-2</v>
      </c>
      <c r="U24" s="17">
        <v>3.7115510595347297E-2</v>
      </c>
      <c r="V24" s="17">
        <v>6.3956668637483199E-2</v>
      </c>
      <c r="W24" s="17">
        <v>7.9612387423118103E-2</v>
      </c>
      <c r="X24" s="17">
        <v>7.0494960944367302E-2</v>
      </c>
      <c r="Y24" s="17">
        <v>1.9165624716458801E-2</v>
      </c>
      <c r="Z24" s="17">
        <v>7.7476636011486702E-2</v>
      </c>
      <c r="AA24" s="17">
        <v>3.7831359339006297E-2</v>
      </c>
      <c r="AB24" s="17"/>
      <c r="AC24" s="17">
        <v>9.0918836333113706E-2</v>
      </c>
      <c r="AD24" s="17">
        <v>5.1935857710431299E-2</v>
      </c>
      <c r="AE24" s="17">
        <v>4.8538432225161202E-2</v>
      </c>
      <c r="AF24" s="17">
        <v>2.5493394656985299E-2</v>
      </c>
      <c r="AG24" s="17">
        <v>4.7560831684711501E-2</v>
      </c>
      <c r="AH24" s="17">
        <v>4.7300549726582299E-2</v>
      </c>
      <c r="AI24" s="17"/>
      <c r="AJ24" s="17">
        <v>4.6481939766921498E-2</v>
      </c>
      <c r="AK24" s="17">
        <v>4.66532164237113E-2</v>
      </c>
      <c r="AL24" s="17">
        <v>7.3721213607246205E-2</v>
      </c>
      <c r="AM24" s="17">
        <v>3.4638600327936503E-2</v>
      </c>
      <c r="AN24" s="17">
        <v>8.0739773095120204E-2</v>
      </c>
      <c r="AO24" s="17">
        <v>8.1922533551451904E-2</v>
      </c>
      <c r="AP24" s="17"/>
      <c r="AQ24" s="17">
        <v>8.4175392913397096E-2</v>
      </c>
      <c r="AR24" s="17">
        <v>4.2514165056005498E-2</v>
      </c>
      <c r="AS24" s="17"/>
      <c r="AT24" s="17">
        <v>4.9693778400088401E-2</v>
      </c>
      <c r="AU24" s="17">
        <v>7.5365512840763496E-2</v>
      </c>
      <c r="AV24" s="17"/>
      <c r="AW24" s="17">
        <v>7.50425598447272E-2</v>
      </c>
      <c r="AX24" s="17">
        <v>4.5013151024053601E-2</v>
      </c>
      <c r="AY24" s="17"/>
      <c r="AZ24" s="17">
        <v>7.34379048473454E-2</v>
      </c>
      <c r="BA24" s="17">
        <v>4.6944947015041399E-2</v>
      </c>
      <c r="BB24" s="17"/>
      <c r="BC24" s="17">
        <v>9.5247136666370302E-2</v>
      </c>
      <c r="BD24" s="17">
        <v>3.1772429310239297E-2</v>
      </c>
      <c r="BE24" s="17">
        <v>6.7684611694151006E-2</v>
      </c>
      <c r="BF24" s="17">
        <v>4.6415425734568201E-2</v>
      </c>
    </row>
    <row r="25" spans="2:58">
      <c r="B25" s="18" t="s">
        <v>101</v>
      </c>
      <c r="C25" s="17">
        <v>4.2774365358671199E-2</v>
      </c>
      <c r="D25" s="17">
        <v>3.6133815632963799E-2</v>
      </c>
      <c r="E25" s="17">
        <v>4.8540819412772399E-2</v>
      </c>
      <c r="F25" s="17"/>
      <c r="G25" s="17">
        <v>4.27760497848527E-2</v>
      </c>
      <c r="H25" s="17">
        <v>3.8094101430387703E-2</v>
      </c>
      <c r="I25" s="17">
        <v>4.9359988436418298E-2</v>
      </c>
      <c r="J25" s="17">
        <v>5.5786684092856198E-2</v>
      </c>
      <c r="K25" s="17">
        <v>3.2919195208747101E-2</v>
      </c>
      <c r="L25" s="17">
        <v>3.5515953823796097E-2</v>
      </c>
      <c r="M25" s="17"/>
      <c r="N25" s="17">
        <v>3.40926929548356E-2</v>
      </c>
      <c r="O25" s="17">
        <v>4.4025989140721797E-2</v>
      </c>
      <c r="P25" s="17">
        <v>3.4058984547374702E-2</v>
      </c>
      <c r="Q25" s="17">
        <v>5.8793187118421603E-2</v>
      </c>
      <c r="R25" s="17"/>
      <c r="S25" s="17">
        <v>3.1202933161263002E-2</v>
      </c>
      <c r="T25" s="17">
        <v>5.2309982145189997E-2</v>
      </c>
      <c r="U25" s="17">
        <v>4.9723482139702797E-2</v>
      </c>
      <c r="V25" s="17">
        <v>3.7077251901426099E-2</v>
      </c>
      <c r="W25" s="17">
        <v>4.1841373188363701E-2</v>
      </c>
      <c r="X25" s="17">
        <v>6.1093345895671398E-2</v>
      </c>
      <c r="Y25" s="17">
        <v>1.91705964089952E-2</v>
      </c>
      <c r="Z25" s="17">
        <v>4.8372949590160502E-2</v>
      </c>
      <c r="AA25" s="17">
        <v>4.56264008328707E-2</v>
      </c>
      <c r="AB25" s="17"/>
      <c r="AC25" s="17">
        <v>3.32777338400242E-2</v>
      </c>
      <c r="AD25" s="17">
        <v>4.7132176881549498E-2</v>
      </c>
      <c r="AE25" s="17">
        <v>3.8954748245947197E-2</v>
      </c>
      <c r="AF25" s="17">
        <v>4.7397989113845101E-2</v>
      </c>
      <c r="AG25" s="17">
        <v>5.3350725146682501E-2</v>
      </c>
      <c r="AH25" s="17">
        <v>3.4355057064589301E-2</v>
      </c>
      <c r="AI25" s="17"/>
      <c r="AJ25" s="17">
        <v>2.83360843430337E-2</v>
      </c>
      <c r="AK25" s="17">
        <v>5.1205830177706503E-2</v>
      </c>
      <c r="AL25" s="17">
        <v>5.5514190944744898E-2</v>
      </c>
      <c r="AM25" s="17">
        <v>2.5424394051508498E-2</v>
      </c>
      <c r="AN25" s="17">
        <v>4.7717925185915201E-2</v>
      </c>
      <c r="AO25" s="17">
        <v>6.4136581004600998E-2</v>
      </c>
      <c r="AP25" s="17"/>
      <c r="AQ25" s="17">
        <v>2.48085514269712E-2</v>
      </c>
      <c r="AR25" s="17">
        <v>4.0408151931788899E-2</v>
      </c>
      <c r="AS25" s="17"/>
      <c r="AT25" s="17">
        <v>4.1450537723855103E-2</v>
      </c>
      <c r="AU25" s="17">
        <v>4.9074572774668902E-2</v>
      </c>
      <c r="AV25" s="17"/>
      <c r="AW25" s="17">
        <v>3.0721749001298902E-2</v>
      </c>
      <c r="AX25" s="17">
        <v>4.94608957012296E-2</v>
      </c>
      <c r="AY25" s="17"/>
      <c r="AZ25" s="17">
        <v>2.9353196570110599E-2</v>
      </c>
      <c r="BA25" s="17">
        <v>4.0784745860127897E-2</v>
      </c>
      <c r="BB25" s="17"/>
      <c r="BC25" s="17">
        <v>2.2312354785487098E-2</v>
      </c>
      <c r="BD25" s="17">
        <v>6.56950865217278E-2</v>
      </c>
      <c r="BE25" s="17">
        <v>3.16677891267119E-2</v>
      </c>
      <c r="BF25" s="17">
        <v>2.3417910912294101E-2</v>
      </c>
    </row>
    <row r="26" spans="2:58" ht="43.15">
      <c r="B26" s="18" t="s">
        <v>194</v>
      </c>
      <c r="C26" s="17">
        <v>9.5028874408776404E-4</v>
      </c>
      <c r="D26" s="17">
        <v>0</v>
      </c>
      <c r="E26" s="17">
        <v>1.8875416495284401E-3</v>
      </c>
      <c r="F26" s="17"/>
      <c r="G26" s="17">
        <v>3.7152960891138399E-3</v>
      </c>
      <c r="H26" s="17">
        <v>0</v>
      </c>
      <c r="I26" s="17">
        <v>0</v>
      </c>
      <c r="J26" s="17">
        <v>0</v>
      </c>
      <c r="K26" s="17">
        <v>0</v>
      </c>
      <c r="L26" s="17">
        <v>2.0972583358331099E-3</v>
      </c>
      <c r="M26" s="17"/>
      <c r="N26" s="17">
        <v>1.8986772889881499E-3</v>
      </c>
      <c r="O26" s="17">
        <v>0</v>
      </c>
      <c r="P26" s="17">
        <v>1.99300601099634E-3</v>
      </c>
      <c r="Q26" s="17">
        <v>0</v>
      </c>
      <c r="R26" s="17"/>
      <c r="S26" s="17">
        <v>0</v>
      </c>
      <c r="T26" s="17">
        <v>0</v>
      </c>
      <c r="U26" s="17">
        <v>0</v>
      </c>
      <c r="V26" s="17">
        <v>0</v>
      </c>
      <c r="W26" s="17">
        <v>0</v>
      </c>
      <c r="X26" s="17">
        <v>0</v>
      </c>
      <c r="Y26" s="17">
        <v>0</v>
      </c>
      <c r="Z26" s="17">
        <v>9.1015186539553997E-3</v>
      </c>
      <c r="AA26" s="17">
        <v>3.9271227908555103E-3</v>
      </c>
      <c r="AB26" s="17"/>
      <c r="AC26" s="17">
        <v>2.0734095737871801E-3</v>
      </c>
      <c r="AD26" s="17">
        <v>1.48865017811533E-3</v>
      </c>
      <c r="AE26" s="17">
        <v>0</v>
      </c>
      <c r="AF26" s="17">
        <v>0</v>
      </c>
      <c r="AG26" s="17">
        <v>0</v>
      </c>
      <c r="AH26" s="17">
        <v>0</v>
      </c>
      <c r="AI26" s="17"/>
      <c r="AJ26" s="17">
        <v>2.5170969653979698E-3</v>
      </c>
      <c r="AK26" s="17">
        <v>0</v>
      </c>
      <c r="AL26" s="17">
        <v>0</v>
      </c>
      <c r="AM26" s="17">
        <v>0</v>
      </c>
      <c r="AN26" s="17">
        <v>0</v>
      </c>
      <c r="AO26" s="17">
        <v>0</v>
      </c>
      <c r="AP26" s="17"/>
      <c r="AQ26" s="17">
        <v>1.7035047853361299E-3</v>
      </c>
      <c r="AR26" s="17">
        <v>8.00573874535288E-4</v>
      </c>
      <c r="AS26" s="17"/>
      <c r="AT26" s="17">
        <v>1.20978791416163E-3</v>
      </c>
      <c r="AU26" s="17">
        <v>0</v>
      </c>
      <c r="AV26" s="17"/>
      <c r="AW26" s="17">
        <v>0</v>
      </c>
      <c r="AX26" s="17">
        <v>1.47748834400268E-3</v>
      </c>
      <c r="AY26" s="17"/>
      <c r="AZ26" s="17">
        <v>0</v>
      </c>
      <c r="BA26" s="17">
        <v>5.8854939424037402E-4</v>
      </c>
      <c r="BB26" s="17"/>
      <c r="BC26" s="17">
        <v>0</v>
      </c>
      <c r="BD26" s="17">
        <v>0</v>
      </c>
      <c r="BE26" s="17">
        <v>2.88694382617204E-3</v>
      </c>
      <c r="BF26" s="17">
        <v>1.7400705055551E-3</v>
      </c>
    </row>
    <row r="27" spans="2:58">
      <c r="B27" s="18" t="s">
        <v>176</v>
      </c>
      <c r="C27" s="19">
        <v>1.8179931076642699E-2</v>
      </c>
      <c r="D27" s="19">
        <v>2.2377374508271201E-2</v>
      </c>
      <c r="E27" s="19">
        <v>1.4216371923065499E-2</v>
      </c>
      <c r="F27" s="19"/>
      <c r="G27" s="19">
        <v>1.33253382093181E-2</v>
      </c>
      <c r="H27" s="19">
        <v>1.1461825231318499E-2</v>
      </c>
      <c r="I27" s="19">
        <v>1.94183307111872E-2</v>
      </c>
      <c r="J27" s="19">
        <v>1.16324851793435E-2</v>
      </c>
      <c r="K27" s="19">
        <v>1.5947725287050501E-2</v>
      </c>
      <c r="L27" s="19">
        <v>3.3002324934383098E-2</v>
      </c>
      <c r="M27" s="19"/>
      <c r="N27" s="19">
        <v>1.5628623212741801E-2</v>
      </c>
      <c r="O27" s="19">
        <v>2.6103415844171599E-2</v>
      </c>
      <c r="P27" s="19">
        <v>1.6022226054629302E-2</v>
      </c>
      <c r="Q27" s="19">
        <v>1.47094182784843E-2</v>
      </c>
      <c r="R27" s="19"/>
      <c r="S27" s="19">
        <v>1.9711781584429301E-2</v>
      </c>
      <c r="T27" s="19">
        <v>2.9137733341983101E-2</v>
      </c>
      <c r="U27" s="19">
        <v>2.0789301478721999E-2</v>
      </c>
      <c r="V27" s="19">
        <v>1.9802040012544101E-2</v>
      </c>
      <c r="W27" s="19">
        <v>0</v>
      </c>
      <c r="X27" s="19">
        <v>1.02914390176595E-2</v>
      </c>
      <c r="Y27" s="19">
        <v>3.49048501582708E-2</v>
      </c>
      <c r="Z27" s="19">
        <v>1.0074847050589799E-2</v>
      </c>
      <c r="AA27" s="19">
        <v>8.0701494579626196E-3</v>
      </c>
      <c r="AB27" s="19"/>
      <c r="AC27" s="19">
        <v>1.30709016162615E-2</v>
      </c>
      <c r="AD27" s="19">
        <v>2.1096735632127401E-2</v>
      </c>
      <c r="AE27" s="19">
        <v>1.12801157332601E-2</v>
      </c>
      <c r="AF27" s="19">
        <v>1.9238322438464302E-2</v>
      </c>
      <c r="AG27" s="19">
        <v>2.73847677025531E-2</v>
      </c>
      <c r="AH27" s="19">
        <v>2.2993865678234301E-2</v>
      </c>
      <c r="AI27" s="19"/>
      <c r="AJ27" s="19">
        <v>2.4719790946937398E-2</v>
      </c>
      <c r="AK27" s="19">
        <v>1.10437048140762E-2</v>
      </c>
      <c r="AL27" s="19">
        <v>3.5921420036752298E-2</v>
      </c>
      <c r="AM27" s="19">
        <v>1.4573274719244401E-2</v>
      </c>
      <c r="AN27" s="19">
        <v>1.2922654350343701E-2</v>
      </c>
      <c r="AO27" s="19">
        <v>0</v>
      </c>
      <c r="AP27" s="19"/>
      <c r="AQ27" s="19">
        <v>1.00855425750059E-2</v>
      </c>
      <c r="AR27" s="19">
        <v>1.7097630149837301E-2</v>
      </c>
      <c r="AS27" s="19"/>
      <c r="AT27" s="19">
        <v>1.6798680398127201E-2</v>
      </c>
      <c r="AU27" s="19">
        <v>2.39467783062507E-2</v>
      </c>
      <c r="AV27" s="19"/>
      <c r="AW27" s="19">
        <v>1.7778985173453499E-2</v>
      </c>
      <c r="AX27" s="19">
        <v>1.8402367174159301E-2</v>
      </c>
      <c r="AY27" s="19"/>
      <c r="AZ27" s="19">
        <v>4.1080725220939002E-3</v>
      </c>
      <c r="BA27" s="19">
        <v>2.1741308190572899E-2</v>
      </c>
      <c r="BB27" s="19"/>
      <c r="BC27" s="19">
        <v>1.3723982382144E-2</v>
      </c>
      <c r="BD27" s="19">
        <v>1.3353481824315699E-2</v>
      </c>
      <c r="BE27" s="19">
        <v>1.6051202955483498E-2</v>
      </c>
      <c r="BF27" s="19">
        <v>1.7318052207754502E-2</v>
      </c>
    </row>
    <row r="28" spans="2:58">
      <c r="B28" s="16"/>
    </row>
    <row r="29" spans="2:58">
      <c r="B29" t="s">
        <v>497</v>
      </c>
    </row>
    <row r="30" spans="2:58">
      <c r="B30" t="s">
        <v>498</v>
      </c>
    </row>
    <row r="32" spans="2:58">
      <c r="B32"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T18"/>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20" width="20.7109375" customWidth="1"/>
  </cols>
  <sheetData>
    <row r="2" spans="2:20" ht="40.15" customHeight="1">
      <c r="D2" s="30" t="s">
        <v>523</v>
      </c>
      <c r="E2" s="31"/>
      <c r="F2" s="31"/>
      <c r="G2" s="31"/>
      <c r="H2" s="31"/>
      <c r="I2" s="31"/>
      <c r="J2" s="31"/>
      <c r="K2" s="31"/>
      <c r="L2" s="31"/>
      <c r="M2" s="31"/>
      <c r="N2" s="31"/>
      <c r="O2" s="31"/>
      <c r="P2" s="31"/>
      <c r="Q2" s="31"/>
      <c r="R2" s="31"/>
      <c r="S2" s="31"/>
      <c r="T2" s="31"/>
    </row>
    <row r="6" spans="2:20" ht="49.9" customHeight="1">
      <c r="B6" s="20" t="s">
        <v>36</v>
      </c>
      <c r="C6" s="20" t="s">
        <v>524</v>
      </c>
      <c r="D6" s="20" t="s">
        <v>525</v>
      </c>
      <c r="E6" s="20" t="s">
        <v>526</v>
      </c>
      <c r="F6" s="20" t="s">
        <v>527</v>
      </c>
      <c r="G6" s="20" t="s">
        <v>528</v>
      </c>
      <c r="H6" s="20" t="s">
        <v>529</v>
      </c>
      <c r="I6" s="20" t="s">
        <v>530</v>
      </c>
      <c r="J6" s="20" t="s">
        <v>531</v>
      </c>
      <c r="K6" s="20" t="s">
        <v>532</v>
      </c>
      <c r="L6" s="20" t="s">
        <v>533</v>
      </c>
      <c r="M6" s="20" t="s">
        <v>534</v>
      </c>
      <c r="N6" s="20" t="s">
        <v>535</v>
      </c>
      <c r="O6" s="20" t="s">
        <v>536</v>
      </c>
      <c r="P6" s="20" t="s">
        <v>537</v>
      </c>
      <c r="Q6" s="20" t="s">
        <v>538</v>
      </c>
      <c r="R6" s="20" t="s">
        <v>539</v>
      </c>
      <c r="S6" s="20" t="s">
        <v>540</v>
      </c>
    </row>
    <row r="7" spans="2:20">
      <c r="B7" s="18" t="s">
        <v>196</v>
      </c>
      <c r="C7" s="17">
        <v>0.23393361344140201</v>
      </c>
      <c r="D7" s="17">
        <v>0.26127362816474098</v>
      </c>
      <c r="E7" s="17">
        <v>0.25381460411066498</v>
      </c>
      <c r="F7" s="17">
        <v>0.39428059510102698</v>
      </c>
      <c r="G7" s="17">
        <v>0.26882608071150799</v>
      </c>
      <c r="H7" s="17">
        <v>0.20134309837165201</v>
      </c>
      <c r="I7" s="17">
        <v>0.19780489196826301</v>
      </c>
      <c r="J7" s="17">
        <v>0.14548756546469699</v>
      </c>
      <c r="K7" s="17">
        <v>0.24614890466769401</v>
      </c>
      <c r="L7" s="17">
        <v>0.46013669382462502</v>
      </c>
      <c r="M7" s="17">
        <v>0.37010436833184601</v>
      </c>
      <c r="N7" s="17">
        <v>0.45825836696949901</v>
      </c>
      <c r="O7" s="17">
        <v>0.193899437380471</v>
      </c>
      <c r="P7" s="17">
        <v>0.26647842515007603</v>
      </c>
      <c r="Q7" s="17">
        <v>0.155473044322055</v>
      </c>
      <c r="R7" s="17">
        <v>0.20952838441857699</v>
      </c>
      <c r="S7" s="17">
        <v>0.33573126463716801</v>
      </c>
    </row>
    <row r="8" spans="2:20">
      <c r="B8" s="18" t="s">
        <v>197</v>
      </c>
      <c r="C8" s="17">
        <v>0.43132262096148899</v>
      </c>
      <c r="D8" s="17">
        <v>0.45260002957793799</v>
      </c>
      <c r="E8" s="17">
        <v>0.44830795020967101</v>
      </c>
      <c r="F8" s="17">
        <v>0.42876139647885603</v>
      </c>
      <c r="G8" s="17">
        <v>0.448938952446444</v>
      </c>
      <c r="H8" s="17">
        <v>0.39209181497426698</v>
      </c>
      <c r="I8" s="17">
        <v>0.35496182735068499</v>
      </c>
      <c r="J8" s="17">
        <v>0.34023630012981998</v>
      </c>
      <c r="K8" s="17">
        <v>0.38178750828809199</v>
      </c>
      <c r="L8" s="17">
        <v>0.37515973423939902</v>
      </c>
      <c r="M8" s="17">
        <v>0.419972046559764</v>
      </c>
      <c r="N8" s="17">
        <v>0.39192159663286702</v>
      </c>
      <c r="O8" s="17">
        <v>0.326193028636659</v>
      </c>
      <c r="P8" s="17">
        <v>0.42813512369142498</v>
      </c>
      <c r="Q8" s="17">
        <v>0.32924604303057903</v>
      </c>
      <c r="R8" s="17">
        <v>0.40260377691199201</v>
      </c>
      <c r="S8" s="17">
        <v>0.469577261224295</v>
      </c>
    </row>
    <row r="9" spans="2:20">
      <c r="B9" s="18" t="s">
        <v>198</v>
      </c>
      <c r="C9" s="17">
        <v>0.19272226604187201</v>
      </c>
      <c r="D9" s="17">
        <v>0.16901748620620999</v>
      </c>
      <c r="E9" s="17">
        <v>0.168563772689131</v>
      </c>
      <c r="F9" s="17">
        <v>9.5848595904798994E-2</v>
      </c>
      <c r="G9" s="17">
        <v>0.163546711007826</v>
      </c>
      <c r="H9" s="17">
        <v>0.217064731932094</v>
      </c>
      <c r="I9" s="17">
        <v>0.25003411286286098</v>
      </c>
      <c r="J9" s="17">
        <v>0.25288089422944099</v>
      </c>
      <c r="K9" s="17">
        <v>0.19651631911328701</v>
      </c>
      <c r="L9" s="17">
        <v>9.4491824959072296E-2</v>
      </c>
      <c r="M9" s="17">
        <v>0.115452595375083</v>
      </c>
      <c r="N9" s="17">
        <v>8.6668580372369006E-2</v>
      </c>
      <c r="O9" s="17">
        <v>0.24222049764517101</v>
      </c>
      <c r="P9" s="17">
        <v>0.16457736210228199</v>
      </c>
      <c r="Q9" s="17">
        <v>0.217971588067532</v>
      </c>
      <c r="R9" s="17">
        <v>0.218695778772455</v>
      </c>
      <c r="S9" s="17">
        <v>0.108062947501599</v>
      </c>
    </row>
    <row r="10" spans="2:20">
      <c r="B10" s="18" t="s">
        <v>199</v>
      </c>
      <c r="C10" s="17">
        <v>7.9645391758695297E-2</v>
      </c>
      <c r="D10" s="17">
        <v>5.34336188051278E-2</v>
      </c>
      <c r="E10" s="17">
        <v>6.5645297223345597E-2</v>
      </c>
      <c r="F10" s="17">
        <v>3.5729450608419401E-2</v>
      </c>
      <c r="G10" s="17">
        <v>5.9332696084655301E-2</v>
      </c>
      <c r="H10" s="17">
        <v>0.128645073930968</v>
      </c>
      <c r="I10" s="17">
        <v>0.13132631556527699</v>
      </c>
      <c r="J10" s="17">
        <v>0.120640720901507</v>
      </c>
      <c r="K10" s="17">
        <v>8.8834113398030906E-2</v>
      </c>
      <c r="L10" s="17">
        <v>2.9425847484856001E-2</v>
      </c>
      <c r="M10" s="17">
        <v>3.2091533731859002E-2</v>
      </c>
      <c r="N10" s="17">
        <v>2.7147985429617199E-2</v>
      </c>
      <c r="O10" s="17">
        <v>0.12922706444548701</v>
      </c>
      <c r="P10" s="17">
        <v>5.7902953767831403E-2</v>
      </c>
      <c r="Q10" s="17">
        <v>7.5559501770055507E-2</v>
      </c>
      <c r="R10" s="17">
        <v>6.3388639837327398E-2</v>
      </c>
      <c r="S10" s="17">
        <v>3.8020333279224897E-2</v>
      </c>
    </row>
    <row r="11" spans="2:20">
      <c r="B11" s="18" t="s">
        <v>101</v>
      </c>
      <c r="C11" s="17">
        <v>6.2376107796542297E-2</v>
      </c>
      <c r="D11" s="17">
        <v>6.3675237245983299E-2</v>
      </c>
      <c r="E11" s="17">
        <v>6.3668375767187202E-2</v>
      </c>
      <c r="F11" s="17">
        <v>4.5379961906899101E-2</v>
      </c>
      <c r="G11" s="17">
        <v>5.9355559749565898E-2</v>
      </c>
      <c r="H11" s="17">
        <v>6.0855280791018901E-2</v>
      </c>
      <c r="I11" s="17">
        <v>6.5872852252913797E-2</v>
      </c>
      <c r="J11" s="17">
        <v>0.140754519274534</v>
      </c>
      <c r="K11" s="17">
        <v>8.6713154532896103E-2</v>
      </c>
      <c r="L11" s="17">
        <v>4.0785899492047598E-2</v>
      </c>
      <c r="M11" s="17">
        <v>6.2379456001448397E-2</v>
      </c>
      <c r="N11" s="17">
        <v>3.6003470595647999E-2</v>
      </c>
      <c r="O11" s="17">
        <v>0.108459971892213</v>
      </c>
      <c r="P11" s="17">
        <v>8.2906135288386099E-2</v>
      </c>
      <c r="Q11" s="17">
        <v>0.22174982280977801</v>
      </c>
      <c r="R11" s="17">
        <v>0.105783420059649</v>
      </c>
      <c r="S11" s="17">
        <v>4.8608193357713797E-2</v>
      </c>
    </row>
    <row r="12" spans="2:20">
      <c r="B12" s="16"/>
      <c r="C12" s="16"/>
      <c r="D12" s="16"/>
      <c r="E12" s="16"/>
      <c r="F12" s="16"/>
      <c r="G12" s="16"/>
      <c r="H12" s="16"/>
      <c r="I12" s="16"/>
      <c r="J12" s="16"/>
      <c r="K12" s="16"/>
      <c r="L12" s="16"/>
      <c r="M12" s="16"/>
      <c r="N12" s="16"/>
      <c r="O12" s="16"/>
      <c r="P12" s="16"/>
      <c r="Q12" s="16"/>
      <c r="R12" s="16"/>
      <c r="S12" s="16"/>
    </row>
    <row r="13" spans="2:20">
      <c r="B13" t="s">
        <v>497</v>
      </c>
    </row>
    <row r="14" spans="2:20">
      <c r="B14" t="s">
        <v>498</v>
      </c>
    </row>
    <row r="18" spans="2:2">
      <c r="B18" s="8" t="str">
        <f>HYPERLINK("#'Contents'!A1", "Return to Contents")</f>
        <v>Return to Contents</v>
      </c>
    </row>
  </sheetData>
  <mergeCells count="1">
    <mergeCell ref="D2:T2"/>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BF18"/>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195</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196</v>
      </c>
      <c r="C9" s="17">
        <v>0.23393361344140201</v>
      </c>
      <c r="D9" s="17">
        <v>0.21467441540853299</v>
      </c>
      <c r="E9" s="17">
        <v>0.25356058990536801</v>
      </c>
      <c r="F9" s="17"/>
      <c r="G9" s="17">
        <v>0.24731961385432999</v>
      </c>
      <c r="H9" s="17">
        <v>0.34109677107981101</v>
      </c>
      <c r="I9" s="17">
        <v>0.31852139067045798</v>
      </c>
      <c r="J9" s="17">
        <v>0.187079432786601</v>
      </c>
      <c r="K9" s="17">
        <v>0.17046798748969499</v>
      </c>
      <c r="L9" s="17">
        <v>0.151937773994653</v>
      </c>
      <c r="M9" s="17"/>
      <c r="N9" s="17">
        <v>0.275814088251014</v>
      </c>
      <c r="O9" s="17">
        <v>0.224502825104158</v>
      </c>
      <c r="P9" s="17">
        <v>0.22197046051996999</v>
      </c>
      <c r="Q9" s="17">
        <v>0.208576951492704</v>
      </c>
      <c r="R9" s="17"/>
      <c r="S9" s="17">
        <v>0.28604442328094898</v>
      </c>
      <c r="T9" s="17">
        <v>0.19199813545369299</v>
      </c>
      <c r="U9" s="17">
        <v>0.22223330602433899</v>
      </c>
      <c r="V9" s="17">
        <v>0.232582613197653</v>
      </c>
      <c r="W9" s="17">
        <v>0.24425177394497699</v>
      </c>
      <c r="X9" s="17">
        <v>0.22081229909298</v>
      </c>
      <c r="Y9" s="17">
        <v>0.24648039912882999</v>
      </c>
      <c r="Z9" s="17">
        <v>0.25389330930159199</v>
      </c>
      <c r="AA9" s="17">
        <v>0.22105000720318399</v>
      </c>
      <c r="AB9" s="17"/>
      <c r="AC9" s="17">
        <v>0.34047379031997399</v>
      </c>
      <c r="AD9" s="17">
        <v>0.21274134057882199</v>
      </c>
      <c r="AE9" s="17">
        <v>0.206746974201793</v>
      </c>
      <c r="AF9" s="17">
        <v>0.202708810917059</v>
      </c>
      <c r="AG9" s="17">
        <v>0.17875258280217099</v>
      </c>
      <c r="AH9" s="17">
        <v>0.108303420708733</v>
      </c>
      <c r="AI9" s="17"/>
      <c r="AJ9" s="17">
        <v>0.17491897873044601</v>
      </c>
      <c r="AK9" s="17">
        <v>0.245587304996258</v>
      </c>
      <c r="AL9" s="17">
        <v>0.262374037367055</v>
      </c>
      <c r="AM9" s="17">
        <v>0.27290658946037899</v>
      </c>
      <c r="AN9" s="17">
        <v>0.31000409481866298</v>
      </c>
      <c r="AO9" s="17">
        <v>0.15877241162817901</v>
      </c>
      <c r="AP9" s="17"/>
      <c r="AQ9" s="17">
        <v>0.276541943327065</v>
      </c>
      <c r="AR9" s="17">
        <v>0.219675988548024</v>
      </c>
      <c r="AS9" s="17"/>
      <c r="AT9" s="17">
        <v>0.220340288068097</v>
      </c>
      <c r="AU9" s="17">
        <v>0.28527301162461999</v>
      </c>
      <c r="AV9" s="17"/>
      <c r="AW9" s="17">
        <v>0.247726248393106</v>
      </c>
      <c r="AX9" s="17">
        <v>0.22628175849357601</v>
      </c>
      <c r="AY9" s="17"/>
      <c r="AZ9" s="17">
        <v>0.27485187653668403</v>
      </c>
      <c r="BA9" s="17">
        <v>0.22102900954186799</v>
      </c>
      <c r="BB9" s="17"/>
      <c r="BC9" s="17">
        <v>0.311509787076031</v>
      </c>
      <c r="BD9" s="17">
        <v>0.25106202692311302</v>
      </c>
      <c r="BE9" s="17">
        <v>0.24310848613012201</v>
      </c>
      <c r="BF9" s="17">
        <v>0.20991673640768299</v>
      </c>
    </row>
    <row r="10" spans="2:58">
      <c r="B10" s="18" t="s">
        <v>197</v>
      </c>
      <c r="C10" s="17">
        <v>0.43132262096148899</v>
      </c>
      <c r="D10" s="17">
        <v>0.41903466691841901</v>
      </c>
      <c r="E10" s="17">
        <v>0.44409365820963997</v>
      </c>
      <c r="F10" s="17"/>
      <c r="G10" s="17">
        <v>0.47704046657923199</v>
      </c>
      <c r="H10" s="17">
        <v>0.41852227653922602</v>
      </c>
      <c r="I10" s="17">
        <v>0.45327756259614799</v>
      </c>
      <c r="J10" s="17">
        <v>0.41166852326005499</v>
      </c>
      <c r="K10" s="17">
        <v>0.43315392462317898</v>
      </c>
      <c r="L10" s="17">
        <v>0.41023336684127698</v>
      </c>
      <c r="M10" s="17"/>
      <c r="N10" s="17">
        <v>0.42296950797479299</v>
      </c>
      <c r="O10" s="17">
        <v>0.45983911699588398</v>
      </c>
      <c r="P10" s="17">
        <v>0.42305909841010197</v>
      </c>
      <c r="Q10" s="17">
        <v>0.42055656607465602</v>
      </c>
      <c r="R10" s="17"/>
      <c r="S10" s="17">
        <v>0.44074455354709502</v>
      </c>
      <c r="T10" s="17">
        <v>0.43438286549162403</v>
      </c>
      <c r="U10" s="17">
        <v>0.411574004766671</v>
      </c>
      <c r="V10" s="17">
        <v>0.417043869778223</v>
      </c>
      <c r="W10" s="17">
        <v>0.40338232565397297</v>
      </c>
      <c r="X10" s="17">
        <v>0.47407382226455302</v>
      </c>
      <c r="Y10" s="17">
        <v>0.406390733585479</v>
      </c>
      <c r="Z10" s="17">
        <v>0.442520777056643</v>
      </c>
      <c r="AA10" s="17">
        <v>0.44224550746048302</v>
      </c>
      <c r="AB10" s="17"/>
      <c r="AC10" s="17">
        <v>0.40732533673031202</v>
      </c>
      <c r="AD10" s="17">
        <v>0.45750533522276698</v>
      </c>
      <c r="AE10" s="17">
        <v>0.42710147412119298</v>
      </c>
      <c r="AF10" s="17">
        <v>0.42133407057361699</v>
      </c>
      <c r="AG10" s="17">
        <v>0.42461221105246999</v>
      </c>
      <c r="AH10" s="17">
        <v>0.46291031625208101</v>
      </c>
      <c r="AI10" s="17"/>
      <c r="AJ10" s="17">
        <v>0.44278661596316499</v>
      </c>
      <c r="AK10" s="17">
        <v>0.45624651434140401</v>
      </c>
      <c r="AL10" s="17">
        <v>0.38244085697143299</v>
      </c>
      <c r="AM10" s="17">
        <v>0.41583912990099098</v>
      </c>
      <c r="AN10" s="17">
        <v>0.406224947557981</v>
      </c>
      <c r="AO10" s="17">
        <v>0.43435202360980701</v>
      </c>
      <c r="AP10" s="17"/>
      <c r="AQ10" s="17">
        <v>0.42407542103715301</v>
      </c>
      <c r="AR10" s="17">
        <v>0.43047667802116002</v>
      </c>
      <c r="AS10" s="17"/>
      <c r="AT10" s="17">
        <v>0.44406244322840999</v>
      </c>
      <c r="AU10" s="17">
        <v>0.38007166606876303</v>
      </c>
      <c r="AV10" s="17"/>
      <c r="AW10" s="17">
        <v>0.45776150709916102</v>
      </c>
      <c r="AX10" s="17">
        <v>0.41665489993385901</v>
      </c>
      <c r="AY10" s="17"/>
      <c r="AZ10" s="17">
        <v>0.41559941211907803</v>
      </c>
      <c r="BA10" s="17">
        <v>0.43659319257701201</v>
      </c>
      <c r="BB10" s="17"/>
      <c r="BC10" s="17">
        <v>0.406278875443081</v>
      </c>
      <c r="BD10" s="17">
        <v>0.41672331049329098</v>
      </c>
      <c r="BE10" s="17">
        <v>0.47779582183744801</v>
      </c>
      <c r="BF10" s="17">
        <v>0.456655338200251</v>
      </c>
    </row>
    <row r="11" spans="2:58">
      <c r="B11" s="18" t="s">
        <v>198</v>
      </c>
      <c r="C11" s="17">
        <v>0.19272226604187201</v>
      </c>
      <c r="D11" s="17">
        <v>0.227221480600792</v>
      </c>
      <c r="E11" s="17">
        <v>0.15738468832392899</v>
      </c>
      <c r="F11" s="17"/>
      <c r="G11" s="17">
        <v>0.21127991195234699</v>
      </c>
      <c r="H11" s="17">
        <v>0.173206175709051</v>
      </c>
      <c r="I11" s="17">
        <v>0.11792467962917599</v>
      </c>
      <c r="J11" s="17">
        <v>0.22234583961510601</v>
      </c>
      <c r="K11" s="17">
        <v>0.208386707275419</v>
      </c>
      <c r="L11" s="17">
        <v>0.218675071228768</v>
      </c>
      <c r="M11" s="17"/>
      <c r="N11" s="17">
        <v>0.20767037859998499</v>
      </c>
      <c r="O11" s="17">
        <v>0.166318326033147</v>
      </c>
      <c r="P11" s="17">
        <v>0.20186252059002499</v>
      </c>
      <c r="Q11" s="17">
        <v>0.192944381300132</v>
      </c>
      <c r="R11" s="17"/>
      <c r="S11" s="17">
        <v>0.156812105073527</v>
      </c>
      <c r="T11" s="17">
        <v>0.21437722427115699</v>
      </c>
      <c r="U11" s="17">
        <v>0.205253666646246</v>
      </c>
      <c r="V11" s="17">
        <v>0.19355740559825499</v>
      </c>
      <c r="W11" s="17">
        <v>0.188993024118913</v>
      </c>
      <c r="X11" s="17">
        <v>0.17596092306941499</v>
      </c>
      <c r="Y11" s="17">
        <v>0.23415988905957699</v>
      </c>
      <c r="Z11" s="17">
        <v>0.16062360734112899</v>
      </c>
      <c r="AA11" s="17">
        <v>0.19507286641612601</v>
      </c>
      <c r="AB11" s="17"/>
      <c r="AC11" s="17">
        <v>0.15146999757366</v>
      </c>
      <c r="AD11" s="17">
        <v>0.18322090740746899</v>
      </c>
      <c r="AE11" s="17">
        <v>0.21196603302807801</v>
      </c>
      <c r="AF11" s="17">
        <v>0.221294052138443</v>
      </c>
      <c r="AG11" s="17">
        <v>0.21217092742747001</v>
      </c>
      <c r="AH11" s="17">
        <v>0.27272665685150499</v>
      </c>
      <c r="AI11" s="17"/>
      <c r="AJ11" s="17">
        <v>0.204792795145082</v>
      </c>
      <c r="AK11" s="17">
        <v>0.18434470520653401</v>
      </c>
      <c r="AL11" s="17">
        <v>0.19603740670688999</v>
      </c>
      <c r="AM11" s="17">
        <v>0.207659462618623</v>
      </c>
      <c r="AN11" s="17">
        <v>0.170062494954063</v>
      </c>
      <c r="AO11" s="17">
        <v>0.23951875254337801</v>
      </c>
      <c r="AP11" s="17"/>
      <c r="AQ11" s="17">
        <v>0.19856604946023501</v>
      </c>
      <c r="AR11" s="17">
        <v>0.197691229170953</v>
      </c>
      <c r="AS11" s="17"/>
      <c r="AT11" s="17">
        <v>0.19433975666749501</v>
      </c>
      <c r="AU11" s="17">
        <v>0.189923958209085</v>
      </c>
      <c r="AV11" s="17"/>
      <c r="AW11" s="17">
        <v>0.186049320074793</v>
      </c>
      <c r="AX11" s="17">
        <v>0.196424271843776</v>
      </c>
      <c r="AY11" s="17"/>
      <c r="AZ11" s="17">
        <v>0.19652179993256</v>
      </c>
      <c r="BA11" s="17">
        <v>0.19511062825730299</v>
      </c>
      <c r="BB11" s="17"/>
      <c r="BC11" s="17">
        <v>0.210386223253788</v>
      </c>
      <c r="BD11" s="17">
        <v>0.152192254940478</v>
      </c>
      <c r="BE11" s="17">
        <v>0.169211651464026</v>
      </c>
      <c r="BF11" s="17">
        <v>0.19693236137933101</v>
      </c>
    </row>
    <row r="12" spans="2:58">
      <c r="B12" s="18" t="s">
        <v>199</v>
      </c>
      <c r="C12" s="17">
        <v>7.9645391758695297E-2</v>
      </c>
      <c r="D12" s="17">
        <v>9.1197279810081994E-2</v>
      </c>
      <c r="E12" s="17">
        <v>6.8970486263989203E-2</v>
      </c>
      <c r="F12" s="17"/>
      <c r="G12" s="17">
        <v>2.5815818084771E-2</v>
      </c>
      <c r="H12" s="17">
        <v>2.8640274162546601E-2</v>
      </c>
      <c r="I12" s="17">
        <v>6.4617313823894199E-2</v>
      </c>
      <c r="J12" s="17">
        <v>0.10181715456514499</v>
      </c>
      <c r="K12" s="17">
        <v>0.115178650295522</v>
      </c>
      <c r="L12" s="17">
        <v>0.12844905380939001</v>
      </c>
      <c r="M12" s="17"/>
      <c r="N12" s="17">
        <v>6.4801284735458195E-2</v>
      </c>
      <c r="O12" s="17">
        <v>8.8134310049303194E-2</v>
      </c>
      <c r="P12" s="17">
        <v>8.5794047655424296E-2</v>
      </c>
      <c r="Q12" s="17">
        <v>8.1932810382309998E-2</v>
      </c>
      <c r="R12" s="17"/>
      <c r="S12" s="17">
        <v>5.4076830381812602E-2</v>
      </c>
      <c r="T12" s="17">
        <v>9.0979973167362005E-2</v>
      </c>
      <c r="U12" s="17">
        <v>9.2020293082248905E-2</v>
      </c>
      <c r="V12" s="17">
        <v>0.111223397153717</v>
      </c>
      <c r="W12" s="17">
        <v>9.3362056346521796E-2</v>
      </c>
      <c r="X12" s="17">
        <v>5.6799289765917901E-2</v>
      </c>
      <c r="Y12" s="17">
        <v>7.8967356227430202E-2</v>
      </c>
      <c r="Z12" s="17">
        <v>6.55349727621546E-2</v>
      </c>
      <c r="AA12" s="17">
        <v>7.4813924733975204E-2</v>
      </c>
      <c r="AB12" s="17"/>
      <c r="AC12" s="17">
        <v>4.9519240172247403E-2</v>
      </c>
      <c r="AD12" s="17">
        <v>8.1390328317552094E-2</v>
      </c>
      <c r="AE12" s="17">
        <v>9.2871317676315804E-2</v>
      </c>
      <c r="AF12" s="17">
        <v>8.7417859225948399E-2</v>
      </c>
      <c r="AG12" s="17">
        <v>0.114891078733328</v>
      </c>
      <c r="AH12" s="17">
        <v>8.2089093510936906E-2</v>
      </c>
      <c r="AI12" s="17"/>
      <c r="AJ12" s="17">
        <v>0.111769181372131</v>
      </c>
      <c r="AK12" s="17">
        <v>5.9099327562650301E-2</v>
      </c>
      <c r="AL12" s="17">
        <v>6.1173830999007098E-2</v>
      </c>
      <c r="AM12" s="17">
        <v>4.4057316737506E-2</v>
      </c>
      <c r="AN12" s="17">
        <v>6.2432555851551198E-2</v>
      </c>
      <c r="AO12" s="17">
        <v>9.1478068379309704E-2</v>
      </c>
      <c r="AP12" s="17"/>
      <c r="AQ12" s="17">
        <v>6.2918748162516497E-2</v>
      </c>
      <c r="AR12" s="17">
        <v>8.7093197394021604E-2</v>
      </c>
      <c r="AS12" s="17"/>
      <c r="AT12" s="17">
        <v>8.0959368219906597E-2</v>
      </c>
      <c r="AU12" s="17">
        <v>7.4855057481727896E-2</v>
      </c>
      <c r="AV12" s="17"/>
      <c r="AW12" s="17">
        <v>7.1536406162329605E-2</v>
      </c>
      <c r="AX12" s="17">
        <v>8.4144081224099498E-2</v>
      </c>
      <c r="AY12" s="17"/>
      <c r="AZ12" s="17">
        <v>5.8886802042473999E-2</v>
      </c>
      <c r="BA12" s="17">
        <v>8.5979680902229794E-2</v>
      </c>
      <c r="BB12" s="17"/>
      <c r="BC12" s="17">
        <v>4.8782760672754701E-2</v>
      </c>
      <c r="BD12" s="17">
        <v>7.8895365937368095E-2</v>
      </c>
      <c r="BE12" s="17">
        <v>7.6202707832333599E-2</v>
      </c>
      <c r="BF12" s="17">
        <v>7.73881771995856E-2</v>
      </c>
    </row>
    <row r="13" spans="2:58">
      <c r="B13" s="18" t="s">
        <v>101</v>
      </c>
      <c r="C13" s="19">
        <v>6.2376107796542297E-2</v>
      </c>
      <c r="D13" s="19">
        <v>4.78721572621746E-2</v>
      </c>
      <c r="E13" s="19">
        <v>7.5990577297073494E-2</v>
      </c>
      <c r="F13" s="19"/>
      <c r="G13" s="19">
        <v>3.85441895293199E-2</v>
      </c>
      <c r="H13" s="19">
        <v>3.8534502509366103E-2</v>
      </c>
      <c r="I13" s="19">
        <v>4.5659053280324102E-2</v>
      </c>
      <c r="J13" s="19">
        <v>7.7089049773093804E-2</v>
      </c>
      <c r="K13" s="19">
        <v>7.2812730316185195E-2</v>
      </c>
      <c r="L13" s="19">
        <v>9.0704734125911499E-2</v>
      </c>
      <c r="M13" s="19"/>
      <c r="N13" s="19">
        <v>2.8744740438749E-2</v>
      </c>
      <c r="O13" s="19">
        <v>6.1205421817508002E-2</v>
      </c>
      <c r="P13" s="19">
        <v>6.73138728244774E-2</v>
      </c>
      <c r="Q13" s="19">
        <v>9.5989290750198006E-2</v>
      </c>
      <c r="R13" s="19"/>
      <c r="S13" s="19">
        <v>6.2322087716616702E-2</v>
      </c>
      <c r="T13" s="19">
        <v>6.8261801616163104E-2</v>
      </c>
      <c r="U13" s="19">
        <v>6.8918729480494795E-2</v>
      </c>
      <c r="V13" s="19">
        <v>4.5592714272151898E-2</v>
      </c>
      <c r="W13" s="19">
        <v>7.0010819935615004E-2</v>
      </c>
      <c r="X13" s="19">
        <v>7.2353665807134607E-2</v>
      </c>
      <c r="Y13" s="19">
        <v>3.4001621998683403E-2</v>
      </c>
      <c r="Z13" s="19">
        <v>7.7427333538481496E-2</v>
      </c>
      <c r="AA13" s="19">
        <v>6.6817694186231902E-2</v>
      </c>
      <c r="AB13" s="19"/>
      <c r="AC13" s="19">
        <v>5.1211635203806401E-2</v>
      </c>
      <c r="AD13" s="19">
        <v>6.5142088473389897E-2</v>
      </c>
      <c r="AE13" s="19">
        <v>6.1314200972619803E-2</v>
      </c>
      <c r="AF13" s="19">
        <v>6.7245207144933095E-2</v>
      </c>
      <c r="AG13" s="19">
        <v>6.9573199984561296E-2</v>
      </c>
      <c r="AH13" s="19">
        <v>7.3970512676744204E-2</v>
      </c>
      <c r="AI13" s="19"/>
      <c r="AJ13" s="19">
        <v>6.5732428789176303E-2</v>
      </c>
      <c r="AK13" s="19">
        <v>5.4722147893152898E-2</v>
      </c>
      <c r="AL13" s="19">
        <v>9.7973867955614594E-2</v>
      </c>
      <c r="AM13" s="19">
        <v>5.9537501282501203E-2</v>
      </c>
      <c r="AN13" s="19">
        <v>5.1275906817741503E-2</v>
      </c>
      <c r="AO13" s="19">
        <v>7.5878743839326301E-2</v>
      </c>
      <c r="AP13" s="19"/>
      <c r="AQ13" s="19">
        <v>3.7897838013030198E-2</v>
      </c>
      <c r="AR13" s="19">
        <v>6.5062906865842096E-2</v>
      </c>
      <c r="AS13" s="19"/>
      <c r="AT13" s="19">
        <v>6.0298143816091297E-2</v>
      </c>
      <c r="AU13" s="19">
        <v>6.9876306615804004E-2</v>
      </c>
      <c r="AV13" s="19"/>
      <c r="AW13" s="19">
        <v>3.6926518270611199E-2</v>
      </c>
      <c r="AX13" s="19">
        <v>7.6494988504688902E-2</v>
      </c>
      <c r="AY13" s="19"/>
      <c r="AZ13" s="19">
        <v>5.41401093692035E-2</v>
      </c>
      <c r="BA13" s="19">
        <v>6.1287488721587499E-2</v>
      </c>
      <c r="BB13" s="19"/>
      <c r="BC13" s="19">
        <v>2.3042353554344999E-2</v>
      </c>
      <c r="BD13" s="19">
        <v>0.10112704170575</v>
      </c>
      <c r="BE13" s="19">
        <v>3.3681332736070803E-2</v>
      </c>
      <c r="BF13" s="19">
        <v>5.9107386813150198E-2</v>
      </c>
    </row>
    <row r="14" spans="2:58">
      <c r="B14" s="16"/>
    </row>
    <row r="15" spans="2:58">
      <c r="B15" t="s">
        <v>497</v>
      </c>
    </row>
    <row r="16" spans="2:58">
      <c r="B16" t="s">
        <v>498</v>
      </c>
    </row>
    <row r="18" spans="2:2">
      <c r="B18"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BF18"/>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200</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196</v>
      </c>
      <c r="C9" s="17">
        <v>0.26127362816474098</v>
      </c>
      <c r="D9" s="17">
        <v>0.27124048486966801</v>
      </c>
      <c r="E9" s="17">
        <v>0.25048080851792098</v>
      </c>
      <c r="F9" s="17"/>
      <c r="G9" s="17">
        <v>0.262298162426438</v>
      </c>
      <c r="H9" s="17">
        <v>0.26928171709275001</v>
      </c>
      <c r="I9" s="17">
        <v>0.29428365233767101</v>
      </c>
      <c r="J9" s="17">
        <v>0.268072355503709</v>
      </c>
      <c r="K9" s="17">
        <v>0.25048932253939099</v>
      </c>
      <c r="L9" s="17">
        <v>0.22648813015816999</v>
      </c>
      <c r="M9" s="17"/>
      <c r="N9" s="17">
        <v>0.27920954718364099</v>
      </c>
      <c r="O9" s="17">
        <v>0.27478447694131097</v>
      </c>
      <c r="P9" s="17">
        <v>0.24845827183049601</v>
      </c>
      <c r="Q9" s="17">
        <v>0.240672653779329</v>
      </c>
      <c r="R9" s="17"/>
      <c r="S9" s="17">
        <v>0.29263408830381799</v>
      </c>
      <c r="T9" s="17">
        <v>0.280798900889838</v>
      </c>
      <c r="U9" s="17">
        <v>0.26906920216830599</v>
      </c>
      <c r="V9" s="17">
        <v>0.247375458630367</v>
      </c>
      <c r="W9" s="17">
        <v>0.22922362210508501</v>
      </c>
      <c r="X9" s="17">
        <v>0.25470816250839801</v>
      </c>
      <c r="Y9" s="17">
        <v>0.26583801067943702</v>
      </c>
      <c r="Z9" s="17">
        <v>0.21213148129522599</v>
      </c>
      <c r="AA9" s="17">
        <v>0.24608449031059801</v>
      </c>
      <c r="AB9" s="17"/>
      <c r="AC9" s="17">
        <v>0.31262866307527798</v>
      </c>
      <c r="AD9" s="17">
        <v>0.24446543086390099</v>
      </c>
      <c r="AE9" s="17">
        <v>0.22463499254792099</v>
      </c>
      <c r="AF9" s="17">
        <v>0.22269729536305499</v>
      </c>
      <c r="AG9" s="17">
        <v>0.28391657560378902</v>
      </c>
      <c r="AH9" s="17">
        <v>0.30517662359882802</v>
      </c>
      <c r="AI9" s="17"/>
      <c r="AJ9" s="17">
        <v>0.25135634859927097</v>
      </c>
      <c r="AK9" s="17">
        <v>0.26172489634838902</v>
      </c>
      <c r="AL9" s="17">
        <v>0.227929145244787</v>
      </c>
      <c r="AM9" s="17">
        <v>0.23415750651716699</v>
      </c>
      <c r="AN9" s="17">
        <v>0.30558531237254599</v>
      </c>
      <c r="AO9" s="17">
        <v>0.25333686650237602</v>
      </c>
      <c r="AP9" s="17"/>
      <c r="AQ9" s="17">
        <v>0.27338268253394199</v>
      </c>
      <c r="AR9" s="17">
        <v>0.26088117065298</v>
      </c>
      <c r="AS9" s="17"/>
      <c r="AT9" s="17">
        <v>0.256844026035703</v>
      </c>
      <c r="AU9" s="17">
        <v>0.283696906010658</v>
      </c>
      <c r="AV9" s="17"/>
      <c r="AW9" s="17">
        <v>0.30029816757136601</v>
      </c>
      <c r="AX9" s="17">
        <v>0.23962365946834699</v>
      </c>
      <c r="AY9" s="17"/>
      <c r="AZ9" s="17">
        <v>0.30599345377121501</v>
      </c>
      <c r="BA9" s="17">
        <v>0.25096407141129201</v>
      </c>
      <c r="BB9" s="17"/>
      <c r="BC9" s="17">
        <v>0.29128785237283</v>
      </c>
      <c r="BD9" s="17">
        <v>0.22925836948822101</v>
      </c>
      <c r="BE9" s="17">
        <v>0.280513242472269</v>
      </c>
      <c r="BF9" s="17">
        <v>0.27765982092407299</v>
      </c>
    </row>
    <row r="10" spans="2:58">
      <c r="B10" s="18" t="s">
        <v>197</v>
      </c>
      <c r="C10" s="17">
        <v>0.45260002957793799</v>
      </c>
      <c r="D10" s="17">
        <v>0.421106786863157</v>
      </c>
      <c r="E10" s="17">
        <v>0.48326772607301499</v>
      </c>
      <c r="F10" s="17"/>
      <c r="G10" s="17">
        <v>0.41196868753229898</v>
      </c>
      <c r="H10" s="17">
        <v>0.46682557323336799</v>
      </c>
      <c r="I10" s="17">
        <v>0.50034679067383903</v>
      </c>
      <c r="J10" s="17">
        <v>0.46442257405369702</v>
      </c>
      <c r="K10" s="17">
        <v>0.47679892738302898</v>
      </c>
      <c r="L10" s="17">
        <v>0.40286141792785501</v>
      </c>
      <c r="M10" s="17"/>
      <c r="N10" s="17">
        <v>0.47404846330030798</v>
      </c>
      <c r="O10" s="17">
        <v>0.47555795009406698</v>
      </c>
      <c r="P10" s="17">
        <v>0.43106381946988698</v>
      </c>
      <c r="Q10" s="17">
        <v>0.42123502121152601</v>
      </c>
      <c r="R10" s="17"/>
      <c r="S10" s="17">
        <v>0.47707962399514797</v>
      </c>
      <c r="T10" s="17">
        <v>0.44385102652678099</v>
      </c>
      <c r="U10" s="17">
        <v>0.45825561939563503</v>
      </c>
      <c r="V10" s="17">
        <v>0.44273513074406101</v>
      </c>
      <c r="W10" s="17">
        <v>0.43321801830215501</v>
      </c>
      <c r="X10" s="17">
        <v>0.38414087896632898</v>
      </c>
      <c r="Y10" s="17">
        <v>0.45023922757940399</v>
      </c>
      <c r="Z10" s="17">
        <v>0.50636270699764696</v>
      </c>
      <c r="AA10" s="17">
        <v>0.48803676879269298</v>
      </c>
      <c r="AB10" s="17"/>
      <c r="AC10" s="17">
        <v>0.42662703128764601</v>
      </c>
      <c r="AD10" s="17">
        <v>0.46523985145800401</v>
      </c>
      <c r="AE10" s="17">
        <v>0.47156746528020699</v>
      </c>
      <c r="AF10" s="17">
        <v>0.45511258968128998</v>
      </c>
      <c r="AG10" s="17">
        <v>0.454340376525044</v>
      </c>
      <c r="AH10" s="17">
        <v>0.44034118969154601</v>
      </c>
      <c r="AI10" s="17"/>
      <c r="AJ10" s="17">
        <v>0.43845104261571599</v>
      </c>
      <c r="AK10" s="17">
        <v>0.49384436870959603</v>
      </c>
      <c r="AL10" s="17">
        <v>0.463941975225096</v>
      </c>
      <c r="AM10" s="17">
        <v>0.41046863870566402</v>
      </c>
      <c r="AN10" s="17">
        <v>0.45443713556347898</v>
      </c>
      <c r="AO10" s="17">
        <v>0.38800668798111598</v>
      </c>
      <c r="AP10" s="17"/>
      <c r="AQ10" s="17">
        <v>0.45591322850571397</v>
      </c>
      <c r="AR10" s="17">
        <v>0.46140601730384101</v>
      </c>
      <c r="AS10" s="17"/>
      <c r="AT10" s="17">
        <v>0.45362252057140601</v>
      </c>
      <c r="AU10" s="17">
        <v>0.44813325376586099</v>
      </c>
      <c r="AV10" s="17"/>
      <c r="AW10" s="17">
        <v>0.47972131868321899</v>
      </c>
      <c r="AX10" s="17">
        <v>0.43755372617338001</v>
      </c>
      <c r="AY10" s="17"/>
      <c r="AZ10" s="17">
        <v>0.451543126376869</v>
      </c>
      <c r="BA10" s="17">
        <v>0.45432937281792402</v>
      </c>
      <c r="BB10" s="17"/>
      <c r="BC10" s="17">
        <v>0.47676804241881399</v>
      </c>
      <c r="BD10" s="17">
        <v>0.41914584947147898</v>
      </c>
      <c r="BE10" s="17">
        <v>0.48154791353981302</v>
      </c>
      <c r="BF10" s="17">
        <v>0.433114534717011</v>
      </c>
    </row>
    <row r="11" spans="2:58">
      <c r="B11" s="18" t="s">
        <v>198</v>
      </c>
      <c r="C11" s="17">
        <v>0.16901748620620999</v>
      </c>
      <c r="D11" s="17">
        <v>0.19663046457630801</v>
      </c>
      <c r="E11" s="17">
        <v>0.14333248962588299</v>
      </c>
      <c r="F11" s="17"/>
      <c r="G11" s="17">
        <v>0.20595586385156001</v>
      </c>
      <c r="H11" s="17">
        <v>0.17935885479629701</v>
      </c>
      <c r="I11" s="17">
        <v>0.11472487938951401</v>
      </c>
      <c r="J11" s="17">
        <v>0.14295213442552901</v>
      </c>
      <c r="K11" s="17">
        <v>0.14761513936176901</v>
      </c>
      <c r="L11" s="17">
        <v>0.21910842780756101</v>
      </c>
      <c r="M11" s="17"/>
      <c r="N11" s="17">
        <v>0.151866244100267</v>
      </c>
      <c r="O11" s="17">
        <v>0.15303308723881301</v>
      </c>
      <c r="P11" s="17">
        <v>0.20153757940627401</v>
      </c>
      <c r="Q11" s="17">
        <v>0.176553803376334</v>
      </c>
      <c r="R11" s="17"/>
      <c r="S11" s="17">
        <v>0.129025735897627</v>
      </c>
      <c r="T11" s="17">
        <v>0.17370353637983699</v>
      </c>
      <c r="U11" s="17">
        <v>0.137666228382788</v>
      </c>
      <c r="V11" s="17">
        <v>0.19199139208996399</v>
      </c>
      <c r="W11" s="17">
        <v>0.193604256904304</v>
      </c>
      <c r="X11" s="17">
        <v>0.22277616648363399</v>
      </c>
      <c r="Y11" s="17">
        <v>0.16529501400664001</v>
      </c>
      <c r="Z11" s="17">
        <v>0.157954444277602</v>
      </c>
      <c r="AA11" s="17">
        <v>0.16342572987245699</v>
      </c>
      <c r="AB11" s="17"/>
      <c r="AC11" s="17">
        <v>0.172042663466838</v>
      </c>
      <c r="AD11" s="17">
        <v>0.15190810437298199</v>
      </c>
      <c r="AE11" s="17">
        <v>0.17348942121317401</v>
      </c>
      <c r="AF11" s="17">
        <v>0.200891719632663</v>
      </c>
      <c r="AG11" s="17">
        <v>0.15076396299377701</v>
      </c>
      <c r="AH11" s="17">
        <v>0.16550788002233699</v>
      </c>
      <c r="AI11" s="17"/>
      <c r="AJ11" s="17">
        <v>0.18438136690807799</v>
      </c>
      <c r="AK11" s="17">
        <v>0.15135157727117801</v>
      </c>
      <c r="AL11" s="17">
        <v>0.17751961454928999</v>
      </c>
      <c r="AM11" s="17">
        <v>0.19346856547522001</v>
      </c>
      <c r="AN11" s="17">
        <v>0.14851882233198599</v>
      </c>
      <c r="AO11" s="17">
        <v>0.16864500770528701</v>
      </c>
      <c r="AP11" s="17"/>
      <c r="AQ11" s="17">
        <v>0.16500963779521399</v>
      </c>
      <c r="AR11" s="17">
        <v>0.16528963355114301</v>
      </c>
      <c r="AS11" s="17"/>
      <c r="AT11" s="17">
        <v>0.17356975241763101</v>
      </c>
      <c r="AU11" s="17">
        <v>0.152230117152519</v>
      </c>
      <c r="AV11" s="17"/>
      <c r="AW11" s="17">
        <v>0.140634763079894</v>
      </c>
      <c r="AX11" s="17">
        <v>0.18476360586698101</v>
      </c>
      <c r="AY11" s="17"/>
      <c r="AZ11" s="17">
        <v>0.14516402207478299</v>
      </c>
      <c r="BA11" s="17">
        <v>0.17815476177145601</v>
      </c>
      <c r="BB11" s="17"/>
      <c r="BC11" s="17">
        <v>0.170175015903343</v>
      </c>
      <c r="BD11" s="17">
        <v>0.167350982970358</v>
      </c>
      <c r="BE11" s="17">
        <v>0.17493766925812099</v>
      </c>
      <c r="BF11" s="17">
        <v>0.17408436675164299</v>
      </c>
    </row>
    <row r="12" spans="2:58">
      <c r="B12" s="18" t="s">
        <v>199</v>
      </c>
      <c r="C12" s="17">
        <v>5.34336188051278E-2</v>
      </c>
      <c r="D12" s="17">
        <v>6.3312185351158401E-2</v>
      </c>
      <c r="E12" s="17">
        <v>4.4189382151326999E-2</v>
      </c>
      <c r="F12" s="17"/>
      <c r="G12" s="17">
        <v>6.6639566295530597E-2</v>
      </c>
      <c r="H12" s="17">
        <v>3.1280525994620299E-2</v>
      </c>
      <c r="I12" s="17">
        <v>3.3983103174250802E-2</v>
      </c>
      <c r="J12" s="17">
        <v>4.1728237294129202E-2</v>
      </c>
      <c r="K12" s="17">
        <v>6.6820093625856003E-2</v>
      </c>
      <c r="L12" s="17">
        <v>8.0037207812218097E-2</v>
      </c>
      <c r="M12" s="17"/>
      <c r="N12" s="17">
        <v>5.7234940691647002E-2</v>
      </c>
      <c r="O12" s="17">
        <v>3.7014555222216701E-2</v>
      </c>
      <c r="P12" s="17">
        <v>5.3188650789594297E-2</v>
      </c>
      <c r="Q12" s="17">
        <v>6.6928793427180999E-2</v>
      </c>
      <c r="R12" s="17"/>
      <c r="S12" s="17">
        <v>4.7798270792177897E-2</v>
      </c>
      <c r="T12" s="17">
        <v>4.1264539961329297E-2</v>
      </c>
      <c r="U12" s="17">
        <v>6.9909448686650597E-2</v>
      </c>
      <c r="V12" s="17">
        <v>5.6130203615655502E-2</v>
      </c>
      <c r="W12" s="17">
        <v>6.00480466588569E-2</v>
      </c>
      <c r="X12" s="17">
        <v>3.4705210570580798E-2</v>
      </c>
      <c r="Y12" s="17">
        <v>7.9202287355362194E-2</v>
      </c>
      <c r="Z12" s="17">
        <v>5.6791103179445301E-2</v>
      </c>
      <c r="AA12" s="17">
        <v>5.0477570921238099E-2</v>
      </c>
      <c r="AB12" s="17"/>
      <c r="AC12" s="17">
        <v>3.4896326189143803E-2</v>
      </c>
      <c r="AD12" s="17">
        <v>6.5183591811061398E-2</v>
      </c>
      <c r="AE12" s="17">
        <v>7.0231188260559102E-2</v>
      </c>
      <c r="AF12" s="17">
        <v>5.3615099176935403E-2</v>
      </c>
      <c r="AG12" s="17">
        <v>4.2274115351044098E-2</v>
      </c>
      <c r="AH12" s="17">
        <v>5.2775157347382397E-2</v>
      </c>
      <c r="AI12" s="17"/>
      <c r="AJ12" s="17">
        <v>7.1970031337940901E-2</v>
      </c>
      <c r="AK12" s="17">
        <v>3.3993141258038297E-2</v>
      </c>
      <c r="AL12" s="17">
        <v>2.0633700930771399E-2</v>
      </c>
      <c r="AM12" s="17">
        <v>7.5331792707314896E-2</v>
      </c>
      <c r="AN12" s="17">
        <v>3.4178297211109501E-2</v>
      </c>
      <c r="AO12" s="17">
        <v>0.13189589468707399</v>
      </c>
      <c r="AP12" s="17"/>
      <c r="AQ12" s="17">
        <v>5.99174934241525E-2</v>
      </c>
      <c r="AR12" s="17">
        <v>4.6361980471146799E-2</v>
      </c>
      <c r="AS12" s="17"/>
      <c r="AT12" s="17">
        <v>5.6900312743685601E-2</v>
      </c>
      <c r="AU12" s="17">
        <v>3.7499247469873397E-2</v>
      </c>
      <c r="AV12" s="17"/>
      <c r="AW12" s="17">
        <v>4.6492502713036801E-2</v>
      </c>
      <c r="AX12" s="17">
        <v>5.7284399580423799E-2</v>
      </c>
      <c r="AY12" s="17"/>
      <c r="AZ12" s="17">
        <v>3.9336231315623901E-2</v>
      </c>
      <c r="BA12" s="17">
        <v>5.8091479152140503E-2</v>
      </c>
      <c r="BB12" s="17"/>
      <c r="BC12" s="17">
        <v>3.1749292641753801E-2</v>
      </c>
      <c r="BD12" s="17">
        <v>7.3243936627618897E-2</v>
      </c>
      <c r="BE12" s="17">
        <v>3.7492685762390503E-2</v>
      </c>
      <c r="BF12" s="17">
        <v>4.7973170646885797E-2</v>
      </c>
    </row>
    <row r="13" spans="2:58">
      <c r="B13" s="18" t="s">
        <v>101</v>
      </c>
      <c r="C13" s="19">
        <v>6.3675237245983299E-2</v>
      </c>
      <c r="D13" s="19">
        <v>4.7710078339709201E-2</v>
      </c>
      <c r="E13" s="19">
        <v>7.8729593631854597E-2</v>
      </c>
      <c r="F13" s="19"/>
      <c r="G13" s="19">
        <v>5.3137719894171702E-2</v>
      </c>
      <c r="H13" s="19">
        <v>5.3253328882963601E-2</v>
      </c>
      <c r="I13" s="19">
        <v>5.66615744247254E-2</v>
      </c>
      <c r="J13" s="19">
        <v>8.28246987229357E-2</v>
      </c>
      <c r="K13" s="19">
        <v>5.8276517089954703E-2</v>
      </c>
      <c r="L13" s="19">
        <v>7.1504816294196194E-2</v>
      </c>
      <c r="M13" s="19"/>
      <c r="N13" s="19">
        <v>3.7640804724137701E-2</v>
      </c>
      <c r="O13" s="19">
        <v>5.9609930503592201E-2</v>
      </c>
      <c r="P13" s="19">
        <v>6.5751678503749106E-2</v>
      </c>
      <c r="Q13" s="19">
        <v>9.4609728205630003E-2</v>
      </c>
      <c r="R13" s="19"/>
      <c r="S13" s="19">
        <v>5.3462281011229101E-2</v>
      </c>
      <c r="T13" s="19">
        <v>6.0381996242214499E-2</v>
      </c>
      <c r="U13" s="19">
        <v>6.5099501366620904E-2</v>
      </c>
      <c r="V13" s="19">
        <v>6.1767814919952202E-2</v>
      </c>
      <c r="W13" s="19">
        <v>8.3906056029599302E-2</v>
      </c>
      <c r="X13" s="19">
        <v>0.10366958147105899</v>
      </c>
      <c r="Y13" s="19">
        <v>3.9425460379155598E-2</v>
      </c>
      <c r="Z13" s="19">
        <v>6.6760264250080095E-2</v>
      </c>
      <c r="AA13" s="19">
        <v>5.1975440103014497E-2</v>
      </c>
      <c r="AB13" s="19"/>
      <c r="AC13" s="19">
        <v>5.3805315981093803E-2</v>
      </c>
      <c r="AD13" s="19">
        <v>7.3203021494050904E-2</v>
      </c>
      <c r="AE13" s="19">
        <v>6.00769326981382E-2</v>
      </c>
      <c r="AF13" s="19">
        <v>6.7683296146056005E-2</v>
      </c>
      <c r="AG13" s="19">
        <v>6.8704969526347096E-2</v>
      </c>
      <c r="AH13" s="19">
        <v>3.61991493399067E-2</v>
      </c>
      <c r="AI13" s="19"/>
      <c r="AJ13" s="19">
        <v>5.3841210538994398E-2</v>
      </c>
      <c r="AK13" s="19">
        <v>5.9086016412799397E-2</v>
      </c>
      <c r="AL13" s="19">
        <v>0.109975564050056</v>
      </c>
      <c r="AM13" s="19">
        <v>8.6573496594634994E-2</v>
      </c>
      <c r="AN13" s="19">
        <v>5.72804325208797E-2</v>
      </c>
      <c r="AO13" s="19">
        <v>5.8115543124146601E-2</v>
      </c>
      <c r="AP13" s="19"/>
      <c r="AQ13" s="19">
        <v>4.5776957740978098E-2</v>
      </c>
      <c r="AR13" s="19">
        <v>6.6061198020889306E-2</v>
      </c>
      <c r="AS13" s="19"/>
      <c r="AT13" s="19">
        <v>5.9063388231575503E-2</v>
      </c>
      <c r="AU13" s="19">
        <v>7.8440475601087495E-2</v>
      </c>
      <c r="AV13" s="19"/>
      <c r="AW13" s="19">
        <v>3.2853247952484899E-2</v>
      </c>
      <c r="AX13" s="19">
        <v>8.0774608910869003E-2</v>
      </c>
      <c r="AY13" s="19"/>
      <c r="AZ13" s="19">
        <v>5.7963166461509903E-2</v>
      </c>
      <c r="BA13" s="19">
        <v>5.8460314847187E-2</v>
      </c>
      <c r="BB13" s="19"/>
      <c r="BC13" s="19">
        <v>3.00197966632594E-2</v>
      </c>
      <c r="BD13" s="19">
        <v>0.111000861442322</v>
      </c>
      <c r="BE13" s="19">
        <v>2.5508488967406501E-2</v>
      </c>
      <c r="BF13" s="19">
        <v>6.71681069603869E-2</v>
      </c>
    </row>
    <row r="14" spans="2:58">
      <c r="B14" s="16"/>
    </row>
    <row r="15" spans="2:58">
      <c r="B15" t="s">
        <v>497</v>
      </c>
    </row>
    <row r="16" spans="2:58">
      <c r="B16" t="s">
        <v>498</v>
      </c>
    </row>
    <row r="18" spans="2:2">
      <c r="B18"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BF18"/>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201</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196</v>
      </c>
      <c r="C9" s="17">
        <v>0.25381460411066498</v>
      </c>
      <c r="D9" s="17">
        <v>0.23248516108936901</v>
      </c>
      <c r="E9" s="17">
        <v>0.27277577544123499</v>
      </c>
      <c r="F9" s="17"/>
      <c r="G9" s="17">
        <v>0.25332487620513</v>
      </c>
      <c r="H9" s="17">
        <v>0.38008482676278199</v>
      </c>
      <c r="I9" s="17">
        <v>0.31272965796958302</v>
      </c>
      <c r="J9" s="17">
        <v>0.23815674731441</v>
      </c>
      <c r="K9" s="17">
        <v>0.211500739935117</v>
      </c>
      <c r="L9" s="17">
        <v>0.140265972773048</v>
      </c>
      <c r="M9" s="17"/>
      <c r="N9" s="17">
        <v>0.30031096914903099</v>
      </c>
      <c r="O9" s="17">
        <v>0.26368471700979701</v>
      </c>
      <c r="P9" s="17">
        <v>0.22716299804305101</v>
      </c>
      <c r="Q9" s="17">
        <v>0.21600809364763299</v>
      </c>
      <c r="R9" s="17"/>
      <c r="S9" s="17">
        <v>0.30432154356434998</v>
      </c>
      <c r="T9" s="17">
        <v>0.23616218068990799</v>
      </c>
      <c r="U9" s="17">
        <v>0.26019515600700699</v>
      </c>
      <c r="V9" s="17">
        <v>0.242004214128447</v>
      </c>
      <c r="W9" s="17">
        <v>0.253078927872672</v>
      </c>
      <c r="X9" s="17">
        <v>0.24490414336378899</v>
      </c>
      <c r="Y9" s="17">
        <v>0.20081436876636299</v>
      </c>
      <c r="Z9" s="17">
        <v>0.27420933096205802</v>
      </c>
      <c r="AA9" s="17">
        <v>0.26011068974049301</v>
      </c>
      <c r="AB9" s="17"/>
      <c r="AC9" s="17">
        <v>0.35889651716877102</v>
      </c>
      <c r="AD9" s="17">
        <v>0.24836259850304199</v>
      </c>
      <c r="AE9" s="17">
        <v>0.216009120068756</v>
      </c>
      <c r="AF9" s="17">
        <v>0.197245768731488</v>
      </c>
      <c r="AG9" s="17">
        <v>0.188968063901744</v>
      </c>
      <c r="AH9" s="17">
        <v>0.194888737500237</v>
      </c>
      <c r="AI9" s="17"/>
      <c r="AJ9" s="17">
        <v>0.21405232371990801</v>
      </c>
      <c r="AK9" s="17">
        <v>0.25389258449240898</v>
      </c>
      <c r="AL9" s="17">
        <v>0.206008488915495</v>
      </c>
      <c r="AM9" s="17">
        <v>0.261420817785048</v>
      </c>
      <c r="AN9" s="17">
        <v>0.35677265030906002</v>
      </c>
      <c r="AO9" s="17">
        <v>0.201380735010043</v>
      </c>
      <c r="AP9" s="17"/>
      <c r="AQ9" s="17">
        <v>0.30604763584901501</v>
      </c>
      <c r="AR9" s="17">
        <v>0.23961513769223</v>
      </c>
      <c r="AS9" s="17"/>
      <c r="AT9" s="17">
        <v>0.22701060825526601</v>
      </c>
      <c r="AU9" s="17">
        <v>0.36044445551062199</v>
      </c>
      <c r="AV9" s="17"/>
      <c r="AW9" s="17">
        <v>0.27870828760139199</v>
      </c>
      <c r="AX9" s="17">
        <v>0.24000412802287499</v>
      </c>
      <c r="AY9" s="17"/>
      <c r="AZ9" s="17">
        <v>0.32371087695790901</v>
      </c>
      <c r="BA9" s="17">
        <v>0.23599603941969</v>
      </c>
      <c r="BB9" s="17"/>
      <c r="BC9" s="17">
        <v>0.34981733803780701</v>
      </c>
      <c r="BD9" s="17">
        <v>0.23441050365131699</v>
      </c>
      <c r="BE9" s="17">
        <v>0.287876468561372</v>
      </c>
      <c r="BF9" s="17">
        <v>0.23831816258928601</v>
      </c>
    </row>
    <row r="10" spans="2:58">
      <c r="B10" s="18" t="s">
        <v>197</v>
      </c>
      <c r="C10" s="17">
        <v>0.44830795020967101</v>
      </c>
      <c r="D10" s="17">
        <v>0.45528431806362302</v>
      </c>
      <c r="E10" s="17">
        <v>0.44391391622921</v>
      </c>
      <c r="F10" s="17"/>
      <c r="G10" s="17">
        <v>0.46950853054925101</v>
      </c>
      <c r="H10" s="17">
        <v>0.44016239662154599</v>
      </c>
      <c r="I10" s="17">
        <v>0.47477600918604401</v>
      </c>
      <c r="J10" s="17">
        <v>0.42769867197455202</v>
      </c>
      <c r="K10" s="17">
        <v>0.41242059640496598</v>
      </c>
      <c r="L10" s="17">
        <v>0.46615113010122</v>
      </c>
      <c r="M10" s="17"/>
      <c r="N10" s="17">
        <v>0.43790494565583798</v>
      </c>
      <c r="O10" s="17">
        <v>0.48590248494599397</v>
      </c>
      <c r="P10" s="17">
        <v>0.43457979634619798</v>
      </c>
      <c r="Q10" s="17">
        <v>0.43343436427264098</v>
      </c>
      <c r="R10" s="17"/>
      <c r="S10" s="17">
        <v>0.45142515734904698</v>
      </c>
      <c r="T10" s="17">
        <v>0.41393988678194499</v>
      </c>
      <c r="U10" s="17">
        <v>0.51190555225728096</v>
      </c>
      <c r="V10" s="17">
        <v>0.44995295416687597</v>
      </c>
      <c r="W10" s="17">
        <v>0.41313452265492301</v>
      </c>
      <c r="X10" s="17">
        <v>0.44513033733771701</v>
      </c>
      <c r="Y10" s="17">
        <v>0.46265324700688099</v>
      </c>
      <c r="Z10" s="17">
        <v>0.41939069159313702</v>
      </c>
      <c r="AA10" s="17">
        <v>0.46234014567456699</v>
      </c>
      <c r="AB10" s="17"/>
      <c r="AC10" s="17">
        <v>0.43579593569656999</v>
      </c>
      <c r="AD10" s="17">
        <v>0.44128767411809</v>
      </c>
      <c r="AE10" s="17">
        <v>0.45211637549114497</v>
      </c>
      <c r="AF10" s="17">
        <v>0.48953310669403699</v>
      </c>
      <c r="AG10" s="17">
        <v>0.419789470379336</v>
      </c>
      <c r="AH10" s="17">
        <v>0.45335413523939599</v>
      </c>
      <c r="AI10" s="17"/>
      <c r="AJ10" s="17">
        <v>0.44356164995589398</v>
      </c>
      <c r="AK10" s="17">
        <v>0.472523180868686</v>
      </c>
      <c r="AL10" s="17">
        <v>0.42865022899884597</v>
      </c>
      <c r="AM10" s="17">
        <v>0.48188630472107702</v>
      </c>
      <c r="AN10" s="17">
        <v>0.41082759523868101</v>
      </c>
      <c r="AO10" s="17">
        <v>0.478560410931612</v>
      </c>
      <c r="AP10" s="17"/>
      <c r="AQ10" s="17">
        <v>0.444739703125898</v>
      </c>
      <c r="AR10" s="17">
        <v>0.44921218732458401</v>
      </c>
      <c r="AS10" s="17"/>
      <c r="AT10" s="17">
        <v>0.46042709047561697</v>
      </c>
      <c r="AU10" s="17">
        <v>0.39932345171448103</v>
      </c>
      <c r="AV10" s="17"/>
      <c r="AW10" s="17">
        <v>0.45217099845164999</v>
      </c>
      <c r="AX10" s="17">
        <v>0.44616481476763398</v>
      </c>
      <c r="AY10" s="17"/>
      <c r="AZ10" s="17">
        <v>0.43650422537337702</v>
      </c>
      <c r="BA10" s="17">
        <v>0.451150278386933</v>
      </c>
      <c r="BB10" s="17"/>
      <c r="BC10" s="17">
        <v>0.44299575464687602</v>
      </c>
      <c r="BD10" s="17">
        <v>0.43101767143674502</v>
      </c>
      <c r="BE10" s="17">
        <v>0.46120057855783803</v>
      </c>
      <c r="BF10" s="17">
        <v>0.44711722847194602</v>
      </c>
    </row>
    <row r="11" spans="2:58">
      <c r="B11" s="18" t="s">
        <v>198</v>
      </c>
      <c r="C11" s="17">
        <v>0.168563772689131</v>
      </c>
      <c r="D11" s="17">
        <v>0.18656567378973099</v>
      </c>
      <c r="E11" s="17">
        <v>0.150475476730522</v>
      </c>
      <c r="F11" s="17"/>
      <c r="G11" s="17">
        <v>0.17660073400328499</v>
      </c>
      <c r="H11" s="17">
        <v>0.114889595689987</v>
      </c>
      <c r="I11" s="17">
        <v>9.5424268741788706E-2</v>
      </c>
      <c r="J11" s="17">
        <v>0.17632642714945099</v>
      </c>
      <c r="K11" s="17">
        <v>0.20574918575752699</v>
      </c>
      <c r="L11" s="17">
        <v>0.233830612321168</v>
      </c>
      <c r="M11" s="17"/>
      <c r="N11" s="17">
        <v>0.15753029559179499</v>
      </c>
      <c r="O11" s="17">
        <v>0.14080382406917899</v>
      </c>
      <c r="P11" s="17">
        <v>0.20493444952845899</v>
      </c>
      <c r="Q11" s="17">
        <v>0.17641275307116899</v>
      </c>
      <c r="R11" s="17"/>
      <c r="S11" s="17">
        <v>0.16317683793225801</v>
      </c>
      <c r="T11" s="17">
        <v>0.20379585711321899</v>
      </c>
      <c r="U11" s="17">
        <v>0.124176577601238</v>
      </c>
      <c r="V11" s="17">
        <v>0.16455878175215999</v>
      </c>
      <c r="W11" s="17">
        <v>0.19083715385323399</v>
      </c>
      <c r="X11" s="17">
        <v>0.13829316445985601</v>
      </c>
      <c r="Y11" s="17">
        <v>0.19356157230236901</v>
      </c>
      <c r="Z11" s="17">
        <v>0.18432356408185199</v>
      </c>
      <c r="AA11" s="17">
        <v>0.15408274024410801</v>
      </c>
      <c r="AB11" s="17"/>
      <c r="AC11" s="17">
        <v>0.12377307330442899</v>
      </c>
      <c r="AD11" s="17">
        <v>0.180010698611418</v>
      </c>
      <c r="AE11" s="17">
        <v>0.17924465142625401</v>
      </c>
      <c r="AF11" s="17">
        <v>0.17146055613223499</v>
      </c>
      <c r="AG11" s="17">
        <v>0.204277709982051</v>
      </c>
      <c r="AH11" s="17">
        <v>0.21874343221800599</v>
      </c>
      <c r="AI11" s="17"/>
      <c r="AJ11" s="17">
        <v>0.20294437259798701</v>
      </c>
      <c r="AK11" s="17">
        <v>0.13993170519150899</v>
      </c>
      <c r="AL11" s="17">
        <v>0.165782813178349</v>
      </c>
      <c r="AM11" s="17">
        <v>0.19003579966846201</v>
      </c>
      <c r="AN11" s="17">
        <v>0.13108158050287999</v>
      </c>
      <c r="AO11" s="17">
        <v>0.193229566032701</v>
      </c>
      <c r="AP11" s="17"/>
      <c r="AQ11" s="17">
        <v>0.155854390276846</v>
      </c>
      <c r="AR11" s="17">
        <v>0.179245343656765</v>
      </c>
      <c r="AS11" s="17"/>
      <c r="AT11" s="17">
        <v>0.181157151249625</v>
      </c>
      <c r="AU11" s="17">
        <v>0.121951472000099</v>
      </c>
      <c r="AV11" s="17"/>
      <c r="AW11" s="17">
        <v>0.16778118454596699</v>
      </c>
      <c r="AX11" s="17">
        <v>0.16899793563017501</v>
      </c>
      <c r="AY11" s="17"/>
      <c r="AZ11" s="17">
        <v>0.154363717104996</v>
      </c>
      <c r="BA11" s="17">
        <v>0.176002941321453</v>
      </c>
      <c r="BB11" s="17"/>
      <c r="BC11" s="17">
        <v>0.155033639636661</v>
      </c>
      <c r="BD11" s="17">
        <v>0.16480525380887001</v>
      </c>
      <c r="BE11" s="17">
        <v>0.15768776479861399</v>
      </c>
      <c r="BF11" s="17">
        <v>0.17632262206139801</v>
      </c>
    </row>
    <row r="12" spans="2:58">
      <c r="B12" s="18" t="s">
        <v>199</v>
      </c>
      <c r="C12" s="17">
        <v>6.5645297223345597E-2</v>
      </c>
      <c r="D12" s="17">
        <v>7.3118610343180193E-2</v>
      </c>
      <c r="E12" s="17">
        <v>5.8850581221071001E-2</v>
      </c>
      <c r="F12" s="17"/>
      <c r="G12" s="17">
        <v>3.9763886539928898E-2</v>
      </c>
      <c r="H12" s="17">
        <v>2.29244629449252E-2</v>
      </c>
      <c r="I12" s="17">
        <v>6.4857485461913403E-2</v>
      </c>
      <c r="J12" s="17">
        <v>7.9320877966968198E-2</v>
      </c>
      <c r="K12" s="17">
        <v>8.9950387604716603E-2</v>
      </c>
      <c r="L12" s="17">
        <v>9.1877957214306402E-2</v>
      </c>
      <c r="M12" s="17"/>
      <c r="N12" s="17">
        <v>7.1114623036846306E-2</v>
      </c>
      <c r="O12" s="17">
        <v>4.9139552260862897E-2</v>
      </c>
      <c r="P12" s="17">
        <v>7.0393135873695695E-2</v>
      </c>
      <c r="Q12" s="17">
        <v>7.3102225140640006E-2</v>
      </c>
      <c r="R12" s="17"/>
      <c r="S12" s="17">
        <v>2.9530472996158699E-2</v>
      </c>
      <c r="T12" s="17">
        <v>7.5767584418738404E-2</v>
      </c>
      <c r="U12" s="17">
        <v>5.0337497752201699E-2</v>
      </c>
      <c r="V12" s="17">
        <v>7.1791323086381906E-2</v>
      </c>
      <c r="W12" s="17">
        <v>8.4260083382070097E-2</v>
      </c>
      <c r="X12" s="17">
        <v>5.5682190108832699E-2</v>
      </c>
      <c r="Y12" s="17">
        <v>9.7960514747620395E-2</v>
      </c>
      <c r="Z12" s="17">
        <v>7.3815151540977994E-2</v>
      </c>
      <c r="AA12" s="17">
        <v>7.1584779582077096E-2</v>
      </c>
      <c r="AB12" s="17"/>
      <c r="AC12" s="17">
        <v>4.3897501234299197E-2</v>
      </c>
      <c r="AD12" s="17">
        <v>5.1038333523670501E-2</v>
      </c>
      <c r="AE12" s="17">
        <v>8.1481965471312007E-2</v>
      </c>
      <c r="AF12" s="17">
        <v>7.6343023891533399E-2</v>
      </c>
      <c r="AG12" s="17">
        <v>0.112812156887048</v>
      </c>
      <c r="AH12" s="17">
        <v>8.3562474744691598E-2</v>
      </c>
      <c r="AI12" s="17"/>
      <c r="AJ12" s="17">
        <v>8.3660517541755797E-2</v>
      </c>
      <c r="AK12" s="17">
        <v>6.6968478277177806E-2</v>
      </c>
      <c r="AL12" s="17">
        <v>7.3029356331614906E-2</v>
      </c>
      <c r="AM12" s="17">
        <v>1.0680676979672E-2</v>
      </c>
      <c r="AN12" s="17">
        <v>5.08474149114631E-2</v>
      </c>
      <c r="AO12" s="17">
        <v>8.4157475273342899E-2</v>
      </c>
      <c r="AP12" s="17"/>
      <c r="AQ12" s="17">
        <v>4.9947267617545102E-2</v>
      </c>
      <c r="AR12" s="17">
        <v>7.1267246626902703E-2</v>
      </c>
      <c r="AS12" s="17"/>
      <c r="AT12" s="17">
        <v>7.0705026326527795E-2</v>
      </c>
      <c r="AU12" s="17">
        <v>4.6292688153921097E-2</v>
      </c>
      <c r="AV12" s="17"/>
      <c r="AW12" s="17">
        <v>6.2930132108161604E-2</v>
      </c>
      <c r="AX12" s="17">
        <v>6.7151611984341802E-2</v>
      </c>
      <c r="AY12" s="17"/>
      <c r="AZ12" s="17">
        <v>3.6935243318786698E-2</v>
      </c>
      <c r="BA12" s="17">
        <v>7.5895518050765706E-2</v>
      </c>
      <c r="BB12" s="17"/>
      <c r="BC12" s="17">
        <v>3.32652527015974E-2</v>
      </c>
      <c r="BD12" s="17">
        <v>7.1194021098295202E-2</v>
      </c>
      <c r="BE12" s="17">
        <v>6.9673807281181402E-2</v>
      </c>
      <c r="BF12" s="17">
        <v>7.7475246368193099E-2</v>
      </c>
    </row>
    <row r="13" spans="2:58">
      <c r="B13" s="18" t="s">
        <v>101</v>
      </c>
      <c r="C13" s="19">
        <v>6.3668375767187202E-2</v>
      </c>
      <c r="D13" s="19">
        <v>5.2546236714097701E-2</v>
      </c>
      <c r="E13" s="19">
        <v>7.3984250377962302E-2</v>
      </c>
      <c r="F13" s="19"/>
      <c r="G13" s="19">
        <v>6.0801972702404901E-2</v>
      </c>
      <c r="H13" s="19">
        <v>4.1938717980759502E-2</v>
      </c>
      <c r="I13" s="19">
        <v>5.2212578640671303E-2</v>
      </c>
      <c r="J13" s="19">
        <v>7.8497275594618804E-2</v>
      </c>
      <c r="K13" s="19">
        <v>8.0379090297672498E-2</v>
      </c>
      <c r="L13" s="19">
        <v>6.7874327590257896E-2</v>
      </c>
      <c r="M13" s="19"/>
      <c r="N13" s="19">
        <v>3.3139166566489499E-2</v>
      </c>
      <c r="O13" s="19">
        <v>6.0469421714166402E-2</v>
      </c>
      <c r="P13" s="19">
        <v>6.2929620208595993E-2</v>
      </c>
      <c r="Q13" s="19">
        <v>0.101042563867917</v>
      </c>
      <c r="R13" s="19"/>
      <c r="S13" s="19">
        <v>5.1545988158186201E-2</v>
      </c>
      <c r="T13" s="19">
        <v>7.0334490996189006E-2</v>
      </c>
      <c r="U13" s="19">
        <v>5.3385216382272102E-2</v>
      </c>
      <c r="V13" s="19">
        <v>7.1692726866135495E-2</v>
      </c>
      <c r="W13" s="19">
        <v>5.8689312237100603E-2</v>
      </c>
      <c r="X13" s="19">
        <v>0.115990164729806</v>
      </c>
      <c r="Y13" s="19">
        <v>4.5010297176766703E-2</v>
      </c>
      <c r="Z13" s="19">
        <v>4.8261261821975397E-2</v>
      </c>
      <c r="AA13" s="19">
        <v>5.1881644758756097E-2</v>
      </c>
      <c r="AB13" s="19"/>
      <c r="AC13" s="19">
        <v>3.7636972595931198E-2</v>
      </c>
      <c r="AD13" s="19">
        <v>7.9300695243780195E-2</v>
      </c>
      <c r="AE13" s="19">
        <v>7.11478875425329E-2</v>
      </c>
      <c r="AF13" s="19">
        <v>6.5417544550707502E-2</v>
      </c>
      <c r="AG13" s="19">
        <v>7.4152598849820298E-2</v>
      </c>
      <c r="AH13" s="19">
        <v>4.9451220297668901E-2</v>
      </c>
      <c r="AI13" s="19"/>
      <c r="AJ13" s="19">
        <v>5.5781136184456202E-2</v>
      </c>
      <c r="AK13" s="19">
        <v>6.6684051170218597E-2</v>
      </c>
      <c r="AL13" s="19">
        <v>0.12652911257569499</v>
      </c>
      <c r="AM13" s="19">
        <v>5.5976400845741597E-2</v>
      </c>
      <c r="AN13" s="19">
        <v>5.0470759037915397E-2</v>
      </c>
      <c r="AO13" s="19">
        <v>4.2671812752301697E-2</v>
      </c>
      <c r="AP13" s="19"/>
      <c r="AQ13" s="19">
        <v>4.3411003130696402E-2</v>
      </c>
      <c r="AR13" s="19">
        <v>6.06600846995183E-2</v>
      </c>
      <c r="AS13" s="19"/>
      <c r="AT13" s="19">
        <v>6.0700123692963598E-2</v>
      </c>
      <c r="AU13" s="19">
        <v>7.1987932620876299E-2</v>
      </c>
      <c r="AV13" s="19"/>
      <c r="AW13" s="19">
        <v>3.8409397292828301E-2</v>
      </c>
      <c r="AX13" s="19">
        <v>7.7681509594974205E-2</v>
      </c>
      <c r="AY13" s="19"/>
      <c r="AZ13" s="19">
        <v>4.8485937244931901E-2</v>
      </c>
      <c r="BA13" s="19">
        <v>6.0955222821157999E-2</v>
      </c>
      <c r="BB13" s="19"/>
      <c r="BC13" s="19">
        <v>1.8888014977058401E-2</v>
      </c>
      <c r="BD13" s="19">
        <v>9.8572550004773593E-2</v>
      </c>
      <c r="BE13" s="19">
        <v>2.3561380800994899E-2</v>
      </c>
      <c r="BF13" s="19">
        <v>6.0766740509177498E-2</v>
      </c>
    </row>
    <row r="14" spans="2:58">
      <c r="B14" s="16"/>
    </row>
    <row r="15" spans="2:58">
      <c r="B15" t="s">
        <v>497</v>
      </c>
    </row>
    <row r="16" spans="2:58">
      <c r="B16" t="s">
        <v>498</v>
      </c>
    </row>
    <row r="18" spans="2:2">
      <c r="B18"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BF18"/>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202</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196</v>
      </c>
      <c r="C9" s="17">
        <v>0.39428059510102698</v>
      </c>
      <c r="D9" s="17">
        <v>0.39011383155986201</v>
      </c>
      <c r="E9" s="17">
        <v>0.39748922731087999</v>
      </c>
      <c r="F9" s="17"/>
      <c r="G9" s="17">
        <v>0.35774914481046399</v>
      </c>
      <c r="H9" s="17">
        <v>0.40583671791561099</v>
      </c>
      <c r="I9" s="17">
        <v>0.39729019414307298</v>
      </c>
      <c r="J9" s="17">
        <v>0.41725997564755501</v>
      </c>
      <c r="K9" s="17">
        <v>0.43737569560177703</v>
      </c>
      <c r="L9" s="17">
        <v>0.356840602738626</v>
      </c>
      <c r="M9" s="17"/>
      <c r="N9" s="17">
        <v>0.40604158111544902</v>
      </c>
      <c r="O9" s="17">
        <v>0.42170803576037402</v>
      </c>
      <c r="P9" s="17">
        <v>0.37554314570187097</v>
      </c>
      <c r="Q9" s="17">
        <v>0.37009729781232298</v>
      </c>
      <c r="R9" s="17"/>
      <c r="S9" s="17">
        <v>0.39298512894098903</v>
      </c>
      <c r="T9" s="17">
        <v>0.39908551587184898</v>
      </c>
      <c r="U9" s="17">
        <v>0.45771432819198499</v>
      </c>
      <c r="V9" s="17">
        <v>0.37803257841167498</v>
      </c>
      <c r="W9" s="17">
        <v>0.38435901246618198</v>
      </c>
      <c r="X9" s="17">
        <v>0.352501434102242</v>
      </c>
      <c r="Y9" s="17">
        <v>0.38593862134958301</v>
      </c>
      <c r="Z9" s="17">
        <v>0.410558395530144</v>
      </c>
      <c r="AA9" s="17">
        <v>0.39464211454819897</v>
      </c>
      <c r="AB9" s="17"/>
      <c r="AC9" s="17">
        <v>0.42004375412051298</v>
      </c>
      <c r="AD9" s="17">
        <v>0.38704860978828998</v>
      </c>
      <c r="AE9" s="17">
        <v>0.37116992809039401</v>
      </c>
      <c r="AF9" s="17">
        <v>0.35323068876087999</v>
      </c>
      <c r="AG9" s="17">
        <v>0.45263513798372801</v>
      </c>
      <c r="AH9" s="17">
        <v>0.39934586913605402</v>
      </c>
      <c r="AI9" s="17"/>
      <c r="AJ9" s="17">
        <v>0.39194119655156301</v>
      </c>
      <c r="AK9" s="17">
        <v>0.39060478229375301</v>
      </c>
      <c r="AL9" s="17">
        <v>0.35308090955186</v>
      </c>
      <c r="AM9" s="17">
        <v>0.39478976260963</v>
      </c>
      <c r="AN9" s="17">
        <v>0.43888511468455998</v>
      </c>
      <c r="AO9" s="17">
        <v>0.28548757005466202</v>
      </c>
      <c r="AP9" s="17"/>
      <c r="AQ9" s="17">
        <v>0.41173128121906399</v>
      </c>
      <c r="AR9" s="17">
        <v>0.38559347376032399</v>
      </c>
      <c r="AS9" s="17"/>
      <c r="AT9" s="17">
        <v>0.38149636728445202</v>
      </c>
      <c r="AU9" s="17">
        <v>0.44085083338463699</v>
      </c>
      <c r="AV9" s="17"/>
      <c r="AW9" s="17">
        <v>0.43115392211619002</v>
      </c>
      <c r="AX9" s="17">
        <v>0.37382407241687399</v>
      </c>
      <c r="AY9" s="17"/>
      <c r="AZ9" s="17">
        <v>0.41101851146533802</v>
      </c>
      <c r="BA9" s="17">
        <v>0.39314064446101599</v>
      </c>
      <c r="BB9" s="17"/>
      <c r="BC9" s="17">
        <v>0.42445819378419197</v>
      </c>
      <c r="BD9" s="17">
        <v>0.375128630000791</v>
      </c>
      <c r="BE9" s="17">
        <v>0.42960184559862102</v>
      </c>
      <c r="BF9" s="17">
        <v>0.39168724673726601</v>
      </c>
    </row>
    <row r="10" spans="2:58">
      <c r="B10" s="18" t="s">
        <v>197</v>
      </c>
      <c r="C10" s="17">
        <v>0.42876139647885603</v>
      </c>
      <c r="D10" s="17">
        <v>0.41930401750012097</v>
      </c>
      <c r="E10" s="17">
        <v>0.43952435842144799</v>
      </c>
      <c r="F10" s="17"/>
      <c r="G10" s="17">
        <v>0.43935837912898301</v>
      </c>
      <c r="H10" s="17">
        <v>0.42881636217616398</v>
      </c>
      <c r="I10" s="17">
        <v>0.48397587282531501</v>
      </c>
      <c r="J10" s="17">
        <v>0.40861037972278602</v>
      </c>
      <c r="K10" s="17">
        <v>0.38615215194431901</v>
      </c>
      <c r="L10" s="17">
        <v>0.42551406457072999</v>
      </c>
      <c r="M10" s="17"/>
      <c r="N10" s="17">
        <v>0.45748912609245201</v>
      </c>
      <c r="O10" s="17">
        <v>0.431342078055862</v>
      </c>
      <c r="P10" s="17">
        <v>0.43696123504113499</v>
      </c>
      <c r="Q10" s="17">
        <v>0.386179640773963</v>
      </c>
      <c r="R10" s="17"/>
      <c r="S10" s="17">
        <v>0.45686518733251802</v>
      </c>
      <c r="T10" s="17">
        <v>0.41769489972993101</v>
      </c>
      <c r="U10" s="17">
        <v>0.35855082921045001</v>
      </c>
      <c r="V10" s="17">
        <v>0.436905999344185</v>
      </c>
      <c r="W10" s="17">
        <v>0.42988982307610502</v>
      </c>
      <c r="X10" s="17">
        <v>0.45910747200379198</v>
      </c>
      <c r="Y10" s="17">
        <v>0.43857237171118402</v>
      </c>
      <c r="Z10" s="17">
        <v>0.412154886917806</v>
      </c>
      <c r="AA10" s="17">
        <v>0.430235469875478</v>
      </c>
      <c r="AB10" s="17"/>
      <c r="AC10" s="17">
        <v>0.44144953698092299</v>
      </c>
      <c r="AD10" s="17">
        <v>0.428803088817934</v>
      </c>
      <c r="AE10" s="17">
        <v>0.42137866159548598</v>
      </c>
      <c r="AF10" s="17">
        <v>0.440742400578438</v>
      </c>
      <c r="AG10" s="17">
        <v>0.39801995353994801</v>
      </c>
      <c r="AH10" s="17">
        <v>0.40135322644421101</v>
      </c>
      <c r="AI10" s="17"/>
      <c r="AJ10" s="17">
        <v>0.42432827555231301</v>
      </c>
      <c r="AK10" s="17">
        <v>0.44647148739444198</v>
      </c>
      <c r="AL10" s="17">
        <v>0.40413909755710198</v>
      </c>
      <c r="AM10" s="17">
        <v>0.41485287241872398</v>
      </c>
      <c r="AN10" s="17">
        <v>0.42144186639605902</v>
      </c>
      <c r="AO10" s="17">
        <v>0.49888240214887902</v>
      </c>
      <c r="AP10" s="17"/>
      <c r="AQ10" s="17">
        <v>0.41104744605705701</v>
      </c>
      <c r="AR10" s="17">
        <v>0.44541186149925299</v>
      </c>
      <c r="AS10" s="17"/>
      <c r="AT10" s="17">
        <v>0.43666895761587399</v>
      </c>
      <c r="AU10" s="17">
        <v>0.40225105816009898</v>
      </c>
      <c r="AV10" s="17"/>
      <c r="AW10" s="17">
        <v>0.42488387169791703</v>
      </c>
      <c r="AX10" s="17">
        <v>0.43091256319096199</v>
      </c>
      <c r="AY10" s="17"/>
      <c r="AZ10" s="17">
        <v>0.43016383479016101</v>
      </c>
      <c r="BA10" s="17">
        <v>0.430969634152432</v>
      </c>
      <c r="BB10" s="17"/>
      <c r="BC10" s="17">
        <v>0.45017424735762102</v>
      </c>
      <c r="BD10" s="17">
        <v>0.40555371833391402</v>
      </c>
      <c r="BE10" s="17">
        <v>0.41261303392519</v>
      </c>
      <c r="BF10" s="17">
        <v>0.4356181510489</v>
      </c>
    </row>
    <row r="11" spans="2:58">
      <c r="B11" s="18" t="s">
        <v>198</v>
      </c>
      <c r="C11" s="17">
        <v>9.5848595904798994E-2</v>
      </c>
      <c r="D11" s="17">
        <v>0.11327090784457</v>
      </c>
      <c r="E11" s="17">
        <v>7.8589512094801306E-2</v>
      </c>
      <c r="F11" s="17"/>
      <c r="G11" s="17">
        <v>0.114796873897824</v>
      </c>
      <c r="H11" s="17">
        <v>0.109270355486283</v>
      </c>
      <c r="I11" s="17">
        <v>4.7396989713589799E-2</v>
      </c>
      <c r="J11" s="17">
        <v>0.10404858957485701</v>
      </c>
      <c r="K11" s="17">
        <v>0.100771103299803</v>
      </c>
      <c r="L11" s="17">
        <v>0.10131277021051199</v>
      </c>
      <c r="M11" s="17"/>
      <c r="N11" s="17">
        <v>8.8100610095089599E-2</v>
      </c>
      <c r="O11" s="17">
        <v>8.8375364268090104E-2</v>
      </c>
      <c r="P11" s="17">
        <v>9.0061850375637506E-2</v>
      </c>
      <c r="Q11" s="17">
        <v>0.117666644579975</v>
      </c>
      <c r="R11" s="17"/>
      <c r="S11" s="17">
        <v>9.6237194323246497E-2</v>
      </c>
      <c r="T11" s="17">
        <v>0.101830121641299</v>
      </c>
      <c r="U11" s="17">
        <v>8.9328216555202997E-2</v>
      </c>
      <c r="V11" s="17">
        <v>0.10222643496443801</v>
      </c>
      <c r="W11" s="17">
        <v>7.3848759164403796E-2</v>
      </c>
      <c r="X11" s="17">
        <v>9.5987078118888999E-2</v>
      </c>
      <c r="Y11" s="17">
        <v>9.4347076628424495E-2</v>
      </c>
      <c r="Z11" s="17">
        <v>8.2545902124962905E-2</v>
      </c>
      <c r="AA11" s="17">
        <v>0.10804767250118801</v>
      </c>
      <c r="AB11" s="17"/>
      <c r="AC11" s="17">
        <v>8.8548025313021694E-2</v>
      </c>
      <c r="AD11" s="17">
        <v>9.6190314397254395E-2</v>
      </c>
      <c r="AE11" s="17">
        <v>0.11311117185403299</v>
      </c>
      <c r="AF11" s="17">
        <v>0.108019112146904</v>
      </c>
      <c r="AG11" s="17">
        <v>5.61141456270755E-2</v>
      </c>
      <c r="AH11" s="17">
        <v>0.127828732008122</v>
      </c>
      <c r="AI11" s="17"/>
      <c r="AJ11" s="17">
        <v>0.100389957650439</v>
      </c>
      <c r="AK11" s="17">
        <v>8.5474152661754399E-2</v>
      </c>
      <c r="AL11" s="17">
        <v>0.117218310351626</v>
      </c>
      <c r="AM11" s="17">
        <v>0.12973329332893499</v>
      </c>
      <c r="AN11" s="17">
        <v>7.6232229794602396E-2</v>
      </c>
      <c r="AO11" s="17">
        <v>9.8049096476775996E-2</v>
      </c>
      <c r="AP11" s="17"/>
      <c r="AQ11" s="17">
        <v>0.111859574720343</v>
      </c>
      <c r="AR11" s="17">
        <v>9.0269014716599705E-2</v>
      </c>
      <c r="AS11" s="17"/>
      <c r="AT11" s="17">
        <v>9.9865122348922197E-2</v>
      </c>
      <c r="AU11" s="17">
        <v>8.1393597272171797E-2</v>
      </c>
      <c r="AV11" s="17"/>
      <c r="AW11" s="17">
        <v>8.7667563907553495E-2</v>
      </c>
      <c r="AX11" s="17">
        <v>0.100387255151973</v>
      </c>
      <c r="AY11" s="17"/>
      <c r="AZ11" s="17">
        <v>9.1207689938325898E-2</v>
      </c>
      <c r="BA11" s="17">
        <v>9.6748475673460302E-2</v>
      </c>
      <c r="BB11" s="17"/>
      <c r="BC11" s="17">
        <v>9.5329069656544002E-2</v>
      </c>
      <c r="BD11" s="17">
        <v>0.101646041998968</v>
      </c>
      <c r="BE11" s="17">
        <v>0.12118937040227699</v>
      </c>
      <c r="BF11" s="17">
        <v>8.7992576607187095E-2</v>
      </c>
    </row>
    <row r="12" spans="2:58">
      <c r="B12" s="18" t="s">
        <v>199</v>
      </c>
      <c r="C12" s="17">
        <v>3.5729450608419401E-2</v>
      </c>
      <c r="D12" s="17">
        <v>4.12209232598151E-2</v>
      </c>
      <c r="E12" s="17">
        <v>3.0638076185837901E-2</v>
      </c>
      <c r="F12" s="17"/>
      <c r="G12" s="17">
        <v>3.7471600876961199E-2</v>
      </c>
      <c r="H12" s="17">
        <v>2.3117493585398399E-2</v>
      </c>
      <c r="I12" s="17">
        <v>3.1372400797313099E-2</v>
      </c>
      <c r="J12" s="17">
        <v>2.3842665176223299E-2</v>
      </c>
      <c r="K12" s="17">
        <v>3.9139150571912598E-2</v>
      </c>
      <c r="L12" s="17">
        <v>5.6407947096817498E-2</v>
      </c>
      <c r="M12" s="17"/>
      <c r="N12" s="17">
        <v>3.1398286588202998E-2</v>
      </c>
      <c r="O12" s="17">
        <v>1.6740017056390399E-2</v>
      </c>
      <c r="P12" s="17">
        <v>4.90981439557421E-2</v>
      </c>
      <c r="Q12" s="17">
        <v>4.85972123850998E-2</v>
      </c>
      <c r="R12" s="17"/>
      <c r="S12" s="17">
        <v>2.3028842558921798E-2</v>
      </c>
      <c r="T12" s="17">
        <v>2.7364923360869702E-2</v>
      </c>
      <c r="U12" s="17">
        <v>4.7253103435828898E-2</v>
      </c>
      <c r="V12" s="17">
        <v>3.7828997411067398E-2</v>
      </c>
      <c r="W12" s="17">
        <v>5.0911279589646703E-2</v>
      </c>
      <c r="X12" s="17">
        <v>2.66536328679415E-2</v>
      </c>
      <c r="Y12" s="17">
        <v>6.5224399651342094E-2</v>
      </c>
      <c r="Z12" s="17">
        <v>5.5640846987255597E-2</v>
      </c>
      <c r="AA12" s="17">
        <v>1.8522693869335399E-2</v>
      </c>
      <c r="AB12" s="17"/>
      <c r="AC12" s="17">
        <v>2.5398479413735998E-2</v>
      </c>
      <c r="AD12" s="17">
        <v>3.5303900821530301E-2</v>
      </c>
      <c r="AE12" s="17">
        <v>4.4721167180520299E-2</v>
      </c>
      <c r="AF12" s="17">
        <v>3.9817505746767297E-2</v>
      </c>
      <c r="AG12" s="17">
        <v>4.7905642430914802E-2</v>
      </c>
      <c r="AH12" s="17">
        <v>2.2631866610044502E-2</v>
      </c>
      <c r="AI12" s="17"/>
      <c r="AJ12" s="17">
        <v>3.9979384103518499E-2</v>
      </c>
      <c r="AK12" s="17">
        <v>3.4318976426880803E-2</v>
      </c>
      <c r="AL12" s="17">
        <v>4.9077859881738801E-2</v>
      </c>
      <c r="AM12" s="17">
        <v>2.3981446358125401E-2</v>
      </c>
      <c r="AN12" s="17">
        <v>2.8051433647074402E-2</v>
      </c>
      <c r="AO12" s="17">
        <v>3.5668276362637301E-2</v>
      </c>
      <c r="AP12" s="17"/>
      <c r="AQ12" s="17">
        <v>3.2237639562234799E-2</v>
      </c>
      <c r="AR12" s="17">
        <v>3.8778035630144897E-2</v>
      </c>
      <c r="AS12" s="17"/>
      <c r="AT12" s="17">
        <v>3.6544896233291699E-2</v>
      </c>
      <c r="AU12" s="17">
        <v>3.1481112286437803E-2</v>
      </c>
      <c r="AV12" s="17"/>
      <c r="AW12" s="17">
        <v>3.9193205887487703E-2</v>
      </c>
      <c r="AX12" s="17">
        <v>3.3807834248456098E-2</v>
      </c>
      <c r="AY12" s="17"/>
      <c r="AZ12" s="17">
        <v>3.4094015012663299E-2</v>
      </c>
      <c r="BA12" s="17">
        <v>3.66568542630634E-2</v>
      </c>
      <c r="BB12" s="17"/>
      <c r="BC12" s="17">
        <v>2.0106754275120001E-2</v>
      </c>
      <c r="BD12" s="17">
        <v>5.2155347762142798E-2</v>
      </c>
      <c r="BE12" s="17">
        <v>2.21142956265288E-2</v>
      </c>
      <c r="BF12" s="17">
        <v>4.3735862689966903E-2</v>
      </c>
    </row>
    <row r="13" spans="2:58">
      <c r="B13" s="18" t="s">
        <v>101</v>
      </c>
      <c r="C13" s="19">
        <v>4.5379961906899101E-2</v>
      </c>
      <c r="D13" s="19">
        <v>3.6090319835631997E-2</v>
      </c>
      <c r="E13" s="19">
        <v>5.3758825987033E-2</v>
      </c>
      <c r="F13" s="19"/>
      <c r="G13" s="19">
        <v>5.0624001285767099E-2</v>
      </c>
      <c r="H13" s="19">
        <v>3.2959070836543897E-2</v>
      </c>
      <c r="I13" s="19">
        <v>3.99645425207098E-2</v>
      </c>
      <c r="J13" s="19">
        <v>4.6238389878579499E-2</v>
      </c>
      <c r="K13" s="19">
        <v>3.6561898582188397E-2</v>
      </c>
      <c r="L13" s="19">
        <v>5.9924615383315102E-2</v>
      </c>
      <c r="M13" s="19"/>
      <c r="N13" s="19">
        <v>1.69703961088069E-2</v>
      </c>
      <c r="O13" s="19">
        <v>4.1834504859283202E-2</v>
      </c>
      <c r="P13" s="19">
        <v>4.8335624925614398E-2</v>
      </c>
      <c r="Q13" s="19">
        <v>7.7459204448639005E-2</v>
      </c>
      <c r="R13" s="19"/>
      <c r="S13" s="19">
        <v>3.08836468443239E-2</v>
      </c>
      <c r="T13" s="19">
        <v>5.4024539396051098E-2</v>
      </c>
      <c r="U13" s="19">
        <v>4.7153522606532897E-2</v>
      </c>
      <c r="V13" s="19">
        <v>4.5005989868634501E-2</v>
      </c>
      <c r="W13" s="19">
        <v>6.09911257036631E-2</v>
      </c>
      <c r="X13" s="19">
        <v>6.5750382907135599E-2</v>
      </c>
      <c r="Y13" s="19">
        <v>1.5917530659466099E-2</v>
      </c>
      <c r="Z13" s="19">
        <v>3.90999684398321E-2</v>
      </c>
      <c r="AA13" s="19">
        <v>4.8552049205799599E-2</v>
      </c>
      <c r="AB13" s="19"/>
      <c r="AC13" s="19">
        <v>2.4560204171807001E-2</v>
      </c>
      <c r="AD13" s="19">
        <v>5.2654086174991198E-2</v>
      </c>
      <c r="AE13" s="19">
        <v>4.96190712795666E-2</v>
      </c>
      <c r="AF13" s="19">
        <v>5.8190292767010501E-2</v>
      </c>
      <c r="AG13" s="19">
        <v>4.5325120418333899E-2</v>
      </c>
      <c r="AH13" s="19">
        <v>4.8840305801567903E-2</v>
      </c>
      <c r="AI13" s="19"/>
      <c r="AJ13" s="19">
        <v>4.3361186142165498E-2</v>
      </c>
      <c r="AK13" s="19">
        <v>4.3130601223169897E-2</v>
      </c>
      <c r="AL13" s="19">
        <v>7.6483822657673603E-2</v>
      </c>
      <c r="AM13" s="19">
        <v>3.66426252845857E-2</v>
      </c>
      <c r="AN13" s="19">
        <v>3.5389355477703603E-2</v>
      </c>
      <c r="AO13" s="19">
        <v>8.1912654957046499E-2</v>
      </c>
      <c r="AP13" s="19"/>
      <c r="AQ13" s="19">
        <v>3.3124058441300397E-2</v>
      </c>
      <c r="AR13" s="19">
        <v>3.9947614393678499E-2</v>
      </c>
      <c r="AS13" s="19"/>
      <c r="AT13" s="19">
        <v>4.5424656517460298E-2</v>
      </c>
      <c r="AU13" s="19">
        <v>4.4023398896654603E-2</v>
      </c>
      <c r="AV13" s="19"/>
      <c r="AW13" s="19">
        <v>1.7101436390851099E-2</v>
      </c>
      <c r="AX13" s="19">
        <v>6.1068274991734901E-2</v>
      </c>
      <c r="AY13" s="19"/>
      <c r="AZ13" s="19">
        <v>3.3515948793512398E-2</v>
      </c>
      <c r="BA13" s="19">
        <v>4.2484391450029003E-2</v>
      </c>
      <c r="BB13" s="19"/>
      <c r="BC13" s="19">
        <v>9.9317349265234407E-3</v>
      </c>
      <c r="BD13" s="19">
        <v>6.5516261904184303E-2</v>
      </c>
      <c r="BE13" s="19">
        <v>1.4481454447383701E-2</v>
      </c>
      <c r="BF13" s="19">
        <v>4.0966162916680302E-2</v>
      </c>
    </row>
    <row r="14" spans="2:58">
      <c r="B14" s="16"/>
    </row>
    <row r="15" spans="2:58">
      <c r="B15" t="s">
        <v>497</v>
      </c>
    </row>
    <row r="16" spans="2:58">
      <c r="B16" t="s">
        <v>498</v>
      </c>
    </row>
    <row r="18" spans="2:2">
      <c r="B18"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BF18"/>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203</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196</v>
      </c>
      <c r="C9" s="17">
        <v>0.26882608071150799</v>
      </c>
      <c r="D9" s="17">
        <v>0.27136966706983401</v>
      </c>
      <c r="E9" s="17">
        <v>0.26442737076350897</v>
      </c>
      <c r="F9" s="17"/>
      <c r="G9" s="17">
        <v>0.24956929929777599</v>
      </c>
      <c r="H9" s="17">
        <v>0.31532290106882199</v>
      </c>
      <c r="I9" s="17">
        <v>0.28694992305905398</v>
      </c>
      <c r="J9" s="17">
        <v>0.267930618993517</v>
      </c>
      <c r="K9" s="17">
        <v>0.247976519225963</v>
      </c>
      <c r="L9" s="17">
        <v>0.23918557724662401</v>
      </c>
      <c r="M9" s="17"/>
      <c r="N9" s="17">
        <v>0.28835475186395598</v>
      </c>
      <c r="O9" s="17">
        <v>0.29326794759659103</v>
      </c>
      <c r="P9" s="17">
        <v>0.25123247889767403</v>
      </c>
      <c r="Q9" s="17">
        <v>0.23939019673105799</v>
      </c>
      <c r="R9" s="17"/>
      <c r="S9" s="17">
        <v>0.30785463114072897</v>
      </c>
      <c r="T9" s="17">
        <v>0.260839461458308</v>
      </c>
      <c r="U9" s="17">
        <v>0.23785007540856801</v>
      </c>
      <c r="V9" s="17">
        <v>0.275880893115721</v>
      </c>
      <c r="W9" s="17">
        <v>0.28194159864795898</v>
      </c>
      <c r="X9" s="17">
        <v>0.28763028183392703</v>
      </c>
      <c r="Y9" s="17">
        <v>0.25806515376109102</v>
      </c>
      <c r="Z9" s="17">
        <v>0.22394211368695599</v>
      </c>
      <c r="AA9" s="17">
        <v>0.25087730703530098</v>
      </c>
      <c r="AB9" s="17"/>
      <c r="AC9" s="17">
        <v>0.31332476503900197</v>
      </c>
      <c r="AD9" s="17">
        <v>0.26869150905315098</v>
      </c>
      <c r="AE9" s="17">
        <v>0.26177421694740199</v>
      </c>
      <c r="AF9" s="17">
        <v>0.24404459250844401</v>
      </c>
      <c r="AG9" s="17">
        <v>0.257870947407982</v>
      </c>
      <c r="AH9" s="17">
        <v>0.15987435495602001</v>
      </c>
      <c r="AI9" s="17"/>
      <c r="AJ9" s="17">
        <v>0.25061340916379898</v>
      </c>
      <c r="AK9" s="17">
        <v>0.25412245255647897</v>
      </c>
      <c r="AL9" s="17">
        <v>0.193545111347729</v>
      </c>
      <c r="AM9" s="17">
        <v>0.27270176519887901</v>
      </c>
      <c r="AN9" s="17">
        <v>0.32085891893451901</v>
      </c>
      <c r="AO9" s="17">
        <v>0.331728041807755</v>
      </c>
      <c r="AP9" s="17"/>
      <c r="AQ9" s="17">
        <v>0.30337048363629499</v>
      </c>
      <c r="AR9" s="17">
        <v>0.24981163393523201</v>
      </c>
      <c r="AS9" s="17"/>
      <c r="AT9" s="17">
        <v>0.251452724059891</v>
      </c>
      <c r="AU9" s="17">
        <v>0.33121058363074801</v>
      </c>
      <c r="AV9" s="17"/>
      <c r="AW9" s="17">
        <v>0.29183939750348098</v>
      </c>
      <c r="AX9" s="17">
        <v>0.256058791315599</v>
      </c>
      <c r="AY9" s="17"/>
      <c r="AZ9" s="17">
        <v>0.304989926336032</v>
      </c>
      <c r="BA9" s="17">
        <v>0.25981113470240802</v>
      </c>
      <c r="BB9" s="17"/>
      <c r="BC9" s="17">
        <v>0.289734259375723</v>
      </c>
      <c r="BD9" s="17">
        <v>0.29351845716632702</v>
      </c>
      <c r="BE9" s="17">
        <v>0.295963448655993</v>
      </c>
      <c r="BF9" s="17">
        <v>0.25056432102222198</v>
      </c>
    </row>
    <row r="10" spans="2:58">
      <c r="B10" s="18" t="s">
        <v>197</v>
      </c>
      <c r="C10" s="17">
        <v>0.448938952446444</v>
      </c>
      <c r="D10" s="17">
        <v>0.42708471006156201</v>
      </c>
      <c r="E10" s="17">
        <v>0.47204351533696398</v>
      </c>
      <c r="F10" s="17"/>
      <c r="G10" s="17">
        <v>0.4676716836118</v>
      </c>
      <c r="H10" s="17">
        <v>0.45392020430876301</v>
      </c>
      <c r="I10" s="17">
        <v>0.487268803259022</v>
      </c>
      <c r="J10" s="17">
        <v>0.44311248237056</v>
      </c>
      <c r="K10" s="17">
        <v>0.40736906420001101</v>
      </c>
      <c r="L10" s="17">
        <v>0.43821075763609202</v>
      </c>
      <c r="M10" s="17"/>
      <c r="N10" s="17">
        <v>0.45766747386988899</v>
      </c>
      <c r="O10" s="17">
        <v>0.463373136125454</v>
      </c>
      <c r="P10" s="17">
        <v>0.42828986515043299</v>
      </c>
      <c r="Q10" s="17">
        <v>0.43939018268699498</v>
      </c>
      <c r="R10" s="17"/>
      <c r="S10" s="17">
        <v>0.45515678249298402</v>
      </c>
      <c r="T10" s="17">
        <v>0.43064067066703798</v>
      </c>
      <c r="U10" s="17">
        <v>0.50187061998801397</v>
      </c>
      <c r="V10" s="17">
        <v>0.43067307224290302</v>
      </c>
      <c r="W10" s="17">
        <v>0.39707222362300798</v>
      </c>
      <c r="X10" s="17">
        <v>0.41131986963566702</v>
      </c>
      <c r="Y10" s="17">
        <v>0.45445456699300102</v>
      </c>
      <c r="Z10" s="17">
        <v>0.52340605365926196</v>
      </c>
      <c r="AA10" s="17">
        <v>0.47162743522481798</v>
      </c>
      <c r="AB10" s="17"/>
      <c r="AC10" s="17">
        <v>0.45908692218288599</v>
      </c>
      <c r="AD10" s="17">
        <v>0.453617691006305</v>
      </c>
      <c r="AE10" s="17">
        <v>0.44333982633671398</v>
      </c>
      <c r="AF10" s="17">
        <v>0.43580530647975002</v>
      </c>
      <c r="AG10" s="17">
        <v>0.41557089451274998</v>
      </c>
      <c r="AH10" s="17">
        <v>0.514957213911169</v>
      </c>
      <c r="AI10" s="17"/>
      <c r="AJ10" s="17">
        <v>0.45520155537524698</v>
      </c>
      <c r="AK10" s="17">
        <v>0.45720052357185897</v>
      </c>
      <c r="AL10" s="17">
        <v>0.493358276856045</v>
      </c>
      <c r="AM10" s="17">
        <v>0.45753337397477201</v>
      </c>
      <c r="AN10" s="17">
        <v>0.43794414744985599</v>
      </c>
      <c r="AO10" s="17">
        <v>0.33094322766884499</v>
      </c>
      <c r="AP10" s="17"/>
      <c r="AQ10" s="17">
        <v>0.44828502854039898</v>
      </c>
      <c r="AR10" s="17">
        <v>0.45909611267739697</v>
      </c>
      <c r="AS10" s="17"/>
      <c r="AT10" s="17">
        <v>0.46077080132063802</v>
      </c>
      <c r="AU10" s="17">
        <v>0.40872958580908603</v>
      </c>
      <c r="AV10" s="17"/>
      <c r="AW10" s="17">
        <v>0.44448908095775902</v>
      </c>
      <c r="AX10" s="17">
        <v>0.45140764470772099</v>
      </c>
      <c r="AY10" s="17"/>
      <c r="AZ10" s="17">
        <v>0.457209475775541</v>
      </c>
      <c r="BA10" s="17">
        <v>0.44739362757488998</v>
      </c>
      <c r="BB10" s="17"/>
      <c r="BC10" s="17">
        <v>0.47210333779371799</v>
      </c>
      <c r="BD10" s="17">
        <v>0.42620691166305802</v>
      </c>
      <c r="BE10" s="17">
        <v>0.44857133679248801</v>
      </c>
      <c r="BF10" s="17">
        <v>0.44544942621143402</v>
      </c>
    </row>
    <row r="11" spans="2:58">
      <c r="B11" s="18" t="s">
        <v>198</v>
      </c>
      <c r="C11" s="17">
        <v>0.163546711007826</v>
      </c>
      <c r="D11" s="17">
        <v>0.18883866883351799</v>
      </c>
      <c r="E11" s="17">
        <v>0.13912131136492001</v>
      </c>
      <c r="F11" s="17"/>
      <c r="G11" s="17">
        <v>0.151966289217703</v>
      </c>
      <c r="H11" s="17">
        <v>0.140953780225366</v>
      </c>
      <c r="I11" s="17">
        <v>0.12541036645223599</v>
      </c>
      <c r="J11" s="17">
        <v>0.15404326021630099</v>
      </c>
      <c r="K11" s="17">
        <v>0.19792773323079399</v>
      </c>
      <c r="L11" s="17">
        <v>0.205912895617617</v>
      </c>
      <c r="M11" s="17"/>
      <c r="N11" s="17">
        <v>0.16429165995876599</v>
      </c>
      <c r="O11" s="17">
        <v>0.14604473569960599</v>
      </c>
      <c r="P11" s="17">
        <v>0.19612685558561899</v>
      </c>
      <c r="Q11" s="17">
        <v>0.15322050214490099</v>
      </c>
      <c r="R11" s="17"/>
      <c r="S11" s="17">
        <v>0.12776758032895799</v>
      </c>
      <c r="T11" s="17">
        <v>0.190999679559442</v>
      </c>
      <c r="U11" s="17">
        <v>0.139760037054979</v>
      </c>
      <c r="V11" s="17">
        <v>0.19245996835055099</v>
      </c>
      <c r="W11" s="17">
        <v>0.18383651642212601</v>
      </c>
      <c r="X11" s="17">
        <v>0.13609053671218799</v>
      </c>
      <c r="Y11" s="17">
        <v>0.163210458250688</v>
      </c>
      <c r="Z11" s="17">
        <v>0.14550220137700601</v>
      </c>
      <c r="AA11" s="17">
        <v>0.181826128296494</v>
      </c>
      <c r="AB11" s="17"/>
      <c r="AC11" s="17">
        <v>0.13484064586691999</v>
      </c>
      <c r="AD11" s="17">
        <v>0.15363362604533001</v>
      </c>
      <c r="AE11" s="17">
        <v>0.16233982217252099</v>
      </c>
      <c r="AF11" s="17">
        <v>0.203990109834286</v>
      </c>
      <c r="AG11" s="17">
        <v>0.19370546177908701</v>
      </c>
      <c r="AH11" s="17">
        <v>0.158679101995295</v>
      </c>
      <c r="AI11" s="17"/>
      <c r="AJ11" s="17">
        <v>0.17168851571844901</v>
      </c>
      <c r="AK11" s="17">
        <v>0.173096369014239</v>
      </c>
      <c r="AL11" s="17">
        <v>0.14687848063114101</v>
      </c>
      <c r="AM11" s="17">
        <v>0.16014593192016</v>
      </c>
      <c r="AN11" s="17">
        <v>0.13684356021890901</v>
      </c>
      <c r="AO11" s="17">
        <v>0.231462735291359</v>
      </c>
      <c r="AP11" s="17"/>
      <c r="AQ11" s="17">
        <v>0.15560543729488199</v>
      </c>
      <c r="AR11" s="17">
        <v>0.164757130098866</v>
      </c>
      <c r="AS11" s="17"/>
      <c r="AT11" s="17">
        <v>0.167760391708388</v>
      </c>
      <c r="AU11" s="17">
        <v>0.14805851147104099</v>
      </c>
      <c r="AV11" s="17"/>
      <c r="AW11" s="17">
        <v>0.16835133386357601</v>
      </c>
      <c r="AX11" s="17">
        <v>0.16088121037651501</v>
      </c>
      <c r="AY11" s="17"/>
      <c r="AZ11" s="17">
        <v>0.143699889293119</v>
      </c>
      <c r="BA11" s="17">
        <v>0.171103323477309</v>
      </c>
      <c r="BB11" s="17"/>
      <c r="BC11" s="17">
        <v>0.157267136895925</v>
      </c>
      <c r="BD11" s="17">
        <v>0.14642032668011001</v>
      </c>
      <c r="BE11" s="17">
        <v>0.18368466389933299</v>
      </c>
      <c r="BF11" s="17">
        <v>0.17417686545057301</v>
      </c>
    </row>
    <row r="12" spans="2:58">
      <c r="B12" s="18" t="s">
        <v>199</v>
      </c>
      <c r="C12" s="17">
        <v>5.9332696084655301E-2</v>
      </c>
      <c r="D12" s="17">
        <v>6.7708787895522093E-2</v>
      </c>
      <c r="E12" s="17">
        <v>5.1604963103343601E-2</v>
      </c>
      <c r="F12" s="17"/>
      <c r="G12" s="17">
        <v>5.1626591970522502E-2</v>
      </c>
      <c r="H12" s="17">
        <v>4.5583140420932901E-2</v>
      </c>
      <c r="I12" s="17">
        <v>3.8746085292224397E-2</v>
      </c>
      <c r="J12" s="17">
        <v>5.69453241808675E-2</v>
      </c>
      <c r="K12" s="17">
        <v>9.3566308491148303E-2</v>
      </c>
      <c r="L12" s="17">
        <v>7.2370557895993004E-2</v>
      </c>
      <c r="M12" s="17"/>
      <c r="N12" s="17">
        <v>5.7075433345890901E-2</v>
      </c>
      <c r="O12" s="17">
        <v>3.8625583476888797E-2</v>
      </c>
      <c r="P12" s="17">
        <v>7.2273560208578697E-2</v>
      </c>
      <c r="Q12" s="17">
        <v>7.2261058122638805E-2</v>
      </c>
      <c r="R12" s="17"/>
      <c r="S12" s="17">
        <v>4.43150054637583E-2</v>
      </c>
      <c r="T12" s="17">
        <v>6.8711381110099806E-2</v>
      </c>
      <c r="U12" s="17">
        <v>5.46674770995456E-2</v>
      </c>
      <c r="V12" s="17">
        <v>4.27565589309572E-2</v>
      </c>
      <c r="W12" s="17">
        <v>0.10149473381299901</v>
      </c>
      <c r="X12" s="17">
        <v>6.3008166747811595E-2</v>
      </c>
      <c r="Y12" s="17">
        <v>7.3501428570933502E-2</v>
      </c>
      <c r="Z12" s="17">
        <v>5.7818755076761701E-2</v>
      </c>
      <c r="AA12" s="17">
        <v>4.2421684653215698E-2</v>
      </c>
      <c r="AB12" s="17"/>
      <c r="AC12" s="17">
        <v>4.2886536993520602E-2</v>
      </c>
      <c r="AD12" s="17">
        <v>5.7854035430150198E-2</v>
      </c>
      <c r="AE12" s="17">
        <v>6.9370161216607606E-2</v>
      </c>
      <c r="AF12" s="17">
        <v>6.1928477100667498E-2</v>
      </c>
      <c r="AG12" s="17">
        <v>6.6632826211749596E-2</v>
      </c>
      <c r="AH12" s="17">
        <v>0.106583444625725</v>
      </c>
      <c r="AI12" s="17"/>
      <c r="AJ12" s="17">
        <v>7.96898043966172E-2</v>
      </c>
      <c r="AK12" s="17">
        <v>4.9097413309459798E-2</v>
      </c>
      <c r="AL12" s="17">
        <v>6.3891397769444094E-2</v>
      </c>
      <c r="AM12" s="17">
        <v>3.43680136812839E-2</v>
      </c>
      <c r="AN12" s="17">
        <v>5.0839662620091597E-2</v>
      </c>
      <c r="AO12" s="17">
        <v>1.6750459088082498E-2</v>
      </c>
      <c r="AP12" s="17"/>
      <c r="AQ12" s="17">
        <v>4.7355613436258E-2</v>
      </c>
      <c r="AR12" s="17">
        <v>6.6983260851423504E-2</v>
      </c>
      <c r="AS12" s="17"/>
      <c r="AT12" s="17">
        <v>6.4918815885844E-2</v>
      </c>
      <c r="AU12" s="17">
        <v>4.0061875804715298E-2</v>
      </c>
      <c r="AV12" s="17"/>
      <c r="AW12" s="17">
        <v>5.6824431712264298E-2</v>
      </c>
      <c r="AX12" s="17">
        <v>6.0724226797643902E-2</v>
      </c>
      <c r="AY12" s="17"/>
      <c r="AZ12" s="17">
        <v>3.9986230146782202E-2</v>
      </c>
      <c r="BA12" s="17">
        <v>6.6592184694294801E-2</v>
      </c>
      <c r="BB12" s="17"/>
      <c r="BC12" s="17">
        <v>3.8286516828268898E-2</v>
      </c>
      <c r="BD12" s="17">
        <v>5.0749265241626297E-2</v>
      </c>
      <c r="BE12" s="17">
        <v>4.2165729626575402E-2</v>
      </c>
      <c r="BF12" s="17">
        <v>8.5941623148947405E-2</v>
      </c>
    </row>
    <row r="13" spans="2:58">
      <c r="B13" s="18" t="s">
        <v>101</v>
      </c>
      <c r="C13" s="19">
        <v>5.9355559749565898E-2</v>
      </c>
      <c r="D13" s="19">
        <v>4.49981661395642E-2</v>
      </c>
      <c r="E13" s="19">
        <v>7.2802839431264199E-2</v>
      </c>
      <c r="F13" s="19"/>
      <c r="G13" s="19">
        <v>7.9166135902198301E-2</v>
      </c>
      <c r="H13" s="19">
        <v>4.4219973976115601E-2</v>
      </c>
      <c r="I13" s="19">
        <v>6.1624821937463402E-2</v>
      </c>
      <c r="J13" s="19">
        <v>7.7968314238754804E-2</v>
      </c>
      <c r="K13" s="19">
        <v>5.31603748520839E-2</v>
      </c>
      <c r="L13" s="19">
        <v>4.4320211603673797E-2</v>
      </c>
      <c r="M13" s="19"/>
      <c r="N13" s="19">
        <v>3.2610680961497399E-2</v>
      </c>
      <c r="O13" s="19">
        <v>5.8688597101461001E-2</v>
      </c>
      <c r="P13" s="19">
        <v>5.2077240157695097E-2</v>
      </c>
      <c r="Q13" s="19">
        <v>9.5738060314407902E-2</v>
      </c>
      <c r="R13" s="19"/>
      <c r="S13" s="19">
        <v>6.4906000573570793E-2</v>
      </c>
      <c r="T13" s="19">
        <v>4.8808807205112603E-2</v>
      </c>
      <c r="U13" s="19">
        <v>6.5851790448893693E-2</v>
      </c>
      <c r="V13" s="19">
        <v>5.8229507359868801E-2</v>
      </c>
      <c r="W13" s="19">
        <v>3.5654927493907598E-2</v>
      </c>
      <c r="X13" s="19">
        <v>0.10195114507040701</v>
      </c>
      <c r="Y13" s="19">
        <v>5.0768392424285699E-2</v>
      </c>
      <c r="Z13" s="19">
        <v>4.9330876200013397E-2</v>
      </c>
      <c r="AA13" s="19">
        <v>5.32474447901711E-2</v>
      </c>
      <c r="AB13" s="19"/>
      <c r="AC13" s="19">
        <v>4.9861129917671901E-2</v>
      </c>
      <c r="AD13" s="19">
        <v>6.6203138465064107E-2</v>
      </c>
      <c r="AE13" s="19">
        <v>6.31759733267553E-2</v>
      </c>
      <c r="AF13" s="19">
        <v>5.4231514076853497E-2</v>
      </c>
      <c r="AG13" s="19">
        <v>6.6219870088431707E-2</v>
      </c>
      <c r="AH13" s="19">
        <v>5.9905884511791498E-2</v>
      </c>
      <c r="AI13" s="19"/>
      <c r="AJ13" s="19">
        <v>4.2806715345887397E-2</v>
      </c>
      <c r="AK13" s="19">
        <v>6.6483241547963298E-2</v>
      </c>
      <c r="AL13" s="19">
        <v>0.102326733395641</v>
      </c>
      <c r="AM13" s="19">
        <v>7.5250915224904305E-2</v>
      </c>
      <c r="AN13" s="19">
        <v>5.3513710776623397E-2</v>
      </c>
      <c r="AO13" s="19">
        <v>8.9115536143958299E-2</v>
      </c>
      <c r="AP13" s="19"/>
      <c r="AQ13" s="19">
        <v>4.5383437092166398E-2</v>
      </c>
      <c r="AR13" s="19">
        <v>5.9351862437081897E-2</v>
      </c>
      <c r="AS13" s="19"/>
      <c r="AT13" s="19">
        <v>5.50972670252396E-2</v>
      </c>
      <c r="AU13" s="19">
        <v>7.1939443284409696E-2</v>
      </c>
      <c r="AV13" s="19"/>
      <c r="AW13" s="19">
        <v>3.8495755962919702E-2</v>
      </c>
      <c r="AX13" s="19">
        <v>7.0928126802520197E-2</v>
      </c>
      <c r="AY13" s="19"/>
      <c r="AZ13" s="19">
        <v>5.4114478448525398E-2</v>
      </c>
      <c r="BA13" s="19">
        <v>5.5099729551097897E-2</v>
      </c>
      <c r="BB13" s="19"/>
      <c r="BC13" s="19">
        <v>4.2608749106364099E-2</v>
      </c>
      <c r="BD13" s="19">
        <v>8.3105039248879006E-2</v>
      </c>
      <c r="BE13" s="19">
        <v>2.96148210256101E-2</v>
      </c>
      <c r="BF13" s="19">
        <v>4.3867764166822601E-2</v>
      </c>
    </row>
    <row r="14" spans="2:58">
      <c r="B14" s="16"/>
    </row>
    <row r="15" spans="2:58">
      <c r="B15" t="s">
        <v>497</v>
      </c>
    </row>
    <row r="16" spans="2:58">
      <c r="B16" t="s">
        <v>498</v>
      </c>
    </row>
    <row r="18" spans="2:2">
      <c r="B18"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BF18"/>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204</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196</v>
      </c>
      <c r="C9" s="17">
        <v>0.20134309837165201</v>
      </c>
      <c r="D9" s="17">
        <v>0.20008276591290999</v>
      </c>
      <c r="E9" s="17">
        <v>0.20021414125022799</v>
      </c>
      <c r="F9" s="17"/>
      <c r="G9" s="17">
        <v>0.21967098101316199</v>
      </c>
      <c r="H9" s="17">
        <v>0.26357661143140698</v>
      </c>
      <c r="I9" s="17">
        <v>0.26046896609301401</v>
      </c>
      <c r="J9" s="17">
        <v>0.179177684738973</v>
      </c>
      <c r="K9" s="17">
        <v>0.164546001082888</v>
      </c>
      <c r="L9" s="17">
        <v>0.127697927513309</v>
      </c>
      <c r="M9" s="17"/>
      <c r="N9" s="17">
        <v>0.19943480227596799</v>
      </c>
      <c r="O9" s="17">
        <v>0.21849035732189601</v>
      </c>
      <c r="P9" s="17">
        <v>0.18922464604781</v>
      </c>
      <c r="Q9" s="17">
        <v>0.19745164771489601</v>
      </c>
      <c r="R9" s="17"/>
      <c r="S9" s="17">
        <v>0.240439211522747</v>
      </c>
      <c r="T9" s="17">
        <v>0.20269277544290501</v>
      </c>
      <c r="U9" s="17">
        <v>0.254212267827781</v>
      </c>
      <c r="V9" s="17">
        <v>0.20579071695734899</v>
      </c>
      <c r="W9" s="17">
        <v>0.21588404511679901</v>
      </c>
      <c r="X9" s="17">
        <v>0.158491999193208</v>
      </c>
      <c r="Y9" s="17">
        <v>0.16016983033979501</v>
      </c>
      <c r="Z9" s="17">
        <v>0.17353693630130801</v>
      </c>
      <c r="AA9" s="17">
        <v>0.17372496171506699</v>
      </c>
      <c r="AB9" s="17"/>
      <c r="AC9" s="17">
        <v>0.26796507327090402</v>
      </c>
      <c r="AD9" s="17">
        <v>0.173451685530324</v>
      </c>
      <c r="AE9" s="17">
        <v>0.14582365112055901</v>
      </c>
      <c r="AF9" s="17">
        <v>0.22432073124988899</v>
      </c>
      <c r="AG9" s="17">
        <v>0.15692050573046501</v>
      </c>
      <c r="AH9" s="17">
        <v>0.19486933891928199</v>
      </c>
      <c r="AI9" s="17"/>
      <c r="AJ9" s="17">
        <v>0.158493611785226</v>
      </c>
      <c r="AK9" s="17">
        <v>0.19986023893866101</v>
      </c>
      <c r="AL9" s="17">
        <v>0.16748559656148601</v>
      </c>
      <c r="AM9" s="17">
        <v>0.21598740214189499</v>
      </c>
      <c r="AN9" s="17">
        <v>0.278757456269002</v>
      </c>
      <c r="AO9" s="17">
        <v>0.188621161546906</v>
      </c>
      <c r="AP9" s="17"/>
      <c r="AQ9" s="17">
        <v>0.23829905923369399</v>
      </c>
      <c r="AR9" s="17">
        <v>0.19253568646248501</v>
      </c>
      <c r="AS9" s="17"/>
      <c r="AT9" s="17">
        <v>0.19149379319619</v>
      </c>
      <c r="AU9" s="17">
        <v>0.24239095891481499</v>
      </c>
      <c r="AV9" s="17"/>
      <c r="AW9" s="17">
        <v>0.21939455408228001</v>
      </c>
      <c r="AX9" s="17">
        <v>0.19132854196683999</v>
      </c>
      <c r="AY9" s="17"/>
      <c r="AZ9" s="17">
        <v>0.237705696252896</v>
      </c>
      <c r="BA9" s="17">
        <v>0.19047992022007801</v>
      </c>
      <c r="BB9" s="17"/>
      <c r="BC9" s="17">
        <v>0.25737400346181799</v>
      </c>
      <c r="BD9" s="17">
        <v>0.21050971379247699</v>
      </c>
      <c r="BE9" s="17">
        <v>0.21847524769794499</v>
      </c>
      <c r="BF9" s="17">
        <v>0.1677972533432</v>
      </c>
    </row>
    <row r="10" spans="2:58">
      <c r="B10" s="18" t="s">
        <v>197</v>
      </c>
      <c r="C10" s="17">
        <v>0.39209181497426698</v>
      </c>
      <c r="D10" s="17">
        <v>0.38046365586858699</v>
      </c>
      <c r="E10" s="17">
        <v>0.40572298110921101</v>
      </c>
      <c r="F10" s="17"/>
      <c r="G10" s="17">
        <v>0.485922758450894</v>
      </c>
      <c r="H10" s="17">
        <v>0.42855958901214802</v>
      </c>
      <c r="I10" s="17">
        <v>0.42723798312106498</v>
      </c>
      <c r="J10" s="17">
        <v>0.357996459381062</v>
      </c>
      <c r="K10" s="17">
        <v>0.35778956972971199</v>
      </c>
      <c r="L10" s="17">
        <v>0.32814319420271798</v>
      </c>
      <c r="M10" s="17"/>
      <c r="N10" s="17">
        <v>0.46177169637985199</v>
      </c>
      <c r="O10" s="17">
        <v>0.40379216423560399</v>
      </c>
      <c r="P10" s="17">
        <v>0.34523275465034298</v>
      </c>
      <c r="Q10" s="17">
        <v>0.34413119874239501</v>
      </c>
      <c r="R10" s="17"/>
      <c r="S10" s="17">
        <v>0.40898345144943798</v>
      </c>
      <c r="T10" s="17">
        <v>0.37777745148500802</v>
      </c>
      <c r="U10" s="17">
        <v>0.360212234778375</v>
      </c>
      <c r="V10" s="17">
        <v>0.408424912775321</v>
      </c>
      <c r="W10" s="17">
        <v>0.343173159281559</v>
      </c>
      <c r="X10" s="17">
        <v>0.42984714001209801</v>
      </c>
      <c r="Y10" s="17">
        <v>0.353925270234975</v>
      </c>
      <c r="Z10" s="17">
        <v>0.40180429490106701</v>
      </c>
      <c r="AA10" s="17">
        <v>0.427643792274016</v>
      </c>
      <c r="AB10" s="17"/>
      <c r="AC10" s="17">
        <v>0.428271490600305</v>
      </c>
      <c r="AD10" s="17">
        <v>0.38465137075399303</v>
      </c>
      <c r="AE10" s="17">
        <v>0.43042654836557998</v>
      </c>
      <c r="AF10" s="17">
        <v>0.34893180049099698</v>
      </c>
      <c r="AG10" s="17">
        <v>0.37197282357379602</v>
      </c>
      <c r="AH10" s="17">
        <v>0.33988548771837901</v>
      </c>
      <c r="AI10" s="17"/>
      <c r="AJ10" s="17">
        <v>0.36505527902042301</v>
      </c>
      <c r="AK10" s="17">
        <v>0.42546939850183602</v>
      </c>
      <c r="AL10" s="17">
        <v>0.312910100223668</v>
      </c>
      <c r="AM10" s="17">
        <v>0.462272392612674</v>
      </c>
      <c r="AN10" s="17">
        <v>0.40669067678932602</v>
      </c>
      <c r="AO10" s="17">
        <v>0.413186136467038</v>
      </c>
      <c r="AP10" s="17"/>
      <c r="AQ10" s="17">
        <v>0.425921114124439</v>
      </c>
      <c r="AR10" s="17">
        <v>0.37964587285071699</v>
      </c>
      <c r="AS10" s="17"/>
      <c r="AT10" s="17">
        <v>0.38731869912230299</v>
      </c>
      <c r="AU10" s="17">
        <v>0.41017829559281899</v>
      </c>
      <c r="AV10" s="17"/>
      <c r="AW10" s="17">
        <v>0.408787985158372</v>
      </c>
      <c r="AX10" s="17">
        <v>0.38282914160689802</v>
      </c>
      <c r="AY10" s="17"/>
      <c r="AZ10" s="17">
        <v>0.47846701309995998</v>
      </c>
      <c r="BA10" s="17">
        <v>0.36822193817218402</v>
      </c>
      <c r="BB10" s="17"/>
      <c r="BC10" s="17">
        <v>0.43995182387757398</v>
      </c>
      <c r="BD10" s="17">
        <v>0.36940479195895098</v>
      </c>
      <c r="BE10" s="17">
        <v>0.44765260937086199</v>
      </c>
      <c r="BF10" s="17">
        <v>0.38087618594612299</v>
      </c>
    </row>
    <row r="11" spans="2:58">
      <c r="B11" s="18" t="s">
        <v>198</v>
      </c>
      <c r="C11" s="17">
        <v>0.217064731932094</v>
      </c>
      <c r="D11" s="17">
        <v>0.225676786826839</v>
      </c>
      <c r="E11" s="17">
        <v>0.20832127610241299</v>
      </c>
      <c r="F11" s="17"/>
      <c r="G11" s="17">
        <v>0.17127367213368799</v>
      </c>
      <c r="H11" s="17">
        <v>0.18799620190615701</v>
      </c>
      <c r="I11" s="17">
        <v>0.18789999656922199</v>
      </c>
      <c r="J11" s="17">
        <v>0.25257275500992898</v>
      </c>
      <c r="K11" s="17">
        <v>0.228997145537705</v>
      </c>
      <c r="L11" s="17">
        <v>0.25697756006012101</v>
      </c>
      <c r="M11" s="17"/>
      <c r="N11" s="17">
        <v>0.19777791878985401</v>
      </c>
      <c r="O11" s="17">
        <v>0.21548354751055901</v>
      </c>
      <c r="P11" s="17">
        <v>0.226440082110969</v>
      </c>
      <c r="Q11" s="17">
        <v>0.230684594463169</v>
      </c>
      <c r="R11" s="17"/>
      <c r="S11" s="17">
        <v>0.185582822906114</v>
      </c>
      <c r="T11" s="17">
        <v>0.21252846904676001</v>
      </c>
      <c r="U11" s="17">
        <v>0.17508251338761199</v>
      </c>
      <c r="V11" s="17">
        <v>0.23001763667313099</v>
      </c>
      <c r="W11" s="17">
        <v>0.211547742487708</v>
      </c>
      <c r="X11" s="17">
        <v>0.23359592150130901</v>
      </c>
      <c r="Y11" s="17">
        <v>0.23858131685905101</v>
      </c>
      <c r="Z11" s="17">
        <v>0.283569588321952</v>
      </c>
      <c r="AA11" s="17">
        <v>0.23197859919007399</v>
      </c>
      <c r="AB11" s="17"/>
      <c r="AC11" s="17">
        <v>0.18758856560187301</v>
      </c>
      <c r="AD11" s="17">
        <v>0.22865886898123899</v>
      </c>
      <c r="AE11" s="17">
        <v>0.25792791389297798</v>
      </c>
      <c r="AF11" s="17">
        <v>0.21263829369364601</v>
      </c>
      <c r="AG11" s="17">
        <v>0.19735703582182801</v>
      </c>
      <c r="AH11" s="17">
        <v>0.24601264285678001</v>
      </c>
      <c r="AI11" s="17"/>
      <c r="AJ11" s="17">
        <v>0.24086385018540099</v>
      </c>
      <c r="AK11" s="17">
        <v>0.183220828683129</v>
      </c>
      <c r="AL11" s="17">
        <v>0.28766502216618201</v>
      </c>
      <c r="AM11" s="17">
        <v>0.199243724330087</v>
      </c>
      <c r="AN11" s="17">
        <v>0.19977610196495699</v>
      </c>
      <c r="AO11" s="17">
        <v>0.20934494097088099</v>
      </c>
      <c r="AP11" s="17"/>
      <c r="AQ11" s="17">
        <v>0.179713826717077</v>
      </c>
      <c r="AR11" s="17">
        <v>0.228490138389527</v>
      </c>
      <c r="AS11" s="17"/>
      <c r="AT11" s="17">
        <v>0.22714561942365299</v>
      </c>
      <c r="AU11" s="17">
        <v>0.17684604520376801</v>
      </c>
      <c r="AV11" s="17"/>
      <c r="AW11" s="17">
        <v>0.206879196790589</v>
      </c>
      <c r="AX11" s="17">
        <v>0.22271544608074501</v>
      </c>
      <c r="AY11" s="17"/>
      <c r="AZ11" s="17">
        <v>0.16982902860645299</v>
      </c>
      <c r="BA11" s="17">
        <v>0.23534820306801499</v>
      </c>
      <c r="BB11" s="17"/>
      <c r="BC11" s="17">
        <v>0.21894506566160399</v>
      </c>
      <c r="BD11" s="17">
        <v>0.208290195943788</v>
      </c>
      <c r="BE11" s="17">
        <v>0.19134934333401199</v>
      </c>
      <c r="BF11" s="17">
        <v>0.21408229058237799</v>
      </c>
    </row>
    <row r="12" spans="2:58">
      <c r="B12" s="18" t="s">
        <v>199</v>
      </c>
      <c r="C12" s="17">
        <v>0.128645073930968</v>
      </c>
      <c r="D12" s="17">
        <v>0.13783142982611099</v>
      </c>
      <c r="E12" s="17">
        <v>0.120670667484119</v>
      </c>
      <c r="F12" s="17"/>
      <c r="G12" s="17">
        <v>5.48921257858795E-2</v>
      </c>
      <c r="H12" s="17">
        <v>7.2878441343305997E-2</v>
      </c>
      <c r="I12" s="17">
        <v>7.3108156227309901E-2</v>
      </c>
      <c r="J12" s="17">
        <v>0.13835527329140401</v>
      </c>
      <c r="K12" s="17">
        <v>0.19960088034130899</v>
      </c>
      <c r="L12" s="17">
        <v>0.214628730918003</v>
      </c>
      <c r="M12" s="17"/>
      <c r="N12" s="17">
        <v>0.101600945033896</v>
      </c>
      <c r="O12" s="17">
        <v>0.113645631866732</v>
      </c>
      <c r="P12" s="17">
        <v>0.18039171652205799</v>
      </c>
      <c r="Q12" s="17">
        <v>0.12868262238731601</v>
      </c>
      <c r="R12" s="17"/>
      <c r="S12" s="17">
        <v>0.10238870003254</v>
      </c>
      <c r="T12" s="17">
        <v>0.14095496360487</v>
      </c>
      <c r="U12" s="17">
        <v>0.15235500987358599</v>
      </c>
      <c r="V12" s="17">
        <v>0.106710270035393</v>
      </c>
      <c r="W12" s="17">
        <v>0.16677293964741499</v>
      </c>
      <c r="X12" s="17">
        <v>8.9008528765981601E-2</v>
      </c>
      <c r="Y12" s="17">
        <v>0.19711334557419199</v>
      </c>
      <c r="Z12" s="17">
        <v>0.10170459627400499</v>
      </c>
      <c r="AA12" s="17">
        <v>0.110279894082844</v>
      </c>
      <c r="AB12" s="17"/>
      <c r="AC12" s="17">
        <v>7.27295508526902E-2</v>
      </c>
      <c r="AD12" s="17">
        <v>0.14200397671084899</v>
      </c>
      <c r="AE12" s="17">
        <v>0.114375933841547</v>
      </c>
      <c r="AF12" s="17">
        <v>0.13979883471847501</v>
      </c>
      <c r="AG12" s="17">
        <v>0.202225447680108</v>
      </c>
      <c r="AH12" s="17">
        <v>0.182843766236781</v>
      </c>
      <c r="AI12" s="17"/>
      <c r="AJ12" s="17">
        <v>0.185452801223356</v>
      </c>
      <c r="AK12" s="17">
        <v>0.126408562765018</v>
      </c>
      <c r="AL12" s="17">
        <v>0.105777531143118</v>
      </c>
      <c r="AM12" s="17">
        <v>5.9899959231975199E-2</v>
      </c>
      <c r="AN12" s="17">
        <v>6.9267988658977195E-2</v>
      </c>
      <c r="AO12" s="17">
        <v>9.8555752474460204E-2</v>
      </c>
      <c r="AP12" s="17"/>
      <c r="AQ12" s="17">
        <v>0.10316094692265899</v>
      </c>
      <c r="AR12" s="17">
        <v>0.14004463664191499</v>
      </c>
      <c r="AS12" s="17"/>
      <c r="AT12" s="17">
        <v>0.13650120149969699</v>
      </c>
      <c r="AU12" s="17">
        <v>0.100661026335956</v>
      </c>
      <c r="AV12" s="17"/>
      <c r="AW12" s="17">
        <v>0.13143451919961599</v>
      </c>
      <c r="AX12" s="17">
        <v>0.12709755015068</v>
      </c>
      <c r="AY12" s="17"/>
      <c r="AZ12" s="17">
        <v>6.4700874188687002E-2</v>
      </c>
      <c r="BA12" s="17">
        <v>0.150711209408953</v>
      </c>
      <c r="BB12" s="17"/>
      <c r="BC12" s="17">
        <v>5.2841841388944703E-2</v>
      </c>
      <c r="BD12" s="17">
        <v>0.115452544267687</v>
      </c>
      <c r="BE12" s="17">
        <v>0.110763973183602</v>
      </c>
      <c r="BF12" s="17">
        <v>0.182946598069119</v>
      </c>
    </row>
    <row r="13" spans="2:58">
      <c r="B13" s="18" t="s">
        <v>101</v>
      </c>
      <c r="C13" s="19">
        <v>6.0855280791018901E-2</v>
      </c>
      <c r="D13" s="19">
        <v>5.5945361565552902E-2</v>
      </c>
      <c r="E13" s="19">
        <v>6.5070934054028307E-2</v>
      </c>
      <c r="F13" s="19"/>
      <c r="G13" s="19">
        <v>6.8240462616376896E-2</v>
      </c>
      <c r="H13" s="19">
        <v>4.6989156306982603E-2</v>
      </c>
      <c r="I13" s="19">
        <v>5.1284897989389601E-2</v>
      </c>
      <c r="J13" s="19">
        <v>7.1897827578631696E-2</v>
      </c>
      <c r="K13" s="19">
        <v>4.9066403308385902E-2</v>
      </c>
      <c r="L13" s="19">
        <v>7.2552587305849306E-2</v>
      </c>
      <c r="M13" s="19"/>
      <c r="N13" s="19">
        <v>3.9414637520430298E-2</v>
      </c>
      <c r="O13" s="19">
        <v>4.8588299065208999E-2</v>
      </c>
      <c r="P13" s="19">
        <v>5.8710800668818897E-2</v>
      </c>
      <c r="Q13" s="19">
        <v>9.9049936692224505E-2</v>
      </c>
      <c r="R13" s="19"/>
      <c r="S13" s="19">
        <v>6.2605814089161799E-2</v>
      </c>
      <c r="T13" s="19">
        <v>6.6046340420457803E-2</v>
      </c>
      <c r="U13" s="19">
        <v>5.8137974132645903E-2</v>
      </c>
      <c r="V13" s="19">
        <v>4.9056463558807002E-2</v>
      </c>
      <c r="W13" s="19">
        <v>6.2622113466519302E-2</v>
      </c>
      <c r="X13" s="19">
        <v>8.9056410527403804E-2</v>
      </c>
      <c r="Y13" s="19">
        <v>5.0210236991986103E-2</v>
      </c>
      <c r="Z13" s="19">
        <v>3.93845842016676E-2</v>
      </c>
      <c r="AA13" s="19">
        <v>5.6372752737998799E-2</v>
      </c>
      <c r="AB13" s="19"/>
      <c r="AC13" s="19">
        <v>4.3445319674228301E-2</v>
      </c>
      <c r="AD13" s="19">
        <v>7.1234098023595496E-2</v>
      </c>
      <c r="AE13" s="19">
        <v>5.14459527793363E-2</v>
      </c>
      <c r="AF13" s="19">
        <v>7.4310339846993298E-2</v>
      </c>
      <c r="AG13" s="19">
        <v>7.1524187193803199E-2</v>
      </c>
      <c r="AH13" s="19">
        <v>3.6388764268777699E-2</v>
      </c>
      <c r="AI13" s="19"/>
      <c r="AJ13" s="19">
        <v>5.0134457785593403E-2</v>
      </c>
      <c r="AK13" s="19">
        <v>6.5040971111356205E-2</v>
      </c>
      <c r="AL13" s="19">
        <v>0.12616174990554699</v>
      </c>
      <c r="AM13" s="19">
        <v>6.2596521683368697E-2</v>
      </c>
      <c r="AN13" s="19">
        <v>4.5507776317738197E-2</v>
      </c>
      <c r="AO13" s="19">
        <v>9.0292008540715202E-2</v>
      </c>
      <c r="AP13" s="19"/>
      <c r="AQ13" s="19">
        <v>5.2905053002130498E-2</v>
      </c>
      <c r="AR13" s="19">
        <v>5.9283665655355797E-2</v>
      </c>
      <c r="AS13" s="19"/>
      <c r="AT13" s="19">
        <v>5.7540686758157697E-2</v>
      </c>
      <c r="AU13" s="19">
        <v>6.9923673952641902E-2</v>
      </c>
      <c r="AV13" s="19"/>
      <c r="AW13" s="19">
        <v>3.3503744769141898E-2</v>
      </c>
      <c r="AX13" s="19">
        <v>7.6029320194836297E-2</v>
      </c>
      <c r="AY13" s="19"/>
      <c r="AZ13" s="19">
        <v>4.9297387852003799E-2</v>
      </c>
      <c r="BA13" s="19">
        <v>5.5238729130770103E-2</v>
      </c>
      <c r="BB13" s="19"/>
      <c r="BC13" s="19">
        <v>3.0887265610059899E-2</v>
      </c>
      <c r="BD13" s="19">
        <v>9.63427540370973E-2</v>
      </c>
      <c r="BE13" s="19">
        <v>3.1758826413579098E-2</v>
      </c>
      <c r="BF13" s="19">
        <v>5.4297672059180201E-2</v>
      </c>
    </row>
    <row r="14" spans="2:58">
      <c r="B14" s="16"/>
    </row>
    <row r="15" spans="2:58">
      <c r="B15" t="s">
        <v>497</v>
      </c>
    </row>
    <row r="16" spans="2:58">
      <c r="B16" t="s">
        <v>498</v>
      </c>
    </row>
    <row r="18" spans="2:2">
      <c r="B18"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BF18"/>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205</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196</v>
      </c>
      <c r="C9" s="17">
        <v>0.19780489196826301</v>
      </c>
      <c r="D9" s="17">
        <v>0.18408313654738601</v>
      </c>
      <c r="E9" s="17">
        <v>0.209754095668644</v>
      </c>
      <c r="F9" s="17"/>
      <c r="G9" s="17">
        <v>0.27234016348704199</v>
      </c>
      <c r="H9" s="17">
        <v>0.320485088720253</v>
      </c>
      <c r="I9" s="17">
        <v>0.25015572372435402</v>
      </c>
      <c r="J9" s="17">
        <v>0.17382194881572499</v>
      </c>
      <c r="K9" s="17">
        <v>0.11803060714539999</v>
      </c>
      <c r="L9" s="17">
        <v>7.5946065358956802E-2</v>
      </c>
      <c r="M9" s="17"/>
      <c r="N9" s="17">
        <v>0.212774255689342</v>
      </c>
      <c r="O9" s="17">
        <v>0.21583801498656099</v>
      </c>
      <c r="P9" s="17">
        <v>0.15530720421715</v>
      </c>
      <c r="Q9" s="17">
        <v>0.201473347528521</v>
      </c>
      <c r="R9" s="17"/>
      <c r="S9" s="17">
        <v>0.28332765629843998</v>
      </c>
      <c r="T9" s="17">
        <v>0.176278639322341</v>
      </c>
      <c r="U9" s="17">
        <v>0.17791805393967899</v>
      </c>
      <c r="V9" s="17">
        <v>0.15683013209737301</v>
      </c>
      <c r="W9" s="17">
        <v>0.20806443641351299</v>
      </c>
      <c r="X9" s="17">
        <v>0.18829129443179801</v>
      </c>
      <c r="Y9" s="17">
        <v>0.14527515061805099</v>
      </c>
      <c r="Z9" s="17">
        <v>0.21863318483374899</v>
      </c>
      <c r="AA9" s="17">
        <v>0.204785587647839</v>
      </c>
      <c r="AB9" s="17"/>
      <c r="AC9" s="17">
        <v>0.32419639362279201</v>
      </c>
      <c r="AD9" s="17">
        <v>0.141377157819673</v>
      </c>
      <c r="AE9" s="17">
        <v>0.18238744399353601</v>
      </c>
      <c r="AF9" s="17">
        <v>0.167972277032781</v>
      </c>
      <c r="AG9" s="17">
        <v>0.13651087413003499</v>
      </c>
      <c r="AH9" s="17">
        <v>0.17682191458198901</v>
      </c>
      <c r="AI9" s="17"/>
      <c r="AJ9" s="17">
        <v>0.12796932394468699</v>
      </c>
      <c r="AK9" s="17">
        <v>0.195545929865864</v>
      </c>
      <c r="AL9" s="17">
        <v>0.20299867946047101</v>
      </c>
      <c r="AM9" s="17">
        <v>0.22498024885403001</v>
      </c>
      <c r="AN9" s="17">
        <v>0.29379081957748499</v>
      </c>
      <c r="AO9" s="17">
        <v>0.24266339631105199</v>
      </c>
      <c r="AP9" s="17"/>
      <c r="AQ9" s="17">
        <v>0.258302802756331</v>
      </c>
      <c r="AR9" s="17">
        <v>0.175886392200056</v>
      </c>
      <c r="AS9" s="17"/>
      <c r="AT9" s="17">
        <v>0.18042350517174099</v>
      </c>
      <c r="AU9" s="17">
        <v>0.26502990943608801</v>
      </c>
      <c r="AV9" s="17"/>
      <c r="AW9" s="17">
        <v>0.20615153184262</v>
      </c>
      <c r="AX9" s="17">
        <v>0.193174357060034</v>
      </c>
      <c r="AY9" s="17"/>
      <c r="AZ9" s="17">
        <v>0.27334777386991499</v>
      </c>
      <c r="BA9" s="17">
        <v>0.17627940414436399</v>
      </c>
      <c r="BB9" s="17"/>
      <c r="BC9" s="17">
        <v>0.30121878879868602</v>
      </c>
      <c r="BD9" s="17">
        <v>0.22175618060142999</v>
      </c>
      <c r="BE9" s="17">
        <v>0.20415479413496099</v>
      </c>
      <c r="BF9" s="17">
        <v>0.16392076439245501</v>
      </c>
    </row>
    <row r="10" spans="2:58">
      <c r="B10" s="18" t="s">
        <v>197</v>
      </c>
      <c r="C10" s="17">
        <v>0.35496182735068499</v>
      </c>
      <c r="D10" s="17">
        <v>0.34052321067784702</v>
      </c>
      <c r="E10" s="17">
        <v>0.37011031106145698</v>
      </c>
      <c r="F10" s="17"/>
      <c r="G10" s="17">
        <v>0.36909325979457502</v>
      </c>
      <c r="H10" s="17">
        <v>0.38270823840804402</v>
      </c>
      <c r="I10" s="17">
        <v>0.41461893919902798</v>
      </c>
      <c r="J10" s="17">
        <v>0.353758651768729</v>
      </c>
      <c r="K10" s="17">
        <v>0.35927531614964298</v>
      </c>
      <c r="L10" s="17">
        <v>0.27516281662138398</v>
      </c>
      <c r="M10" s="17"/>
      <c r="N10" s="17">
        <v>0.384735095398065</v>
      </c>
      <c r="O10" s="17">
        <v>0.32969320801104501</v>
      </c>
      <c r="P10" s="17">
        <v>0.35333925843074299</v>
      </c>
      <c r="Q10" s="17">
        <v>0.350337225311664</v>
      </c>
      <c r="R10" s="17"/>
      <c r="S10" s="17">
        <v>0.40619117771466501</v>
      </c>
      <c r="T10" s="17">
        <v>0.34177220191061097</v>
      </c>
      <c r="U10" s="17">
        <v>0.42524886371140802</v>
      </c>
      <c r="V10" s="17">
        <v>0.37257088148949602</v>
      </c>
      <c r="W10" s="17">
        <v>0.28980417198313702</v>
      </c>
      <c r="X10" s="17">
        <v>0.32911838181450198</v>
      </c>
      <c r="Y10" s="17">
        <v>0.32800195592459802</v>
      </c>
      <c r="Z10" s="17">
        <v>0.32107970005334502</v>
      </c>
      <c r="AA10" s="17">
        <v>0.33683157155096799</v>
      </c>
      <c r="AB10" s="17"/>
      <c r="AC10" s="17">
        <v>0.38553842422704498</v>
      </c>
      <c r="AD10" s="17">
        <v>0.37328098541167498</v>
      </c>
      <c r="AE10" s="17">
        <v>0.32379273967601502</v>
      </c>
      <c r="AF10" s="17">
        <v>0.32941374874273999</v>
      </c>
      <c r="AG10" s="17">
        <v>0.31227139949889099</v>
      </c>
      <c r="AH10" s="17">
        <v>0.36164971776927002</v>
      </c>
      <c r="AI10" s="17"/>
      <c r="AJ10" s="17">
        <v>0.337782038886147</v>
      </c>
      <c r="AK10" s="17">
        <v>0.37136648734948102</v>
      </c>
      <c r="AL10" s="17">
        <v>0.38172487789055598</v>
      </c>
      <c r="AM10" s="17">
        <v>0.422953810921194</v>
      </c>
      <c r="AN10" s="17">
        <v>0.351196515695131</v>
      </c>
      <c r="AO10" s="17">
        <v>0.29079045945745102</v>
      </c>
      <c r="AP10" s="17"/>
      <c r="AQ10" s="17">
        <v>0.36310521645638499</v>
      </c>
      <c r="AR10" s="17">
        <v>0.36012059846320799</v>
      </c>
      <c r="AS10" s="17"/>
      <c r="AT10" s="17">
        <v>0.34357282353100299</v>
      </c>
      <c r="AU10" s="17">
        <v>0.39920211689412</v>
      </c>
      <c r="AV10" s="17"/>
      <c r="AW10" s="17">
        <v>0.38634999460174901</v>
      </c>
      <c r="AX10" s="17">
        <v>0.33754835242553699</v>
      </c>
      <c r="AY10" s="17"/>
      <c r="AZ10" s="17">
        <v>0.385319018546046</v>
      </c>
      <c r="BA10" s="17">
        <v>0.34401565888019597</v>
      </c>
      <c r="BB10" s="17"/>
      <c r="BC10" s="17">
        <v>0.41855904665325699</v>
      </c>
      <c r="BD10" s="17">
        <v>0.29818686705539499</v>
      </c>
      <c r="BE10" s="17">
        <v>0.39822173212585499</v>
      </c>
      <c r="BF10" s="17">
        <v>0.32215947073293599</v>
      </c>
    </row>
    <row r="11" spans="2:58">
      <c r="B11" s="18" t="s">
        <v>198</v>
      </c>
      <c r="C11" s="17">
        <v>0.25003411286286098</v>
      </c>
      <c r="D11" s="17">
        <v>0.26966334897060501</v>
      </c>
      <c r="E11" s="17">
        <v>0.23079733478478301</v>
      </c>
      <c r="F11" s="17"/>
      <c r="G11" s="17">
        <v>0.20508755237252699</v>
      </c>
      <c r="H11" s="17">
        <v>0.205447469935084</v>
      </c>
      <c r="I11" s="17">
        <v>0.18697467901217399</v>
      </c>
      <c r="J11" s="17">
        <v>0.264666129140887</v>
      </c>
      <c r="K11" s="17">
        <v>0.27177107025233299</v>
      </c>
      <c r="L11" s="17">
        <v>0.34059228233199101</v>
      </c>
      <c r="M11" s="17"/>
      <c r="N11" s="17">
        <v>0.24064425958451799</v>
      </c>
      <c r="O11" s="17">
        <v>0.26002219298587098</v>
      </c>
      <c r="P11" s="17">
        <v>0.27244605156142399</v>
      </c>
      <c r="Q11" s="17">
        <v>0.229757224643273</v>
      </c>
      <c r="R11" s="17"/>
      <c r="S11" s="17">
        <v>0.171486252019354</v>
      </c>
      <c r="T11" s="17">
        <v>0.25762969335957098</v>
      </c>
      <c r="U11" s="17">
        <v>0.18453894454950701</v>
      </c>
      <c r="V11" s="17">
        <v>0.30059805433646902</v>
      </c>
      <c r="W11" s="17">
        <v>0.28563221382102699</v>
      </c>
      <c r="X11" s="17">
        <v>0.27518202476656101</v>
      </c>
      <c r="Y11" s="17">
        <v>0.280520300634234</v>
      </c>
      <c r="Z11" s="17">
        <v>0.27074506710256502</v>
      </c>
      <c r="AA11" s="17">
        <v>0.26877467833797303</v>
      </c>
      <c r="AB11" s="17"/>
      <c r="AC11" s="17">
        <v>0.190778990618831</v>
      </c>
      <c r="AD11" s="17">
        <v>0.275263220879501</v>
      </c>
      <c r="AE11" s="17">
        <v>0.26971904463167101</v>
      </c>
      <c r="AF11" s="17">
        <v>0.27217028370863999</v>
      </c>
      <c r="AG11" s="17">
        <v>0.25132265201290399</v>
      </c>
      <c r="AH11" s="17">
        <v>0.26123194535906502</v>
      </c>
      <c r="AI11" s="17"/>
      <c r="AJ11" s="17">
        <v>0.29220118963617397</v>
      </c>
      <c r="AK11" s="17">
        <v>0.25217468878683702</v>
      </c>
      <c r="AL11" s="17">
        <v>0.18566514062676601</v>
      </c>
      <c r="AM11" s="17">
        <v>0.22082220109644801</v>
      </c>
      <c r="AN11" s="17">
        <v>0.21622858507411999</v>
      </c>
      <c r="AO11" s="17">
        <v>0.21553472771828999</v>
      </c>
      <c r="AP11" s="17"/>
      <c r="AQ11" s="17">
        <v>0.23769904955950999</v>
      </c>
      <c r="AR11" s="17">
        <v>0.24942069966313099</v>
      </c>
      <c r="AS11" s="17"/>
      <c r="AT11" s="17">
        <v>0.26893933618835397</v>
      </c>
      <c r="AU11" s="17">
        <v>0.18148222985127199</v>
      </c>
      <c r="AV11" s="17"/>
      <c r="AW11" s="17">
        <v>0.25343812700450702</v>
      </c>
      <c r="AX11" s="17">
        <v>0.24814563959118899</v>
      </c>
      <c r="AY11" s="17"/>
      <c r="AZ11" s="17">
        <v>0.20605942285614201</v>
      </c>
      <c r="BA11" s="17">
        <v>0.26711932152971002</v>
      </c>
      <c r="BB11" s="17"/>
      <c r="BC11" s="17">
        <v>0.183115290243625</v>
      </c>
      <c r="BD11" s="17">
        <v>0.244510580359665</v>
      </c>
      <c r="BE11" s="17">
        <v>0.27048781754275403</v>
      </c>
      <c r="BF11" s="17">
        <v>0.27830504853049498</v>
      </c>
    </row>
    <row r="12" spans="2:58">
      <c r="B12" s="18" t="s">
        <v>199</v>
      </c>
      <c r="C12" s="17">
        <v>0.13132631556527699</v>
      </c>
      <c r="D12" s="17">
        <v>0.15433056607597601</v>
      </c>
      <c r="E12" s="17">
        <v>0.10985355697448999</v>
      </c>
      <c r="F12" s="17"/>
      <c r="G12" s="17">
        <v>8.6461634436494905E-2</v>
      </c>
      <c r="H12" s="17">
        <v>5.8031290893896803E-2</v>
      </c>
      <c r="I12" s="17">
        <v>8.7918979654388801E-2</v>
      </c>
      <c r="J12" s="17">
        <v>0.128924556104655</v>
      </c>
      <c r="K12" s="17">
        <v>0.19483889984165001</v>
      </c>
      <c r="L12" s="17">
        <v>0.21751145128601701</v>
      </c>
      <c r="M12" s="17"/>
      <c r="N12" s="17">
        <v>0.12507752001720601</v>
      </c>
      <c r="O12" s="17">
        <v>0.12500477975612301</v>
      </c>
      <c r="P12" s="17">
        <v>0.16059376387671601</v>
      </c>
      <c r="Q12" s="17">
        <v>0.117743608479395</v>
      </c>
      <c r="R12" s="17"/>
      <c r="S12" s="17">
        <v>8.7074339467109602E-2</v>
      </c>
      <c r="T12" s="17">
        <v>0.14957339393810901</v>
      </c>
      <c r="U12" s="17">
        <v>0.153985403922378</v>
      </c>
      <c r="V12" s="17">
        <v>0.11635033875666299</v>
      </c>
      <c r="W12" s="17">
        <v>0.14456988956099801</v>
      </c>
      <c r="X12" s="17">
        <v>0.101915710038011</v>
      </c>
      <c r="Y12" s="17">
        <v>0.19663312778890299</v>
      </c>
      <c r="Z12" s="17">
        <v>0.140936198207889</v>
      </c>
      <c r="AA12" s="17">
        <v>0.11917764076283099</v>
      </c>
      <c r="AB12" s="17"/>
      <c r="AC12" s="17">
        <v>6.3476879253531196E-2</v>
      </c>
      <c r="AD12" s="17">
        <v>0.13579942685091401</v>
      </c>
      <c r="AE12" s="17">
        <v>0.16120942328170601</v>
      </c>
      <c r="AF12" s="17">
        <v>0.15321588782323101</v>
      </c>
      <c r="AG12" s="17">
        <v>0.21801042388667</v>
      </c>
      <c r="AH12" s="17">
        <v>9.4618083475192405E-2</v>
      </c>
      <c r="AI12" s="17"/>
      <c r="AJ12" s="17">
        <v>0.179124249147674</v>
      </c>
      <c r="AK12" s="17">
        <v>0.119532403730127</v>
      </c>
      <c r="AL12" s="17">
        <v>0.118133648452163</v>
      </c>
      <c r="AM12" s="17">
        <v>7.7203649050632706E-2</v>
      </c>
      <c r="AN12" s="17">
        <v>7.5690110382425402E-2</v>
      </c>
      <c r="AO12" s="17">
        <v>0.169764981312616</v>
      </c>
      <c r="AP12" s="17"/>
      <c r="AQ12" s="17">
        <v>9.5523385834528296E-2</v>
      </c>
      <c r="AR12" s="17">
        <v>0.14927967158449101</v>
      </c>
      <c r="AS12" s="17"/>
      <c r="AT12" s="17">
        <v>0.14174775155199101</v>
      </c>
      <c r="AU12" s="17">
        <v>8.9248122607560196E-2</v>
      </c>
      <c r="AV12" s="17"/>
      <c r="AW12" s="17">
        <v>0.112716609812528</v>
      </c>
      <c r="AX12" s="17">
        <v>0.141650576994683</v>
      </c>
      <c r="AY12" s="17"/>
      <c r="AZ12" s="17">
        <v>8.9727282276883202E-2</v>
      </c>
      <c r="BA12" s="17">
        <v>0.145512296943035</v>
      </c>
      <c r="BB12" s="17"/>
      <c r="BC12" s="17">
        <v>7.5041679450375695E-2</v>
      </c>
      <c r="BD12" s="17">
        <v>0.123288938391723</v>
      </c>
      <c r="BE12" s="17">
        <v>0.109374525331666</v>
      </c>
      <c r="BF12" s="17">
        <v>0.173902699180979</v>
      </c>
    </row>
    <row r="13" spans="2:58">
      <c r="B13" s="18" t="s">
        <v>101</v>
      </c>
      <c r="C13" s="19">
        <v>6.5872852252913797E-2</v>
      </c>
      <c r="D13" s="19">
        <v>5.1399737728184999E-2</v>
      </c>
      <c r="E13" s="19">
        <v>7.9484701510626699E-2</v>
      </c>
      <c r="F13" s="19"/>
      <c r="G13" s="19">
        <v>6.7017389909360806E-2</v>
      </c>
      <c r="H13" s="19">
        <v>3.3327912042723E-2</v>
      </c>
      <c r="I13" s="19">
        <v>6.0331678410054698E-2</v>
      </c>
      <c r="J13" s="19">
        <v>7.8828714170004893E-2</v>
      </c>
      <c r="K13" s="19">
        <v>5.6084106610973898E-2</v>
      </c>
      <c r="L13" s="19">
        <v>9.07873844016511E-2</v>
      </c>
      <c r="M13" s="19"/>
      <c r="N13" s="19">
        <v>3.6768869310868799E-2</v>
      </c>
      <c r="O13" s="19">
        <v>6.9441804260400503E-2</v>
      </c>
      <c r="P13" s="19">
        <v>5.8313721913967297E-2</v>
      </c>
      <c r="Q13" s="19">
        <v>0.100688594037146</v>
      </c>
      <c r="R13" s="19"/>
      <c r="S13" s="19">
        <v>5.19205745004317E-2</v>
      </c>
      <c r="T13" s="19">
        <v>7.4746071469367306E-2</v>
      </c>
      <c r="U13" s="19">
        <v>5.8308733877027501E-2</v>
      </c>
      <c r="V13" s="19">
        <v>5.3650593319999398E-2</v>
      </c>
      <c r="W13" s="19">
        <v>7.1929288221325105E-2</v>
      </c>
      <c r="X13" s="19">
        <v>0.105492588949127</v>
      </c>
      <c r="Y13" s="19">
        <v>4.9569465034214603E-2</v>
      </c>
      <c r="Z13" s="19">
        <v>4.8605849802451598E-2</v>
      </c>
      <c r="AA13" s="19">
        <v>7.0430521700388701E-2</v>
      </c>
      <c r="AB13" s="19"/>
      <c r="AC13" s="19">
        <v>3.6009312277801603E-2</v>
      </c>
      <c r="AD13" s="19">
        <v>7.4279209038236801E-2</v>
      </c>
      <c r="AE13" s="19">
        <v>6.2891348417072099E-2</v>
      </c>
      <c r="AF13" s="19">
        <v>7.7227802692608594E-2</v>
      </c>
      <c r="AG13" s="19">
        <v>8.1884650471498704E-2</v>
      </c>
      <c r="AH13" s="19">
        <v>0.105678338814484</v>
      </c>
      <c r="AI13" s="19"/>
      <c r="AJ13" s="19">
        <v>6.2923198385317694E-2</v>
      </c>
      <c r="AK13" s="19">
        <v>6.1380490267691601E-2</v>
      </c>
      <c r="AL13" s="19">
        <v>0.11147765357004399</v>
      </c>
      <c r="AM13" s="19">
        <v>5.4040090077695703E-2</v>
      </c>
      <c r="AN13" s="19">
        <v>6.3093969270837894E-2</v>
      </c>
      <c r="AO13" s="19">
        <v>8.12464352005903E-2</v>
      </c>
      <c r="AP13" s="19"/>
      <c r="AQ13" s="19">
        <v>4.53695453932461E-2</v>
      </c>
      <c r="AR13" s="19">
        <v>6.5292638089114799E-2</v>
      </c>
      <c r="AS13" s="19"/>
      <c r="AT13" s="19">
        <v>6.5316583556911501E-2</v>
      </c>
      <c r="AU13" s="19">
        <v>6.5037621210959295E-2</v>
      </c>
      <c r="AV13" s="19"/>
      <c r="AW13" s="19">
        <v>4.1343736738595899E-2</v>
      </c>
      <c r="AX13" s="19">
        <v>7.9481073928557203E-2</v>
      </c>
      <c r="AY13" s="19"/>
      <c r="AZ13" s="19">
        <v>4.55465024510135E-2</v>
      </c>
      <c r="BA13" s="19">
        <v>6.7073318502694906E-2</v>
      </c>
      <c r="BB13" s="19"/>
      <c r="BC13" s="19">
        <v>2.2065194854056499E-2</v>
      </c>
      <c r="BD13" s="19">
        <v>0.112257433591788</v>
      </c>
      <c r="BE13" s="19">
        <v>1.7761130864764298E-2</v>
      </c>
      <c r="BF13" s="19">
        <v>6.1712017163135097E-2</v>
      </c>
    </row>
    <row r="14" spans="2:58">
      <c r="B14" s="16"/>
    </row>
    <row r="15" spans="2:58">
      <c r="B15" t="s">
        <v>497</v>
      </c>
    </row>
    <row r="16" spans="2:58">
      <c r="B16" t="s">
        <v>498</v>
      </c>
    </row>
    <row r="18" spans="2:2">
      <c r="B18"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BF18"/>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206</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196</v>
      </c>
      <c r="C9" s="17">
        <v>0.14548756546469699</v>
      </c>
      <c r="D9" s="17">
        <v>0.13634206047727801</v>
      </c>
      <c r="E9" s="17">
        <v>0.153687387154994</v>
      </c>
      <c r="F9" s="17"/>
      <c r="G9" s="17">
        <v>0.18814383378223401</v>
      </c>
      <c r="H9" s="17">
        <v>0.21374188057199101</v>
      </c>
      <c r="I9" s="17">
        <v>0.14789750277325001</v>
      </c>
      <c r="J9" s="17">
        <v>0.154404055582679</v>
      </c>
      <c r="K9" s="17">
        <v>0.106537782725873</v>
      </c>
      <c r="L9" s="17">
        <v>7.7050329819852895E-2</v>
      </c>
      <c r="M9" s="17"/>
      <c r="N9" s="17">
        <v>0.14623519186214101</v>
      </c>
      <c r="O9" s="17">
        <v>0.15807722524107301</v>
      </c>
      <c r="P9" s="17">
        <v>0.153877597370848</v>
      </c>
      <c r="Q9" s="17">
        <v>0.12506724287765</v>
      </c>
      <c r="R9" s="17"/>
      <c r="S9" s="17">
        <v>0.146513848063166</v>
      </c>
      <c r="T9" s="17">
        <v>0.16412068492089299</v>
      </c>
      <c r="U9" s="17">
        <v>0.11435440560313299</v>
      </c>
      <c r="V9" s="17">
        <v>0.13169461107416999</v>
      </c>
      <c r="W9" s="17">
        <v>0.17755458856432799</v>
      </c>
      <c r="X9" s="17">
        <v>0.15456465045485701</v>
      </c>
      <c r="Y9" s="17">
        <v>0.12116307266021301</v>
      </c>
      <c r="Z9" s="17">
        <v>0.18898316286016201</v>
      </c>
      <c r="AA9" s="17">
        <v>0.130554257785613</v>
      </c>
      <c r="AB9" s="17"/>
      <c r="AC9" s="17">
        <v>0.19145319820005799</v>
      </c>
      <c r="AD9" s="17">
        <v>0.12746262064446001</v>
      </c>
      <c r="AE9" s="17">
        <v>0.132308091318381</v>
      </c>
      <c r="AF9" s="17">
        <v>0.122652005727083</v>
      </c>
      <c r="AG9" s="17">
        <v>0.125210021383443</v>
      </c>
      <c r="AH9" s="17">
        <v>0.19275547697916001</v>
      </c>
      <c r="AI9" s="17"/>
      <c r="AJ9" s="17">
        <v>0.116416862833262</v>
      </c>
      <c r="AK9" s="17">
        <v>0.137199969852415</v>
      </c>
      <c r="AL9" s="17">
        <v>0.13776162293695299</v>
      </c>
      <c r="AM9" s="17">
        <v>0.193304591904463</v>
      </c>
      <c r="AN9" s="17">
        <v>0.193696903291281</v>
      </c>
      <c r="AO9" s="17">
        <v>0.16305398715906699</v>
      </c>
      <c r="AP9" s="17"/>
      <c r="AQ9" s="17">
        <v>0.18744751462380499</v>
      </c>
      <c r="AR9" s="17">
        <v>0.13178112343706599</v>
      </c>
      <c r="AS9" s="17"/>
      <c r="AT9" s="17">
        <v>0.13999974171412799</v>
      </c>
      <c r="AU9" s="17">
        <v>0.17063385495412001</v>
      </c>
      <c r="AV9" s="17"/>
      <c r="AW9" s="17">
        <v>0.20830630042420401</v>
      </c>
      <c r="AX9" s="17">
        <v>0.110637092759578</v>
      </c>
      <c r="AY9" s="17"/>
      <c r="AZ9" s="17">
        <v>0.216852029158215</v>
      </c>
      <c r="BA9" s="17">
        <v>0.127907849640018</v>
      </c>
      <c r="BB9" s="17"/>
      <c r="BC9" s="17">
        <v>0.199831888259414</v>
      </c>
      <c r="BD9" s="17">
        <v>0.167808129335481</v>
      </c>
      <c r="BE9" s="17">
        <v>0.17209583050100699</v>
      </c>
      <c r="BF9" s="17">
        <v>0.11516963583991301</v>
      </c>
    </row>
    <row r="10" spans="2:58">
      <c r="B10" s="18" t="s">
        <v>197</v>
      </c>
      <c r="C10" s="17">
        <v>0.34023630012981998</v>
      </c>
      <c r="D10" s="17">
        <v>0.35964573183290899</v>
      </c>
      <c r="E10" s="17">
        <v>0.32195139324097899</v>
      </c>
      <c r="F10" s="17"/>
      <c r="G10" s="17">
        <v>0.35319949821001001</v>
      </c>
      <c r="H10" s="17">
        <v>0.387040476672108</v>
      </c>
      <c r="I10" s="17">
        <v>0.37951515381918299</v>
      </c>
      <c r="J10" s="17">
        <v>0.32049486653911702</v>
      </c>
      <c r="K10" s="17">
        <v>0.34914007225388499</v>
      </c>
      <c r="L10" s="17">
        <v>0.27349721374073799</v>
      </c>
      <c r="M10" s="17"/>
      <c r="N10" s="17">
        <v>0.35607923755793702</v>
      </c>
      <c r="O10" s="17">
        <v>0.37247181926451101</v>
      </c>
      <c r="P10" s="17">
        <v>0.315906836529118</v>
      </c>
      <c r="Q10" s="17">
        <v>0.313041323603302</v>
      </c>
      <c r="R10" s="17"/>
      <c r="S10" s="17">
        <v>0.37332946653003701</v>
      </c>
      <c r="T10" s="17">
        <v>0.33545805989645799</v>
      </c>
      <c r="U10" s="17">
        <v>0.35555755046079601</v>
      </c>
      <c r="V10" s="17">
        <v>0.36888164926401701</v>
      </c>
      <c r="W10" s="17">
        <v>0.27840672281937301</v>
      </c>
      <c r="X10" s="17">
        <v>0.29555657624957998</v>
      </c>
      <c r="Y10" s="17">
        <v>0.33945812415655002</v>
      </c>
      <c r="Z10" s="17">
        <v>0.289792902252205</v>
      </c>
      <c r="AA10" s="17">
        <v>0.36633546294506503</v>
      </c>
      <c r="AB10" s="17"/>
      <c r="AC10" s="17">
        <v>0.34309273266850199</v>
      </c>
      <c r="AD10" s="17">
        <v>0.335997108092154</v>
      </c>
      <c r="AE10" s="17">
        <v>0.32156911974421098</v>
      </c>
      <c r="AF10" s="17">
        <v>0.33656057943022</v>
      </c>
      <c r="AG10" s="17">
        <v>0.33095905553921801</v>
      </c>
      <c r="AH10" s="17">
        <v>0.45560655098434499</v>
      </c>
      <c r="AI10" s="17"/>
      <c r="AJ10" s="17">
        <v>0.33313707833216799</v>
      </c>
      <c r="AK10" s="17">
        <v>0.37358490317035298</v>
      </c>
      <c r="AL10" s="17">
        <v>0.30188573947356401</v>
      </c>
      <c r="AM10" s="17">
        <v>0.33326601884085799</v>
      </c>
      <c r="AN10" s="17">
        <v>0.33332895152085801</v>
      </c>
      <c r="AO10" s="17">
        <v>0.27047392177188301</v>
      </c>
      <c r="AP10" s="17"/>
      <c r="AQ10" s="17">
        <v>0.38422306542069301</v>
      </c>
      <c r="AR10" s="17">
        <v>0.32581841653021298</v>
      </c>
      <c r="AS10" s="17"/>
      <c r="AT10" s="17">
        <v>0.33857527223903999</v>
      </c>
      <c r="AU10" s="17">
        <v>0.35224847018497801</v>
      </c>
      <c r="AV10" s="17"/>
      <c r="AW10" s="17">
        <v>0.395872934585068</v>
      </c>
      <c r="AX10" s="17">
        <v>0.30937030112908898</v>
      </c>
      <c r="AY10" s="17"/>
      <c r="AZ10" s="17">
        <v>0.364507849381632</v>
      </c>
      <c r="BA10" s="17">
        <v>0.32881773820139099</v>
      </c>
      <c r="BB10" s="17"/>
      <c r="BC10" s="17">
        <v>0.37357285826941999</v>
      </c>
      <c r="BD10" s="17">
        <v>0.27867316778064199</v>
      </c>
      <c r="BE10" s="17">
        <v>0.389409087900906</v>
      </c>
      <c r="BF10" s="17">
        <v>0.36366198843605302</v>
      </c>
    </row>
    <row r="11" spans="2:58">
      <c r="B11" s="18" t="s">
        <v>198</v>
      </c>
      <c r="C11" s="17">
        <v>0.25288089422944099</v>
      </c>
      <c r="D11" s="17">
        <v>0.28219903815129299</v>
      </c>
      <c r="E11" s="17">
        <v>0.22522009757246</v>
      </c>
      <c r="F11" s="17"/>
      <c r="G11" s="17">
        <v>0.238757921704677</v>
      </c>
      <c r="H11" s="17">
        <v>0.21261403668894899</v>
      </c>
      <c r="I11" s="17">
        <v>0.23885720589832601</v>
      </c>
      <c r="J11" s="17">
        <v>0.241734607167718</v>
      </c>
      <c r="K11" s="17">
        <v>0.250961762070678</v>
      </c>
      <c r="L11" s="17">
        <v>0.31912607240970697</v>
      </c>
      <c r="M11" s="17"/>
      <c r="N11" s="17">
        <v>0.26675618512702898</v>
      </c>
      <c r="O11" s="17">
        <v>0.229471160392093</v>
      </c>
      <c r="P11" s="17">
        <v>0.27537568583484701</v>
      </c>
      <c r="Q11" s="17">
        <v>0.239868352609967</v>
      </c>
      <c r="R11" s="17"/>
      <c r="S11" s="17">
        <v>0.220905094385207</v>
      </c>
      <c r="T11" s="17">
        <v>0.25904426595830399</v>
      </c>
      <c r="U11" s="17">
        <v>0.24048420129383599</v>
      </c>
      <c r="V11" s="17">
        <v>0.28006552183115901</v>
      </c>
      <c r="W11" s="17">
        <v>0.28483896820576698</v>
      </c>
      <c r="X11" s="17">
        <v>0.27220183708599399</v>
      </c>
      <c r="Y11" s="17">
        <v>0.252394421331125</v>
      </c>
      <c r="Z11" s="17">
        <v>0.23662613622861001</v>
      </c>
      <c r="AA11" s="17">
        <v>0.23983992010913599</v>
      </c>
      <c r="AB11" s="17"/>
      <c r="AC11" s="17">
        <v>0.25182330384282797</v>
      </c>
      <c r="AD11" s="17">
        <v>0.260398382115822</v>
      </c>
      <c r="AE11" s="17">
        <v>0.241626823011141</v>
      </c>
      <c r="AF11" s="17">
        <v>0.24794471523789699</v>
      </c>
      <c r="AG11" s="17">
        <v>0.27820282616877301</v>
      </c>
      <c r="AH11" s="17">
        <v>0.19961760939369</v>
      </c>
      <c r="AI11" s="17"/>
      <c r="AJ11" s="17">
        <v>0.26661492873288101</v>
      </c>
      <c r="AK11" s="17">
        <v>0.23849174775339499</v>
      </c>
      <c r="AL11" s="17">
        <v>0.28247221382891602</v>
      </c>
      <c r="AM11" s="17">
        <v>0.24277977865723399</v>
      </c>
      <c r="AN11" s="17">
        <v>0.247497987167871</v>
      </c>
      <c r="AO11" s="17">
        <v>0.25387116398753601</v>
      </c>
      <c r="AP11" s="17"/>
      <c r="AQ11" s="17">
        <v>0.21109315592064801</v>
      </c>
      <c r="AR11" s="17">
        <v>0.27472902441218</v>
      </c>
      <c r="AS11" s="17"/>
      <c r="AT11" s="17">
        <v>0.25901165147344501</v>
      </c>
      <c r="AU11" s="17">
        <v>0.223141423990494</v>
      </c>
      <c r="AV11" s="17"/>
      <c r="AW11" s="17">
        <v>0.21498620244693101</v>
      </c>
      <c r="AX11" s="17">
        <v>0.27390404795080397</v>
      </c>
      <c r="AY11" s="17"/>
      <c r="AZ11" s="17">
        <v>0.23107005053160801</v>
      </c>
      <c r="BA11" s="17">
        <v>0.26438425630986001</v>
      </c>
      <c r="BB11" s="17"/>
      <c r="BC11" s="17">
        <v>0.25232118223154698</v>
      </c>
      <c r="BD11" s="17">
        <v>0.26150126190755901</v>
      </c>
      <c r="BE11" s="17">
        <v>0.27148186525285301</v>
      </c>
      <c r="BF11" s="17">
        <v>0.238864890270475</v>
      </c>
    </row>
    <row r="12" spans="2:58">
      <c r="B12" s="18" t="s">
        <v>199</v>
      </c>
      <c r="C12" s="17">
        <v>0.120640720901507</v>
      </c>
      <c r="D12" s="17">
        <v>0.126879792633071</v>
      </c>
      <c r="E12" s="17">
        <v>0.115486883745582</v>
      </c>
      <c r="F12" s="17"/>
      <c r="G12" s="17">
        <v>0.136676509550025</v>
      </c>
      <c r="H12" s="17">
        <v>7.1823529323538707E-2</v>
      </c>
      <c r="I12" s="17">
        <v>8.7031306585027099E-2</v>
      </c>
      <c r="J12" s="17">
        <v>0.128116130139804</v>
      </c>
      <c r="K12" s="17">
        <v>0.11212771591655001</v>
      </c>
      <c r="L12" s="17">
        <v>0.17895343768890201</v>
      </c>
      <c r="M12" s="17"/>
      <c r="N12" s="17">
        <v>0.120158568156235</v>
      </c>
      <c r="O12" s="17">
        <v>9.9661313489145295E-2</v>
      </c>
      <c r="P12" s="17">
        <v>0.11783893480115699</v>
      </c>
      <c r="Q12" s="17">
        <v>0.14424216336668999</v>
      </c>
      <c r="R12" s="17"/>
      <c r="S12" s="17">
        <v>0.13050920081204301</v>
      </c>
      <c r="T12" s="17">
        <v>0.10667908528339499</v>
      </c>
      <c r="U12" s="17">
        <v>0.11061682184145</v>
      </c>
      <c r="V12" s="17">
        <v>0.11120226296614399</v>
      </c>
      <c r="W12" s="17">
        <v>0.131819962118463</v>
      </c>
      <c r="X12" s="17">
        <v>6.8979343238239899E-2</v>
      </c>
      <c r="Y12" s="17">
        <v>0.173192304064194</v>
      </c>
      <c r="Z12" s="17">
        <v>0.122185926092976</v>
      </c>
      <c r="AA12" s="17">
        <v>0.13638016415172199</v>
      </c>
      <c r="AB12" s="17"/>
      <c r="AC12" s="17">
        <v>9.7410841515303104E-2</v>
      </c>
      <c r="AD12" s="17">
        <v>0.128273601172253</v>
      </c>
      <c r="AE12" s="17">
        <v>0.175404347754614</v>
      </c>
      <c r="AF12" s="17">
        <v>0.117126753913512</v>
      </c>
      <c r="AG12" s="17">
        <v>0.103701917250012</v>
      </c>
      <c r="AH12" s="17">
        <v>8.2891867919830595E-2</v>
      </c>
      <c r="AI12" s="17"/>
      <c r="AJ12" s="17">
        <v>0.14200563771777799</v>
      </c>
      <c r="AK12" s="17">
        <v>9.3918242988519099E-2</v>
      </c>
      <c r="AL12" s="17">
        <v>0.14146532315628499</v>
      </c>
      <c r="AM12" s="17">
        <v>0.122739196641862</v>
      </c>
      <c r="AN12" s="17">
        <v>9.6030910959467405E-2</v>
      </c>
      <c r="AO12" s="17">
        <v>0.17051319744999199</v>
      </c>
      <c r="AP12" s="17"/>
      <c r="AQ12" s="17">
        <v>0.10777625202244701</v>
      </c>
      <c r="AR12" s="17">
        <v>0.125639457925208</v>
      </c>
      <c r="AS12" s="17"/>
      <c r="AT12" s="17">
        <v>0.128035180297908</v>
      </c>
      <c r="AU12" s="17">
        <v>9.1933792332540107E-2</v>
      </c>
      <c r="AV12" s="17"/>
      <c r="AW12" s="17">
        <v>9.7891297132007699E-2</v>
      </c>
      <c r="AX12" s="17">
        <v>0.13326160816781599</v>
      </c>
      <c r="AY12" s="17"/>
      <c r="AZ12" s="17">
        <v>8.8016035240161994E-2</v>
      </c>
      <c r="BA12" s="17">
        <v>0.13162058742437099</v>
      </c>
      <c r="BB12" s="17"/>
      <c r="BC12" s="17">
        <v>9.2721956269740904E-2</v>
      </c>
      <c r="BD12" s="17">
        <v>0.133700406190954</v>
      </c>
      <c r="BE12" s="17">
        <v>7.6220064290875994E-2</v>
      </c>
      <c r="BF12" s="17">
        <v>0.14201539026330001</v>
      </c>
    </row>
    <row r="13" spans="2:58">
      <c r="B13" s="18" t="s">
        <v>101</v>
      </c>
      <c r="C13" s="19">
        <v>0.140754519274534</v>
      </c>
      <c r="D13" s="19">
        <v>9.49333769054478E-2</v>
      </c>
      <c r="E13" s="19">
        <v>0.18365423828598401</v>
      </c>
      <c r="F13" s="19"/>
      <c r="G13" s="19">
        <v>8.3222236753053694E-2</v>
      </c>
      <c r="H13" s="19">
        <v>0.11478007674341301</v>
      </c>
      <c r="I13" s="19">
        <v>0.14669883092421299</v>
      </c>
      <c r="J13" s="19">
        <v>0.15525034057068199</v>
      </c>
      <c r="K13" s="19">
        <v>0.18123266703301399</v>
      </c>
      <c r="L13" s="19">
        <v>0.15137294634079901</v>
      </c>
      <c r="M13" s="19"/>
      <c r="N13" s="19">
        <v>0.110770817296657</v>
      </c>
      <c r="O13" s="19">
        <v>0.140318481613178</v>
      </c>
      <c r="P13" s="19">
        <v>0.13700094546403099</v>
      </c>
      <c r="Q13" s="19">
        <v>0.17778091754239</v>
      </c>
      <c r="R13" s="19"/>
      <c r="S13" s="19">
        <v>0.128742390209547</v>
      </c>
      <c r="T13" s="19">
        <v>0.13469790394094999</v>
      </c>
      <c r="U13" s="19">
        <v>0.17898702080078499</v>
      </c>
      <c r="V13" s="19">
        <v>0.10815595486451</v>
      </c>
      <c r="W13" s="19">
        <v>0.12737975829206799</v>
      </c>
      <c r="X13" s="19">
        <v>0.208697592971329</v>
      </c>
      <c r="Y13" s="19">
        <v>0.113792077787919</v>
      </c>
      <c r="Z13" s="19">
        <v>0.162411872566047</v>
      </c>
      <c r="AA13" s="19">
        <v>0.12689019500846399</v>
      </c>
      <c r="AB13" s="19"/>
      <c r="AC13" s="19">
        <v>0.116219923773309</v>
      </c>
      <c r="AD13" s="19">
        <v>0.14786828797530999</v>
      </c>
      <c r="AE13" s="19">
        <v>0.12909161817165399</v>
      </c>
      <c r="AF13" s="19">
        <v>0.17571594569128701</v>
      </c>
      <c r="AG13" s="19">
        <v>0.16192617965855399</v>
      </c>
      <c r="AH13" s="19">
        <v>6.9128494722974707E-2</v>
      </c>
      <c r="AI13" s="19"/>
      <c r="AJ13" s="19">
        <v>0.14182549238391101</v>
      </c>
      <c r="AK13" s="19">
        <v>0.156805136235318</v>
      </c>
      <c r="AL13" s="19">
        <v>0.136415100604282</v>
      </c>
      <c r="AM13" s="19">
        <v>0.107910413955583</v>
      </c>
      <c r="AN13" s="19">
        <v>0.12944524706052199</v>
      </c>
      <c r="AO13" s="19">
        <v>0.142087729631523</v>
      </c>
      <c r="AP13" s="19"/>
      <c r="AQ13" s="19">
        <v>0.109460012012408</v>
      </c>
      <c r="AR13" s="19">
        <v>0.14203197769533299</v>
      </c>
      <c r="AS13" s="19"/>
      <c r="AT13" s="19">
        <v>0.13437815427548</v>
      </c>
      <c r="AU13" s="19">
        <v>0.162042458537868</v>
      </c>
      <c r="AV13" s="19"/>
      <c r="AW13" s="19">
        <v>8.2943265411788994E-2</v>
      </c>
      <c r="AX13" s="19">
        <v>0.172826949992712</v>
      </c>
      <c r="AY13" s="19"/>
      <c r="AZ13" s="19">
        <v>9.9554035688383197E-2</v>
      </c>
      <c r="BA13" s="19">
        <v>0.14726956842436001</v>
      </c>
      <c r="BB13" s="19"/>
      <c r="BC13" s="19">
        <v>8.1552114969878103E-2</v>
      </c>
      <c r="BD13" s="19">
        <v>0.15831703478536399</v>
      </c>
      <c r="BE13" s="19">
        <v>9.0793152054358006E-2</v>
      </c>
      <c r="BF13" s="19">
        <v>0.140288095190259</v>
      </c>
    </row>
    <row r="14" spans="2:58">
      <c r="B14" s="16"/>
    </row>
    <row r="15" spans="2:58">
      <c r="B15" t="s">
        <v>497</v>
      </c>
    </row>
    <row r="16" spans="2:58">
      <c r="B16" t="s">
        <v>498</v>
      </c>
    </row>
    <row r="18" spans="2:2">
      <c r="B18"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BF18"/>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207</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196</v>
      </c>
      <c r="C9" s="17">
        <v>0.24614890466769401</v>
      </c>
      <c r="D9" s="17">
        <v>0.247318416762034</v>
      </c>
      <c r="E9" s="17">
        <v>0.2411011645227</v>
      </c>
      <c r="F9" s="17"/>
      <c r="G9" s="17">
        <v>0.30272379328475602</v>
      </c>
      <c r="H9" s="17">
        <v>0.30568342638768797</v>
      </c>
      <c r="I9" s="17">
        <v>0.275769195980689</v>
      </c>
      <c r="J9" s="17">
        <v>0.235509111845221</v>
      </c>
      <c r="K9" s="17">
        <v>0.192863544129901</v>
      </c>
      <c r="L9" s="17">
        <v>0.17141403467193</v>
      </c>
      <c r="M9" s="17"/>
      <c r="N9" s="17">
        <v>0.25133973206617699</v>
      </c>
      <c r="O9" s="17">
        <v>0.225351813718287</v>
      </c>
      <c r="P9" s="17">
        <v>0.24209995309475399</v>
      </c>
      <c r="Q9" s="17">
        <v>0.26719304129310101</v>
      </c>
      <c r="R9" s="17"/>
      <c r="S9" s="17">
        <v>0.28634352357339099</v>
      </c>
      <c r="T9" s="17">
        <v>0.22900223960176899</v>
      </c>
      <c r="U9" s="17">
        <v>0.23940935702202701</v>
      </c>
      <c r="V9" s="17">
        <v>0.23111281887871099</v>
      </c>
      <c r="W9" s="17">
        <v>0.28289107706516797</v>
      </c>
      <c r="X9" s="17">
        <v>0.256863878883823</v>
      </c>
      <c r="Y9" s="17">
        <v>0.24624943708493799</v>
      </c>
      <c r="Z9" s="17">
        <v>0.20994726761069701</v>
      </c>
      <c r="AA9" s="17">
        <v>0.21764882457561999</v>
      </c>
      <c r="AB9" s="17"/>
      <c r="AC9" s="17">
        <v>0.32259342544803898</v>
      </c>
      <c r="AD9" s="17">
        <v>0.20887803290557799</v>
      </c>
      <c r="AE9" s="17">
        <v>0.235872705973945</v>
      </c>
      <c r="AF9" s="17">
        <v>0.217346889835552</v>
      </c>
      <c r="AG9" s="17">
        <v>0.24792227163814001</v>
      </c>
      <c r="AH9" s="17">
        <v>0.20786098288858201</v>
      </c>
      <c r="AI9" s="17"/>
      <c r="AJ9" s="17">
        <v>0.21052626290538001</v>
      </c>
      <c r="AK9" s="17">
        <v>0.20578438854213599</v>
      </c>
      <c r="AL9" s="17">
        <v>0.27935695847224701</v>
      </c>
      <c r="AM9" s="17">
        <v>0.27487423394623201</v>
      </c>
      <c r="AN9" s="17">
        <v>0.32806881950718503</v>
      </c>
      <c r="AO9" s="17">
        <v>0.27436366551526797</v>
      </c>
      <c r="AP9" s="17"/>
      <c r="AQ9" s="17">
        <v>0.29340994309760299</v>
      </c>
      <c r="AR9" s="17">
        <v>0.22353528818750101</v>
      </c>
      <c r="AS9" s="17"/>
      <c r="AT9" s="17">
        <v>0.231907041753069</v>
      </c>
      <c r="AU9" s="17">
        <v>0.29575761841453702</v>
      </c>
      <c r="AV9" s="17"/>
      <c r="AW9" s="17">
        <v>0.28210013093501402</v>
      </c>
      <c r="AX9" s="17">
        <v>0.22620394349405001</v>
      </c>
      <c r="AY9" s="17"/>
      <c r="AZ9" s="17">
        <v>0.31686747253631198</v>
      </c>
      <c r="BA9" s="17">
        <v>0.22901662054643501</v>
      </c>
      <c r="BB9" s="17"/>
      <c r="BC9" s="17">
        <v>0.31866977362221299</v>
      </c>
      <c r="BD9" s="17">
        <v>0.29730353355928002</v>
      </c>
      <c r="BE9" s="17">
        <v>0.227595203015383</v>
      </c>
      <c r="BF9" s="17">
        <v>0.24217050370071699</v>
      </c>
    </row>
    <row r="10" spans="2:58">
      <c r="B10" s="18" t="s">
        <v>197</v>
      </c>
      <c r="C10" s="17">
        <v>0.38178750828809199</v>
      </c>
      <c r="D10" s="17">
        <v>0.37625185164388097</v>
      </c>
      <c r="E10" s="17">
        <v>0.38924341028253601</v>
      </c>
      <c r="F10" s="17"/>
      <c r="G10" s="17">
        <v>0.40968608127907402</v>
      </c>
      <c r="H10" s="17">
        <v>0.44059799298159402</v>
      </c>
      <c r="I10" s="17">
        <v>0.40157954190815398</v>
      </c>
      <c r="J10" s="17">
        <v>0.370818203223858</v>
      </c>
      <c r="K10" s="17">
        <v>0.371443551680599</v>
      </c>
      <c r="L10" s="17">
        <v>0.32029367028973399</v>
      </c>
      <c r="M10" s="17"/>
      <c r="N10" s="17">
        <v>0.42995561868339799</v>
      </c>
      <c r="O10" s="17">
        <v>0.41483200382989199</v>
      </c>
      <c r="P10" s="17">
        <v>0.35350664653075098</v>
      </c>
      <c r="Q10" s="17">
        <v>0.32027532662583902</v>
      </c>
      <c r="R10" s="17"/>
      <c r="S10" s="17">
        <v>0.42618566677631697</v>
      </c>
      <c r="T10" s="17">
        <v>0.36468847237628899</v>
      </c>
      <c r="U10" s="17">
        <v>0.41890759475260098</v>
      </c>
      <c r="V10" s="17">
        <v>0.40939101763003999</v>
      </c>
      <c r="W10" s="17">
        <v>0.32498679548158399</v>
      </c>
      <c r="X10" s="17">
        <v>0.337734849074454</v>
      </c>
      <c r="Y10" s="17">
        <v>0.35295965870528401</v>
      </c>
      <c r="Z10" s="17">
        <v>0.42931167615638499</v>
      </c>
      <c r="AA10" s="17">
        <v>0.37465571456775898</v>
      </c>
      <c r="AB10" s="17"/>
      <c r="AC10" s="17">
        <v>0.37127276443103802</v>
      </c>
      <c r="AD10" s="17">
        <v>0.41251570326123799</v>
      </c>
      <c r="AE10" s="17">
        <v>0.40361149838482901</v>
      </c>
      <c r="AF10" s="17">
        <v>0.344006464218505</v>
      </c>
      <c r="AG10" s="17">
        <v>0.34870829379537999</v>
      </c>
      <c r="AH10" s="17">
        <v>0.40149434447938098</v>
      </c>
      <c r="AI10" s="17"/>
      <c r="AJ10" s="17">
        <v>0.35088335767359402</v>
      </c>
      <c r="AK10" s="17">
        <v>0.44328098413809103</v>
      </c>
      <c r="AL10" s="17">
        <v>0.362396037016673</v>
      </c>
      <c r="AM10" s="17">
        <v>0.42358315669019603</v>
      </c>
      <c r="AN10" s="17">
        <v>0.35839432808600502</v>
      </c>
      <c r="AO10" s="17">
        <v>0.36164872735774201</v>
      </c>
      <c r="AP10" s="17"/>
      <c r="AQ10" s="17">
        <v>0.388614416052246</v>
      </c>
      <c r="AR10" s="17">
        <v>0.387483147396607</v>
      </c>
      <c r="AS10" s="17"/>
      <c r="AT10" s="17">
        <v>0.38162228718504698</v>
      </c>
      <c r="AU10" s="17">
        <v>0.38437503567391101</v>
      </c>
      <c r="AV10" s="17"/>
      <c r="AW10" s="17">
        <v>0.38505024451470798</v>
      </c>
      <c r="AX10" s="17">
        <v>0.37997741294180698</v>
      </c>
      <c r="AY10" s="17"/>
      <c r="AZ10" s="17">
        <v>0.40217319571328403</v>
      </c>
      <c r="BA10" s="17">
        <v>0.376742799478688</v>
      </c>
      <c r="BB10" s="17"/>
      <c r="BC10" s="17">
        <v>0.390465611212366</v>
      </c>
      <c r="BD10" s="17">
        <v>0.35880633728713002</v>
      </c>
      <c r="BE10" s="17">
        <v>0.44748817050332201</v>
      </c>
      <c r="BF10" s="17">
        <v>0.354627542813852</v>
      </c>
    </row>
    <row r="11" spans="2:58">
      <c r="B11" s="18" t="s">
        <v>198</v>
      </c>
      <c r="C11" s="17">
        <v>0.19651631911328701</v>
      </c>
      <c r="D11" s="17">
        <v>0.20704283007419999</v>
      </c>
      <c r="E11" s="17">
        <v>0.18776543773556001</v>
      </c>
      <c r="F11" s="17"/>
      <c r="G11" s="17">
        <v>0.16574120328390701</v>
      </c>
      <c r="H11" s="17">
        <v>0.143926450463465</v>
      </c>
      <c r="I11" s="17">
        <v>0.19221796225063401</v>
      </c>
      <c r="J11" s="17">
        <v>0.20616495827056699</v>
      </c>
      <c r="K11" s="17">
        <v>0.224309142358458</v>
      </c>
      <c r="L11" s="17">
        <v>0.24026281965026</v>
      </c>
      <c r="M11" s="17"/>
      <c r="N11" s="17">
        <v>0.19260801042095699</v>
      </c>
      <c r="O11" s="17">
        <v>0.18522319756761299</v>
      </c>
      <c r="P11" s="17">
        <v>0.23443292111474601</v>
      </c>
      <c r="Q11" s="17">
        <v>0.178342974684746</v>
      </c>
      <c r="R11" s="17"/>
      <c r="S11" s="17">
        <v>0.168955142563705</v>
      </c>
      <c r="T11" s="17">
        <v>0.231137312388941</v>
      </c>
      <c r="U11" s="17">
        <v>0.16492126644473401</v>
      </c>
      <c r="V11" s="17">
        <v>0.202932158529052</v>
      </c>
      <c r="W11" s="17">
        <v>0.197237526510187</v>
      </c>
      <c r="X11" s="17">
        <v>0.21071630983056699</v>
      </c>
      <c r="Y11" s="17">
        <v>0.20297852358238599</v>
      </c>
      <c r="Z11" s="17">
        <v>0.16986761207797099</v>
      </c>
      <c r="AA11" s="17">
        <v>0.198568295974173</v>
      </c>
      <c r="AB11" s="17"/>
      <c r="AC11" s="17">
        <v>0.18632907079608799</v>
      </c>
      <c r="AD11" s="17">
        <v>0.186062946067062</v>
      </c>
      <c r="AE11" s="17">
        <v>0.196587727279571</v>
      </c>
      <c r="AF11" s="17">
        <v>0.225663923022732</v>
      </c>
      <c r="AG11" s="17">
        <v>0.20792089553885501</v>
      </c>
      <c r="AH11" s="17">
        <v>0.176285835927735</v>
      </c>
      <c r="AI11" s="17"/>
      <c r="AJ11" s="17">
        <v>0.226605336356661</v>
      </c>
      <c r="AK11" s="17">
        <v>0.19033701022268901</v>
      </c>
      <c r="AL11" s="17">
        <v>0.143219561343704</v>
      </c>
      <c r="AM11" s="17">
        <v>0.16393998329373399</v>
      </c>
      <c r="AN11" s="17">
        <v>0.18415890717376099</v>
      </c>
      <c r="AO11" s="17">
        <v>0.23094757415231401</v>
      </c>
      <c r="AP11" s="17"/>
      <c r="AQ11" s="17">
        <v>0.17195937711442799</v>
      </c>
      <c r="AR11" s="17">
        <v>0.20601557864778</v>
      </c>
      <c r="AS11" s="17"/>
      <c r="AT11" s="17">
        <v>0.20930550483479199</v>
      </c>
      <c r="AU11" s="17">
        <v>0.14978239860662099</v>
      </c>
      <c r="AV11" s="17"/>
      <c r="AW11" s="17">
        <v>0.20172626513676301</v>
      </c>
      <c r="AX11" s="17">
        <v>0.19362595397296201</v>
      </c>
      <c r="AY11" s="17"/>
      <c r="AZ11" s="17">
        <v>0.160915918972066</v>
      </c>
      <c r="BA11" s="17">
        <v>0.210236738197047</v>
      </c>
      <c r="BB11" s="17"/>
      <c r="BC11" s="17">
        <v>0.20079701919373999</v>
      </c>
      <c r="BD11" s="17">
        <v>0.14633475667962201</v>
      </c>
      <c r="BE11" s="17">
        <v>0.19332847617080201</v>
      </c>
      <c r="BF11" s="17">
        <v>0.219692679397373</v>
      </c>
    </row>
    <row r="12" spans="2:58">
      <c r="B12" s="18" t="s">
        <v>199</v>
      </c>
      <c r="C12" s="17">
        <v>8.8834113398030906E-2</v>
      </c>
      <c r="D12" s="17">
        <v>0.10534958014993601</v>
      </c>
      <c r="E12" s="17">
        <v>7.3375220212709702E-2</v>
      </c>
      <c r="F12" s="17"/>
      <c r="G12" s="17">
        <v>4.8672838389294697E-2</v>
      </c>
      <c r="H12" s="17">
        <v>4.7924933710031897E-2</v>
      </c>
      <c r="I12" s="17">
        <v>4.7639787529076702E-2</v>
      </c>
      <c r="J12" s="17">
        <v>8.5128542923226899E-2</v>
      </c>
      <c r="K12" s="17">
        <v>0.128649638824684</v>
      </c>
      <c r="L12" s="17">
        <v>0.159989243417923</v>
      </c>
      <c r="M12" s="17"/>
      <c r="N12" s="17">
        <v>7.2962082071879306E-2</v>
      </c>
      <c r="O12" s="17">
        <v>8.0959696903663406E-2</v>
      </c>
      <c r="P12" s="17">
        <v>0.100994451566205</v>
      </c>
      <c r="Q12" s="17">
        <v>0.10220782085530999</v>
      </c>
      <c r="R12" s="17"/>
      <c r="S12" s="17">
        <v>5.4807255269899803E-2</v>
      </c>
      <c r="T12" s="17">
        <v>7.7691261713225407E-2</v>
      </c>
      <c r="U12" s="17">
        <v>9.2350016613382394E-2</v>
      </c>
      <c r="V12" s="17">
        <v>7.8720121481219901E-2</v>
      </c>
      <c r="W12" s="17">
        <v>0.110885869880192</v>
      </c>
      <c r="X12" s="17">
        <v>6.9965400338064004E-2</v>
      </c>
      <c r="Y12" s="17">
        <v>0.107796180906207</v>
      </c>
      <c r="Z12" s="17">
        <v>0.101885333401406</v>
      </c>
      <c r="AA12" s="17">
        <v>0.13108733078235599</v>
      </c>
      <c r="AB12" s="17"/>
      <c r="AC12" s="17">
        <v>5.1811449797776098E-2</v>
      </c>
      <c r="AD12" s="17">
        <v>9.4008439787658493E-2</v>
      </c>
      <c r="AE12" s="17">
        <v>9.4296039026633E-2</v>
      </c>
      <c r="AF12" s="17">
        <v>0.10547951845369199</v>
      </c>
      <c r="AG12" s="17">
        <v>0.11942236310252299</v>
      </c>
      <c r="AH12" s="17">
        <v>0.10697801969288701</v>
      </c>
      <c r="AI12" s="17"/>
      <c r="AJ12" s="17">
        <v>0.13047109466322701</v>
      </c>
      <c r="AK12" s="17">
        <v>7.6909391015971898E-2</v>
      </c>
      <c r="AL12" s="17">
        <v>6.7541280704583595E-2</v>
      </c>
      <c r="AM12" s="17">
        <v>6.9536467913744404E-2</v>
      </c>
      <c r="AN12" s="17">
        <v>4.9971370465117501E-2</v>
      </c>
      <c r="AO12" s="17">
        <v>3.4038745566521603E-2</v>
      </c>
      <c r="AP12" s="17"/>
      <c r="AQ12" s="17">
        <v>6.6638121692982999E-2</v>
      </c>
      <c r="AR12" s="17">
        <v>0.101381219620739</v>
      </c>
      <c r="AS12" s="17"/>
      <c r="AT12" s="17">
        <v>9.5288898350324794E-2</v>
      </c>
      <c r="AU12" s="17">
        <v>6.5046236451202194E-2</v>
      </c>
      <c r="AV12" s="17"/>
      <c r="AW12" s="17">
        <v>7.3700326733384003E-2</v>
      </c>
      <c r="AX12" s="17">
        <v>9.7230010249843499E-2</v>
      </c>
      <c r="AY12" s="17"/>
      <c r="AZ12" s="17">
        <v>4.9613128026534101E-2</v>
      </c>
      <c r="BA12" s="17">
        <v>9.9902146910628598E-2</v>
      </c>
      <c r="BB12" s="17"/>
      <c r="BC12" s="17">
        <v>4.8072976543110102E-2</v>
      </c>
      <c r="BD12" s="17">
        <v>6.3441535899721999E-2</v>
      </c>
      <c r="BE12" s="17">
        <v>8.9705746307925799E-2</v>
      </c>
      <c r="BF12" s="17">
        <v>0.11024178288862101</v>
      </c>
    </row>
    <row r="13" spans="2:58">
      <c r="B13" s="18" t="s">
        <v>101</v>
      </c>
      <c r="C13" s="19">
        <v>8.6713154532896103E-2</v>
      </c>
      <c r="D13" s="19">
        <v>6.4037321369948094E-2</v>
      </c>
      <c r="E13" s="19">
        <v>0.108514767246494</v>
      </c>
      <c r="F13" s="19"/>
      <c r="G13" s="19">
        <v>7.3176083762968497E-2</v>
      </c>
      <c r="H13" s="19">
        <v>6.1867196457221697E-2</v>
      </c>
      <c r="I13" s="19">
        <v>8.2793512331446398E-2</v>
      </c>
      <c r="J13" s="19">
        <v>0.102379183737127</v>
      </c>
      <c r="K13" s="19">
        <v>8.2734123006358198E-2</v>
      </c>
      <c r="L13" s="19">
        <v>0.108040231970153</v>
      </c>
      <c r="M13" s="19"/>
      <c r="N13" s="19">
        <v>5.3134556757588103E-2</v>
      </c>
      <c r="O13" s="19">
        <v>9.3633287980544905E-2</v>
      </c>
      <c r="P13" s="19">
        <v>6.8966027693544499E-2</v>
      </c>
      <c r="Q13" s="19">
        <v>0.13198083654100501</v>
      </c>
      <c r="R13" s="19"/>
      <c r="S13" s="19">
        <v>6.3708411816687099E-2</v>
      </c>
      <c r="T13" s="19">
        <v>9.7480713919775197E-2</v>
      </c>
      <c r="U13" s="19">
        <v>8.4411765167256E-2</v>
      </c>
      <c r="V13" s="19">
        <v>7.7843883480977802E-2</v>
      </c>
      <c r="W13" s="19">
        <v>8.3998731062869397E-2</v>
      </c>
      <c r="X13" s="19">
        <v>0.12471956187309099</v>
      </c>
      <c r="Y13" s="19">
        <v>9.0016199721184603E-2</v>
      </c>
      <c r="Z13" s="19">
        <v>8.8988110753541405E-2</v>
      </c>
      <c r="AA13" s="19">
        <v>7.8039834100092298E-2</v>
      </c>
      <c r="AB13" s="19"/>
      <c r="AC13" s="19">
        <v>6.7993289527058701E-2</v>
      </c>
      <c r="AD13" s="19">
        <v>9.8534877978464497E-2</v>
      </c>
      <c r="AE13" s="19">
        <v>6.9632029335021897E-2</v>
      </c>
      <c r="AF13" s="19">
        <v>0.107503204469519</v>
      </c>
      <c r="AG13" s="19">
        <v>7.6026175925102593E-2</v>
      </c>
      <c r="AH13" s="19">
        <v>0.107380817011415</v>
      </c>
      <c r="AI13" s="19"/>
      <c r="AJ13" s="19">
        <v>8.1513948401137806E-2</v>
      </c>
      <c r="AK13" s="19">
        <v>8.3688226081111997E-2</v>
      </c>
      <c r="AL13" s="19">
        <v>0.147486162462792</v>
      </c>
      <c r="AM13" s="19">
        <v>6.8066158156094E-2</v>
      </c>
      <c r="AN13" s="19">
        <v>7.9406574767931906E-2</v>
      </c>
      <c r="AO13" s="19">
        <v>9.9001287408154295E-2</v>
      </c>
      <c r="AP13" s="19"/>
      <c r="AQ13" s="19">
        <v>7.9378142042739505E-2</v>
      </c>
      <c r="AR13" s="19">
        <v>8.1584766147372201E-2</v>
      </c>
      <c r="AS13" s="19"/>
      <c r="AT13" s="19">
        <v>8.18762678767678E-2</v>
      </c>
      <c r="AU13" s="19">
        <v>0.105038710853729</v>
      </c>
      <c r="AV13" s="19"/>
      <c r="AW13" s="19">
        <v>5.7423032680130499E-2</v>
      </c>
      <c r="AX13" s="19">
        <v>0.102962679341338</v>
      </c>
      <c r="AY13" s="19"/>
      <c r="AZ13" s="19">
        <v>7.0430284751804295E-2</v>
      </c>
      <c r="BA13" s="19">
        <v>8.4101694867200705E-2</v>
      </c>
      <c r="BB13" s="19"/>
      <c r="BC13" s="19">
        <v>4.1994619428570697E-2</v>
      </c>
      <c r="BD13" s="19">
        <v>0.134113836574246</v>
      </c>
      <c r="BE13" s="19">
        <v>4.1882404002566799E-2</v>
      </c>
      <c r="BF13" s="19">
        <v>7.3267491199436596E-2</v>
      </c>
    </row>
    <row r="14" spans="2:58">
      <c r="B14" s="16"/>
    </row>
    <row r="15" spans="2:58">
      <c r="B15" t="s">
        <v>497</v>
      </c>
    </row>
    <row r="16" spans="2:58">
      <c r="B16" t="s">
        <v>498</v>
      </c>
    </row>
    <row r="18" spans="2:2">
      <c r="B18"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BF18"/>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208</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196</v>
      </c>
      <c r="C9" s="17">
        <v>0.46013669382462502</v>
      </c>
      <c r="D9" s="17">
        <v>0.455323668903448</v>
      </c>
      <c r="E9" s="17">
        <v>0.464338131869444</v>
      </c>
      <c r="F9" s="17"/>
      <c r="G9" s="17">
        <v>0.45862783694050002</v>
      </c>
      <c r="H9" s="17">
        <v>0.53318351694391097</v>
      </c>
      <c r="I9" s="17">
        <v>0.50254461708338805</v>
      </c>
      <c r="J9" s="17">
        <v>0.43550357420840602</v>
      </c>
      <c r="K9" s="17">
        <v>0.459800682105447</v>
      </c>
      <c r="L9" s="17">
        <v>0.38635590821528798</v>
      </c>
      <c r="M9" s="17"/>
      <c r="N9" s="17">
        <v>0.49623015464819098</v>
      </c>
      <c r="O9" s="17">
        <v>0.481723078722058</v>
      </c>
      <c r="P9" s="17">
        <v>0.41966499007639502</v>
      </c>
      <c r="Q9" s="17">
        <v>0.43524534254013197</v>
      </c>
      <c r="R9" s="17"/>
      <c r="S9" s="17">
        <v>0.54685206089195504</v>
      </c>
      <c r="T9" s="17">
        <v>0.42164061317673401</v>
      </c>
      <c r="U9" s="17">
        <v>0.54696081917156103</v>
      </c>
      <c r="V9" s="17">
        <v>0.425916590654697</v>
      </c>
      <c r="W9" s="17">
        <v>0.41168767590088201</v>
      </c>
      <c r="X9" s="17">
        <v>0.44169285919346102</v>
      </c>
      <c r="Y9" s="17">
        <v>0.431100782508541</v>
      </c>
      <c r="Z9" s="17">
        <v>0.44891686421640398</v>
      </c>
      <c r="AA9" s="17">
        <v>0.438268131816962</v>
      </c>
      <c r="AB9" s="17"/>
      <c r="AC9" s="17">
        <v>0.56793765327051604</v>
      </c>
      <c r="AD9" s="17">
        <v>0.42888101395661499</v>
      </c>
      <c r="AE9" s="17">
        <v>0.44117784648397002</v>
      </c>
      <c r="AF9" s="17">
        <v>0.39645572315303801</v>
      </c>
      <c r="AG9" s="17">
        <v>0.434502659023764</v>
      </c>
      <c r="AH9" s="17">
        <v>0.440207762892459</v>
      </c>
      <c r="AI9" s="17"/>
      <c r="AJ9" s="17">
        <v>0.437461400452681</v>
      </c>
      <c r="AK9" s="17">
        <v>0.44716093679776697</v>
      </c>
      <c r="AL9" s="17">
        <v>0.43565021676253601</v>
      </c>
      <c r="AM9" s="17">
        <v>0.46366325307324902</v>
      </c>
      <c r="AN9" s="17">
        <v>0.53129077238156297</v>
      </c>
      <c r="AO9" s="17">
        <v>0.41505127010050102</v>
      </c>
      <c r="AP9" s="17"/>
      <c r="AQ9" s="17">
        <v>0.50867087360388696</v>
      </c>
      <c r="AR9" s="17">
        <v>0.44141815036454601</v>
      </c>
      <c r="AS9" s="17"/>
      <c r="AT9" s="17">
        <v>0.442629156947076</v>
      </c>
      <c r="AU9" s="17">
        <v>0.52159477870432602</v>
      </c>
      <c r="AV9" s="17"/>
      <c r="AW9" s="17">
        <v>0.49643248986333899</v>
      </c>
      <c r="AX9" s="17">
        <v>0.44000057280956201</v>
      </c>
      <c r="AY9" s="17"/>
      <c r="AZ9" s="17">
        <v>0.53368370189812797</v>
      </c>
      <c r="BA9" s="17">
        <v>0.44320879079457198</v>
      </c>
      <c r="BB9" s="17"/>
      <c r="BC9" s="17">
        <v>0.52394845938205203</v>
      </c>
      <c r="BD9" s="17">
        <v>0.43406191603712302</v>
      </c>
      <c r="BE9" s="17">
        <v>0.49041785784774999</v>
      </c>
      <c r="BF9" s="17">
        <v>0.45613855918518897</v>
      </c>
    </row>
    <row r="10" spans="2:58">
      <c r="B10" s="18" t="s">
        <v>197</v>
      </c>
      <c r="C10" s="17">
        <v>0.37515973423939902</v>
      </c>
      <c r="D10" s="17">
        <v>0.37682232657700299</v>
      </c>
      <c r="E10" s="17">
        <v>0.37464577103303198</v>
      </c>
      <c r="F10" s="17"/>
      <c r="G10" s="17">
        <v>0.37816685894610502</v>
      </c>
      <c r="H10" s="17">
        <v>0.32574062266466502</v>
      </c>
      <c r="I10" s="17">
        <v>0.37741455503649801</v>
      </c>
      <c r="J10" s="17">
        <v>0.39283068849091901</v>
      </c>
      <c r="K10" s="17">
        <v>0.36443454019506999</v>
      </c>
      <c r="L10" s="17">
        <v>0.40702196764445803</v>
      </c>
      <c r="M10" s="17"/>
      <c r="N10" s="17">
        <v>0.38353470301909298</v>
      </c>
      <c r="O10" s="17">
        <v>0.39617324616720001</v>
      </c>
      <c r="P10" s="17">
        <v>0.38866228910649703</v>
      </c>
      <c r="Q10" s="17">
        <v>0.332678001887382</v>
      </c>
      <c r="R10" s="17"/>
      <c r="S10" s="17">
        <v>0.340806326275298</v>
      </c>
      <c r="T10" s="17">
        <v>0.40206230205756399</v>
      </c>
      <c r="U10" s="17">
        <v>0.31436470593346599</v>
      </c>
      <c r="V10" s="17">
        <v>0.39552020208570599</v>
      </c>
      <c r="W10" s="17">
        <v>0.38308050317925602</v>
      </c>
      <c r="X10" s="17">
        <v>0.34468174784487399</v>
      </c>
      <c r="Y10" s="17">
        <v>0.41045413981110301</v>
      </c>
      <c r="Z10" s="17">
        <v>0.40160905772146399</v>
      </c>
      <c r="AA10" s="17">
        <v>0.39603295686693102</v>
      </c>
      <c r="AB10" s="17"/>
      <c r="AC10" s="17">
        <v>0.33243780243756199</v>
      </c>
      <c r="AD10" s="17">
        <v>0.37801610452628698</v>
      </c>
      <c r="AE10" s="17">
        <v>0.39517632364628302</v>
      </c>
      <c r="AF10" s="17">
        <v>0.41130270132338698</v>
      </c>
      <c r="AG10" s="17">
        <v>0.37035841987206802</v>
      </c>
      <c r="AH10" s="17">
        <v>0.40042725244393401</v>
      </c>
      <c r="AI10" s="17"/>
      <c r="AJ10" s="17">
        <v>0.38476793634706402</v>
      </c>
      <c r="AK10" s="17">
        <v>0.39991375852681799</v>
      </c>
      <c r="AL10" s="17">
        <v>0.38274150337229901</v>
      </c>
      <c r="AM10" s="17">
        <v>0.36308951049473798</v>
      </c>
      <c r="AN10" s="17">
        <v>0.32455977768005501</v>
      </c>
      <c r="AO10" s="17">
        <v>0.44178549800887901</v>
      </c>
      <c r="AP10" s="17"/>
      <c r="AQ10" s="17">
        <v>0.345225956213839</v>
      </c>
      <c r="AR10" s="17">
        <v>0.38628203412409601</v>
      </c>
      <c r="AS10" s="17"/>
      <c r="AT10" s="17">
        <v>0.381593249804764</v>
      </c>
      <c r="AU10" s="17">
        <v>0.35304047009616102</v>
      </c>
      <c r="AV10" s="17"/>
      <c r="AW10" s="17">
        <v>0.35277893195715498</v>
      </c>
      <c r="AX10" s="17">
        <v>0.38757611829359601</v>
      </c>
      <c r="AY10" s="17"/>
      <c r="AZ10" s="17">
        <v>0.329496410478399</v>
      </c>
      <c r="BA10" s="17">
        <v>0.38478160601480099</v>
      </c>
      <c r="BB10" s="17"/>
      <c r="BC10" s="17">
        <v>0.35530580011025997</v>
      </c>
      <c r="BD10" s="17">
        <v>0.348679065058416</v>
      </c>
      <c r="BE10" s="17">
        <v>0.36767153281884601</v>
      </c>
      <c r="BF10" s="17">
        <v>0.36225111192140202</v>
      </c>
    </row>
    <row r="11" spans="2:58">
      <c r="B11" s="18" t="s">
        <v>198</v>
      </c>
      <c r="C11" s="17">
        <v>9.4491824959072296E-2</v>
      </c>
      <c r="D11" s="17">
        <v>9.7165813674911894E-2</v>
      </c>
      <c r="E11" s="17">
        <v>9.2620058171304198E-2</v>
      </c>
      <c r="F11" s="17"/>
      <c r="G11" s="17">
        <v>8.4809269159804801E-2</v>
      </c>
      <c r="H11" s="17">
        <v>8.7484729337797398E-2</v>
      </c>
      <c r="I11" s="17">
        <v>8.0524528098831094E-2</v>
      </c>
      <c r="J11" s="17">
        <v>0.101700028162805</v>
      </c>
      <c r="K11" s="17">
        <v>9.2359473300713799E-2</v>
      </c>
      <c r="L11" s="17">
        <v>0.115297890240377</v>
      </c>
      <c r="M11" s="17"/>
      <c r="N11" s="17">
        <v>7.8906830062674405E-2</v>
      </c>
      <c r="O11" s="17">
        <v>7.00034411726463E-2</v>
      </c>
      <c r="P11" s="17">
        <v>0.12468928657064</v>
      </c>
      <c r="Q11" s="17">
        <v>0.108533521755935</v>
      </c>
      <c r="R11" s="17"/>
      <c r="S11" s="17">
        <v>6.22584160945951E-2</v>
      </c>
      <c r="T11" s="17">
        <v>0.106166466433037</v>
      </c>
      <c r="U11" s="17">
        <v>6.6904843667094802E-2</v>
      </c>
      <c r="V11" s="17">
        <v>0.112481232262109</v>
      </c>
      <c r="W11" s="17">
        <v>0.11509148476961201</v>
      </c>
      <c r="X11" s="17">
        <v>0.115776371068464</v>
      </c>
      <c r="Y11" s="17">
        <v>0.102411964360309</v>
      </c>
      <c r="Z11" s="17">
        <v>8.3099347807786203E-2</v>
      </c>
      <c r="AA11" s="17">
        <v>9.2344014811190506E-2</v>
      </c>
      <c r="AB11" s="17"/>
      <c r="AC11" s="17">
        <v>6.3082107937431506E-2</v>
      </c>
      <c r="AD11" s="17">
        <v>0.11236849972549599</v>
      </c>
      <c r="AE11" s="17">
        <v>9.6411802742479499E-2</v>
      </c>
      <c r="AF11" s="17">
        <v>0.116066885726602</v>
      </c>
      <c r="AG11" s="17">
        <v>8.0856169927871702E-2</v>
      </c>
      <c r="AH11" s="17">
        <v>8.9248754843426495E-2</v>
      </c>
      <c r="AI11" s="17"/>
      <c r="AJ11" s="17">
        <v>0.10321311832343801</v>
      </c>
      <c r="AK11" s="17">
        <v>0.102526977956286</v>
      </c>
      <c r="AL11" s="17">
        <v>8.2947498002777301E-2</v>
      </c>
      <c r="AM11" s="17">
        <v>9.5041577067579902E-2</v>
      </c>
      <c r="AN11" s="17">
        <v>8.1774505234383593E-2</v>
      </c>
      <c r="AO11" s="17">
        <v>5.0444534542567802E-2</v>
      </c>
      <c r="AP11" s="17"/>
      <c r="AQ11" s="17">
        <v>8.8226454783660702E-2</v>
      </c>
      <c r="AR11" s="17">
        <v>0.102914411006907</v>
      </c>
      <c r="AS11" s="17"/>
      <c r="AT11" s="17">
        <v>0.102901932599714</v>
      </c>
      <c r="AU11" s="17">
        <v>6.5636395511201595E-2</v>
      </c>
      <c r="AV11" s="17"/>
      <c r="AW11" s="17">
        <v>9.7974410855110605E-2</v>
      </c>
      <c r="AX11" s="17">
        <v>9.2559761780924094E-2</v>
      </c>
      <c r="AY11" s="17"/>
      <c r="AZ11" s="17">
        <v>8.1922092897417698E-2</v>
      </c>
      <c r="BA11" s="17">
        <v>0.10107157346178899</v>
      </c>
      <c r="BB11" s="17"/>
      <c r="BC11" s="17">
        <v>8.7097761602792603E-2</v>
      </c>
      <c r="BD11" s="17">
        <v>9.3036240660246405E-2</v>
      </c>
      <c r="BE11" s="17">
        <v>0.11287378763229899</v>
      </c>
      <c r="BF11" s="17">
        <v>0.108023620589992</v>
      </c>
    </row>
    <row r="12" spans="2:58">
      <c r="B12" s="18" t="s">
        <v>199</v>
      </c>
      <c r="C12" s="17">
        <v>2.9425847484856001E-2</v>
      </c>
      <c r="D12" s="17">
        <v>3.8334022802682902E-2</v>
      </c>
      <c r="E12" s="17">
        <v>2.09418948866943E-2</v>
      </c>
      <c r="F12" s="17"/>
      <c r="G12" s="17">
        <v>3.9127473301948601E-2</v>
      </c>
      <c r="H12" s="17">
        <v>1.7829711231807498E-2</v>
      </c>
      <c r="I12" s="17">
        <v>1.2823109451189399E-2</v>
      </c>
      <c r="J12" s="17">
        <v>2.6954146431559401E-2</v>
      </c>
      <c r="K12" s="17">
        <v>3.8675497491633001E-2</v>
      </c>
      <c r="L12" s="17">
        <v>4.2277165251984501E-2</v>
      </c>
      <c r="M12" s="17"/>
      <c r="N12" s="17">
        <v>2.7932622860976902E-2</v>
      </c>
      <c r="O12" s="17">
        <v>1.5460034547725101E-2</v>
      </c>
      <c r="P12" s="17">
        <v>2.9929617218304901E-2</v>
      </c>
      <c r="Q12" s="17">
        <v>4.5293724049560599E-2</v>
      </c>
      <c r="R12" s="17"/>
      <c r="S12" s="17">
        <v>1.7800314157123302E-2</v>
      </c>
      <c r="T12" s="17">
        <v>2.53871687623871E-2</v>
      </c>
      <c r="U12" s="17">
        <v>2.95568052841635E-2</v>
      </c>
      <c r="V12" s="17">
        <v>3.8622595267753003E-2</v>
      </c>
      <c r="W12" s="17">
        <v>4.4578401997687103E-2</v>
      </c>
      <c r="X12" s="17">
        <v>2.6614443302093199E-2</v>
      </c>
      <c r="Y12" s="17">
        <v>3.5822702040826403E-2</v>
      </c>
      <c r="Z12" s="17">
        <v>2.6990146052678399E-2</v>
      </c>
      <c r="AA12" s="17">
        <v>2.8892410661262E-2</v>
      </c>
      <c r="AB12" s="17"/>
      <c r="AC12" s="17">
        <v>1.32380974019084E-2</v>
      </c>
      <c r="AD12" s="17">
        <v>3.6919861217902597E-2</v>
      </c>
      <c r="AE12" s="17">
        <v>2.1960817383348499E-2</v>
      </c>
      <c r="AF12" s="17">
        <v>3.2574194762494298E-2</v>
      </c>
      <c r="AG12" s="17">
        <v>4.4897086935384502E-2</v>
      </c>
      <c r="AH12" s="17">
        <v>4.51743966832912E-2</v>
      </c>
      <c r="AI12" s="17"/>
      <c r="AJ12" s="17">
        <v>3.86003817107839E-2</v>
      </c>
      <c r="AK12" s="17">
        <v>1.31048950484566E-2</v>
      </c>
      <c r="AL12" s="17">
        <v>3.4460737783207698E-2</v>
      </c>
      <c r="AM12" s="17">
        <v>3.6196357792535598E-2</v>
      </c>
      <c r="AN12" s="17">
        <v>2.1212706858115601E-2</v>
      </c>
      <c r="AO12" s="17">
        <v>3.4038745566521603E-2</v>
      </c>
      <c r="AP12" s="17"/>
      <c r="AQ12" s="17">
        <v>2.5917159611995699E-2</v>
      </c>
      <c r="AR12" s="17">
        <v>3.1287212403730801E-2</v>
      </c>
      <c r="AS12" s="17"/>
      <c r="AT12" s="17">
        <v>3.1253786159006203E-2</v>
      </c>
      <c r="AU12" s="17">
        <v>2.34251722243159E-2</v>
      </c>
      <c r="AV12" s="17"/>
      <c r="AW12" s="17">
        <v>2.8979016598421801E-2</v>
      </c>
      <c r="AX12" s="17">
        <v>2.96737395766264E-2</v>
      </c>
      <c r="AY12" s="17"/>
      <c r="AZ12" s="17">
        <v>2.77269452825461E-2</v>
      </c>
      <c r="BA12" s="17">
        <v>3.07453550915033E-2</v>
      </c>
      <c r="BB12" s="17"/>
      <c r="BC12" s="17">
        <v>1.7284988497862998E-2</v>
      </c>
      <c r="BD12" s="17">
        <v>4.6701464252073499E-2</v>
      </c>
      <c r="BE12" s="17">
        <v>7.9076347724172606E-3</v>
      </c>
      <c r="BF12" s="17">
        <v>3.52524790544822E-2</v>
      </c>
    </row>
    <row r="13" spans="2:58">
      <c r="B13" s="18" t="s">
        <v>101</v>
      </c>
      <c r="C13" s="19">
        <v>4.0785899492047598E-2</v>
      </c>
      <c r="D13" s="19">
        <v>3.2354168041953998E-2</v>
      </c>
      <c r="E13" s="19">
        <v>4.7454144039526303E-2</v>
      </c>
      <c r="F13" s="19"/>
      <c r="G13" s="19">
        <v>3.9268561651640999E-2</v>
      </c>
      <c r="H13" s="19">
        <v>3.5761419821818997E-2</v>
      </c>
      <c r="I13" s="19">
        <v>2.6693190330093E-2</v>
      </c>
      <c r="J13" s="19">
        <v>4.3011562706310701E-2</v>
      </c>
      <c r="K13" s="19">
        <v>4.4729806907136599E-2</v>
      </c>
      <c r="L13" s="19">
        <v>4.9047068647892697E-2</v>
      </c>
      <c r="M13" s="19"/>
      <c r="N13" s="19">
        <v>1.3395689409064901E-2</v>
      </c>
      <c r="O13" s="19">
        <v>3.6640199390370998E-2</v>
      </c>
      <c r="P13" s="19">
        <v>3.7053817028163197E-2</v>
      </c>
      <c r="Q13" s="19">
        <v>7.8249409766990893E-2</v>
      </c>
      <c r="R13" s="19"/>
      <c r="S13" s="19">
        <v>3.2282882581028099E-2</v>
      </c>
      <c r="T13" s="19">
        <v>4.4743449570277503E-2</v>
      </c>
      <c r="U13" s="19">
        <v>4.2212825943715102E-2</v>
      </c>
      <c r="V13" s="19">
        <v>2.74593797297344E-2</v>
      </c>
      <c r="W13" s="19">
        <v>4.55619341525638E-2</v>
      </c>
      <c r="X13" s="19">
        <v>7.1234578591108003E-2</v>
      </c>
      <c r="Y13" s="19">
        <v>2.0210411279221598E-2</v>
      </c>
      <c r="Z13" s="19">
        <v>3.93845842016676E-2</v>
      </c>
      <c r="AA13" s="19">
        <v>4.4462485843653997E-2</v>
      </c>
      <c r="AB13" s="19"/>
      <c r="AC13" s="19">
        <v>2.33043389525825E-2</v>
      </c>
      <c r="AD13" s="19">
        <v>4.3814520573700097E-2</v>
      </c>
      <c r="AE13" s="19">
        <v>4.52732097439189E-2</v>
      </c>
      <c r="AF13" s="19">
        <v>4.3600495034478701E-2</v>
      </c>
      <c r="AG13" s="19">
        <v>6.9385664240911707E-2</v>
      </c>
      <c r="AH13" s="19">
        <v>2.4941833136889201E-2</v>
      </c>
      <c r="AI13" s="19"/>
      <c r="AJ13" s="19">
        <v>3.5957163166032598E-2</v>
      </c>
      <c r="AK13" s="19">
        <v>3.7293431670672401E-2</v>
      </c>
      <c r="AL13" s="19">
        <v>6.4200044079179203E-2</v>
      </c>
      <c r="AM13" s="19">
        <v>4.2009301571898097E-2</v>
      </c>
      <c r="AN13" s="19">
        <v>4.1162237845882098E-2</v>
      </c>
      <c r="AO13" s="19">
        <v>5.86799517815303E-2</v>
      </c>
      <c r="AP13" s="19"/>
      <c r="AQ13" s="19">
        <v>3.1959555786617001E-2</v>
      </c>
      <c r="AR13" s="19">
        <v>3.8098192100720102E-2</v>
      </c>
      <c r="AS13" s="19"/>
      <c r="AT13" s="19">
        <v>4.1621874489439999E-2</v>
      </c>
      <c r="AU13" s="19">
        <v>3.6303183463995699E-2</v>
      </c>
      <c r="AV13" s="19"/>
      <c r="AW13" s="19">
        <v>2.3835150725973302E-2</v>
      </c>
      <c r="AX13" s="19">
        <v>5.0189807539291899E-2</v>
      </c>
      <c r="AY13" s="19"/>
      <c r="AZ13" s="19">
        <v>2.7170849443509299E-2</v>
      </c>
      <c r="BA13" s="19">
        <v>4.0192674637334398E-2</v>
      </c>
      <c r="BB13" s="19"/>
      <c r="BC13" s="19">
        <v>1.63629904070322E-2</v>
      </c>
      <c r="BD13" s="19">
        <v>7.7521313992141003E-2</v>
      </c>
      <c r="BE13" s="19">
        <v>2.11291869286875E-2</v>
      </c>
      <c r="BF13" s="19">
        <v>3.8334229248935099E-2</v>
      </c>
    </row>
    <row r="14" spans="2:58">
      <c r="B14" s="16"/>
    </row>
    <row r="15" spans="2:58">
      <c r="B15" t="s">
        <v>497</v>
      </c>
    </row>
    <row r="16" spans="2:58">
      <c r="B16" t="s">
        <v>498</v>
      </c>
    </row>
    <row r="18" spans="2:2">
      <c r="B18"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BF18"/>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209</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196</v>
      </c>
      <c r="C9" s="17">
        <v>0.37010436833184601</v>
      </c>
      <c r="D9" s="17">
        <v>0.35560475672711001</v>
      </c>
      <c r="E9" s="17">
        <v>0.38307385884422301</v>
      </c>
      <c r="F9" s="17"/>
      <c r="G9" s="17">
        <v>0.40427594874443601</v>
      </c>
      <c r="H9" s="17">
        <v>0.40775539434526897</v>
      </c>
      <c r="I9" s="17">
        <v>0.38572101955789001</v>
      </c>
      <c r="J9" s="17">
        <v>0.35432894456501002</v>
      </c>
      <c r="K9" s="17">
        <v>0.40361729878571101</v>
      </c>
      <c r="L9" s="17">
        <v>0.29161978298590702</v>
      </c>
      <c r="M9" s="17"/>
      <c r="N9" s="17">
        <v>0.376556255242396</v>
      </c>
      <c r="O9" s="17">
        <v>0.38231689467050001</v>
      </c>
      <c r="P9" s="17">
        <v>0.36566672511396597</v>
      </c>
      <c r="Q9" s="17">
        <v>0.35654415222063501</v>
      </c>
      <c r="R9" s="17"/>
      <c r="S9" s="17">
        <v>0.43990884924220902</v>
      </c>
      <c r="T9" s="17">
        <v>0.35374504332418799</v>
      </c>
      <c r="U9" s="17">
        <v>0.45567021457065499</v>
      </c>
      <c r="V9" s="17">
        <v>0.36267555961349401</v>
      </c>
      <c r="W9" s="17">
        <v>0.28805897350764498</v>
      </c>
      <c r="X9" s="17">
        <v>0.35651013273285498</v>
      </c>
      <c r="Y9" s="17">
        <v>0.33858379286228601</v>
      </c>
      <c r="Z9" s="17">
        <v>0.35409414398577999</v>
      </c>
      <c r="AA9" s="17">
        <v>0.34106834941698499</v>
      </c>
      <c r="AB9" s="17"/>
      <c r="AC9" s="17">
        <v>0.42383221113575897</v>
      </c>
      <c r="AD9" s="17">
        <v>0.36167786219235998</v>
      </c>
      <c r="AE9" s="17">
        <v>0.30773464591225003</v>
      </c>
      <c r="AF9" s="17">
        <v>0.35146393000486997</v>
      </c>
      <c r="AG9" s="17">
        <v>0.36533534378912702</v>
      </c>
      <c r="AH9" s="17">
        <v>0.40649180313884398</v>
      </c>
      <c r="AI9" s="17"/>
      <c r="AJ9" s="17">
        <v>0.34772434478974501</v>
      </c>
      <c r="AK9" s="17">
        <v>0.35924607373385498</v>
      </c>
      <c r="AL9" s="17">
        <v>0.38721890194518499</v>
      </c>
      <c r="AM9" s="17">
        <v>0.36894672801596901</v>
      </c>
      <c r="AN9" s="17">
        <v>0.41749837752607599</v>
      </c>
      <c r="AO9" s="17">
        <v>0.33729949685435101</v>
      </c>
      <c r="AP9" s="17"/>
      <c r="AQ9" s="17">
        <v>0.40440742701663901</v>
      </c>
      <c r="AR9" s="17">
        <v>0.36256399249058002</v>
      </c>
      <c r="AS9" s="17"/>
      <c r="AT9" s="17">
        <v>0.35832968292788703</v>
      </c>
      <c r="AU9" s="17">
        <v>0.41234270692680303</v>
      </c>
      <c r="AV9" s="17"/>
      <c r="AW9" s="17">
        <v>0.427227772133774</v>
      </c>
      <c r="AX9" s="17">
        <v>0.33841354191985501</v>
      </c>
      <c r="AY9" s="17"/>
      <c r="AZ9" s="17">
        <v>0.44329873830364802</v>
      </c>
      <c r="BA9" s="17">
        <v>0.354683640993043</v>
      </c>
      <c r="BB9" s="17"/>
      <c r="BC9" s="17">
        <v>0.438994618471784</v>
      </c>
      <c r="BD9" s="17">
        <v>0.34419377772461701</v>
      </c>
      <c r="BE9" s="17">
        <v>0.37832915172919002</v>
      </c>
      <c r="BF9" s="17">
        <v>0.38662541436792602</v>
      </c>
    </row>
    <row r="10" spans="2:58">
      <c r="B10" s="18" t="s">
        <v>197</v>
      </c>
      <c r="C10" s="17">
        <v>0.419972046559764</v>
      </c>
      <c r="D10" s="17">
        <v>0.41407263906757402</v>
      </c>
      <c r="E10" s="17">
        <v>0.427249646886947</v>
      </c>
      <c r="F10" s="17"/>
      <c r="G10" s="17">
        <v>0.37327136260152199</v>
      </c>
      <c r="H10" s="17">
        <v>0.42629084178619697</v>
      </c>
      <c r="I10" s="17">
        <v>0.445720871256229</v>
      </c>
      <c r="J10" s="17">
        <v>0.44074580193371998</v>
      </c>
      <c r="K10" s="17">
        <v>0.39281048529428902</v>
      </c>
      <c r="L10" s="17">
        <v>0.42977055097843397</v>
      </c>
      <c r="M10" s="17"/>
      <c r="N10" s="17">
        <v>0.44906247771450503</v>
      </c>
      <c r="O10" s="17">
        <v>0.44242363334910501</v>
      </c>
      <c r="P10" s="17">
        <v>0.39896056351574299</v>
      </c>
      <c r="Q10" s="17">
        <v>0.38021186502731003</v>
      </c>
      <c r="R10" s="17"/>
      <c r="S10" s="17">
        <v>0.38993652632356701</v>
      </c>
      <c r="T10" s="17">
        <v>0.44404214835929801</v>
      </c>
      <c r="U10" s="17">
        <v>0.369066661374083</v>
      </c>
      <c r="V10" s="17">
        <v>0.39483904111192802</v>
      </c>
      <c r="W10" s="17">
        <v>0.46174338082859201</v>
      </c>
      <c r="X10" s="17">
        <v>0.39926375331085501</v>
      </c>
      <c r="Y10" s="17">
        <v>0.44620578532278499</v>
      </c>
      <c r="Z10" s="17">
        <v>0.42613909788326698</v>
      </c>
      <c r="AA10" s="17">
        <v>0.45406403213394902</v>
      </c>
      <c r="AB10" s="17"/>
      <c r="AC10" s="17">
        <v>0.41681666573856602</v>
      </c>
      <c r="AD10" s="17">
        <v>0.41119999790140099</v>
      </c>
      <c r="AE10" s="17">
        <v>0.46198606462678499</v>
      </c>
      <c r="AF10" s="17">
        <v>0.41219785991369701</v>
      </c>
      <c r="AG10" s="17">
        <v>0.42748190343614501</v>
      </c>
      <c r="AH10" s="17">
        <v>0.377887793635592</v>
      </c>
      <c r="AI10" s="17"/>
      <c r="AJ10" s="17">
        <v>0.41809345461207498</v>
      </c>
      <c r="AK10" s="17">
        <v>0.44827077449466901</v>
      </c>
      <c r="AL10" s="17">
        <v>0.39737684149903102</v>
      </c>
      <c r="AM10" s="17">
        <v>0.42569075033345899</v>
      </c>
      <c r="AN10" s="17">
        <v>0.417624056362214</v>
      </c>
      <c r="AO10" s="17">
        <v>0.33256351108216797</v>
      </c>
      <c r="AP10" s="17"/>
      <c r="AQ10" s="17">
        <v>0.40858601941991801</v>
      </c>
      <c r="AR10" s="17">
        <v>0.425584075039391</v>
      </c>
      <c r="AS10" s="17"/>
      <c r="AT10" s="17">
        <v>0.42011728207002302</v>
      </c>
      <c r="AU10" s="17">
        <v>0.42030096875336098</v>
      </c>
      <c r="AV10" s="17"/>
      <c r="AW10" s="17">
        <v>0.41177029198204701</v>
      </c>
      <c r="AX10" s="17">
        <v>0.42452220224546799</v>
      </c>
      <c r="AY10" s="17"/>
      <c r="AZ10" s="17">
        <v>0.37569450383339797</v>
      </c>
      <c r="BA10" s="17">
        <v>0.43164587872556498</v>
      </c>
      <c r="BB10" s="17"/>
      <c r="BC10" s="17">
        <v>0.40233566598529702</v>
      </c>
      <c r="BD10" s="17">
        <v>0.41914338058553302</v>
      </c>
      <c r="BE10" s="17">
        <v>0.44033501222836302</v>
      </c>
      <c r="BF10" s="17">
        <v>0.396247676777983</v>
      </c>
    </row>
    <row r="11" spans="2:58">
      <c r="B11" s="18" t="s">
        <v>198</v>
      </c>
      <c r="C11" s="17">
        <v>0.115452595375083</v>
      </c>
      <c r="D11" s="17">
        <v>0.135191854717997</v>
      </c>
      <c r="E11" s="17">
        <v>9.6174396589396E-2</v>
      </c>
      <c r="F11" s="17"/>
      <c r="G11" s="17">
        <v>0.13451582100755299</v>
      </c>
      <c r="H11" s="17">
        <v>0.10389175592614899</v>
      </c>
      <c r="I11" s="17">
        <v>9.2944716431964294E-2</v>
      </c>
      <c r="J11" s="17">
        <v>0.105730462289921</v>
      </c>
      <c r="K11" s="17">
        <v>9.9690533103554205E-2</v>
      </c>
      <c r="L11" s="17">
        <v>0.14911962896938299</v>
      </c>
      <c r="M11" s="17"/>
      <c r="N11" s="17">
        <v>0.12768541180735701</v>
      </c>
      <c r="O11" s="17">
        <v>9.5428615890432097E-2</v>
      </c>
      <c r="P11" s="17">
        <v>0.124837751041097</v>
      </c>
      <c r="Q11" s="17">
        <v>0.115465762288397</v>
      </c>
      <c r="R11" s="17"/>
      <c r="S11" s="17">
        <v>0.102329617083559</v>
      </c>
      <c r="T11" s="17">
        <v>0.107583336747234</v>
      </c>
      <c r="U11" s="17">
        <v>8.6282830823092696E-2</v>
      </c>
      <c r="V11" s="17">
        <v>0.15315645678075601</v>
      </c>
      <c r="W11" s="17">
        <v>0.145592635511616</v>
      </c>
      <c r="X11" s="17">
        <v>0.103914093606273</v>
      </c>
      <c r="Y11" s="17">
        <v>0.14104569027356401</v>
      </c>
      <c r="Z11" s="17">
        <v>0.121929527542687</v>
      </c>
      <c r="AA11" s="17">
        <v>9.9631906834681302E-2</v>
      </c>
      <c r="AB11" s="17"/>
      <c r="AC11" s="17">
        <v>9.4907697975306404E-2</v>
      </c>
      <c r="AD11" s="17">
        <v>0.124583587450403</v>
      </c>
      <c r="AE11" s="17">
        <v>0.106201238719208</v>
      </c>
      <c r="AF11" s="17">
        <v>0.127254031652454</v>
      </c>
      <c r="AG11" s="17">
        <v>0.12716118023481601</v>
      </c>
      <c r="AH11" s="17">
        <v>0.12321143401684601</v>
      </c>
      <c r="AI11" s="17"/>
      <c r="AJ11" s="17">
        <v>0.13310269495998001</v>
      </c>
      <c r="AK11" s="17">
        <v>0.11277983722962399</v>
      </c>
      <c r="AL11" s="17">
        <v>8.7851035742640804E-2</v>
      </c>
      <c r="AM11" s="17">
        <v>0.11429010326974701</v>
      </c>
      <c r="AN11" s="17">
        <v>8.5016297489013196E-2</v>
      </c>
      <c r="AO11" s="17">
        <v>0.16745362566538899</v>
      </c>
      <c r="AP11" s="17"/>
      <c r="AQ11" s="17">
        <v>0.114469913242259</v>
      </c>
      <c r="AR11" s="17">
        <v>0.115110486560904</v>
      </c>
      <c r="AS11" s="17"/>
      <c r="AT11" s="17">
        <v>0.125536456340718</v>
      </c>
      <c r="AU11" s="17">
        <v>7.8408679013820801E-2</v>
      </c>
      <c r="AV11" s="17"/>
      <c r="AW11" s="17">
        <v>0.10152231082981999</v>
      </c>
      <c r="AX11" s="17">
        <v>0.12318081533418</v>
      </c>
      <c r="AY11" s="17"/>
      <c r="AZ11" s="17">
        <v>0.10539627633744</v>
      </c>
      <c r="BA11" s="17">
        <v>0.11871428522812499</v>
      </c>
      <c r="BB11" s="17"/>
      <c r="BC11" s="17">
        <v>0.116670635773632</v>
      </c>
      <c r="BD11" s="17">
        <v>7.8089512738830705E-2</v>
      </c>
      <c r="BE11" s="17">
        <v>0.12541045585114199</v>
      </c>
      <c r="BF11" s="17">
        <v>0.120252098314919</v>
      </c>
    </row>
    <row r="12" spans="2:58">
      <c r="B12" s="18" t="s">
        <v>199</v>
      </c>
      <c r="C12" s="17">
        <v>3.2091533731859002E-2</v>
      </c>
      <c r="D12" s="17">
        <v>4.2943886244395199E-2</v>
      </c>
      <c r="E12" s="17">
        <v>2.1726393460741001E-2</v>
      </c>
      <c r="F12" s="17"/>
      <c r="G12" s="17">
        <v>3.6169086081292198E-2</v>
      </c>
      <c r="H12" s="17">
        <v>1.45119107111747E-2</v>
      </c>
      <c r="I12" s="17">
        <v>1.9410174529198E-2</v>
      </c>
      <c r="J12" s="17">
        <v>3.55194942937304E-2</v>
      </c>
      <c r="K12" s="17">
        <v>3.8495217365974298E-2</v>
      </c>
      <c r="L12" s="17">
        <v>4.7502046554108703E-2</v>
      </c>
      <c r="M12" s="17"/>
      <c r="N12" s="17">
        <v>2.84895277174072E-2</v>
      </c>
      <c r="O12" s="17">
        <v>2.6637166648061601E-2</v>
      </c>
      <c r="P12" s="17">
        <v>3.9841968946597903E-2</v>
      </c>
      <c r="Q12" s="17">
        <v>3.5023853926200998E-2</v>
      </c>
      <c r="R12" s="17"/>
      <c r="S12" s="17">
        <v>2.11475901818967E-2</v>
      </c>
      <c r="T12" s="17">
        <v>3.8183715497959902E-2</v>
      </c>
      <c r="U12" s="17">
        <v>2.0416740233196801E-2</v>
      </c>
      <c r="V12" s="17">
        <v>2.0512641135832801E-2</v>
      </c>
      <c r="W12" s="17">
        <v>4.36774845032172E-2</v>
      </c>
      <c r="X12" s="17">
        <v>3.3521510010207797E-2</v>
      </c>
      <c r="Y12" s="17">
        <v>3.8575000464771102E-2</v>
      </c>
      <c r="Z12" s="17">
        <v>2.90317111800837E-2</v>
      </c>
      <c r="AA12" s="17">
        <v>4.3989470178470498E-2</v>
      </c>
      <c r="AB12" s="17"/>
      <c r="AC12" s="17">
        <v>2.3341328921015401E-2</v>
      </c>
      <c r="AD12" s="17">
        <v>3.3312128597488E-2</v>
      </c>
      <c r="AE12" s="17">
        <v>5.4103192866538703E-2</v>
      </c>
      <c r="AF12" s="17">
        <v>3.25742716000069E-2</v>
      </c>
      <c r="AG12" s="17">
        <v>1.9135207612487999E-2</v>
      </c>
      <c r="AH12" s="17">
        <v>3.4032830193078602E-2</v>
      </c>
      <c r="AI12" s="17"/>
      <c r="AJ12" s="17">
        <v>4.0289450956655197E-2</v>
      </c>
      <c r="AK12" s="17">
        <v>3.0717177975193299E-2</v>
      </c>
      <c r="AL12" s="17">
        <v>1.93242892567781E-2</v>
      </c>
      <c r="AM12" s="17">
        <v>2.20183577404231E-2</v>
      </c>
      <c r="AN12" s="17">
        <v>2.36114831508576E-2</v>
      </c>
      <c r="AO12" s="17">
        <v>6.4762572411816599E-2</v>
      </c>
      <c r="AP12" s="17"/>
      <c r="AQ12" s="17">
        <v>2.4416271924450499E-2</v>
      </c>
      <c r="AR12" s="17">
        <v>3.7209552597827503E-2</v>
      </c>
      <c r="AS12" s="17"/>
      <c r="AT12" s="17">
        <v>3.5386982013245298E-2</v>
      </c>
      <c r="AU12" s="17">
        <v>2.0634225948500499E-2</v>
      </c>
      <c r="AV12" s="17"/>
      <c r="AW12" s="17">
        <v>2.6737700340496801E-2</v>
      </c>
      <c r="AX12" s="17">
        <v>3.5061724465462601E-2</v>
      </c>
      <c r="AY12" s="17"/>
      <c r="AZ12" s="17">
        <v>2.6791573508165599E-2</v>
      </c>
      <c r="BA12" s="17">
        <v>3.3323309785643303E-2</v>
      </c>
      <c r="BB12" s="17"/>
      <c r="BC12" s="17">
        <v>1.8349816909167298E-2</v>
      </c>
      <c r="BD12" s="17">
        <v>4.2811122412523502E-2</v>
      </c>
      <c r="BE12" s="17">
        <v>2.2859464879877198E-2</v>
      </c>
      <c r="BF12" s="17">
        <v>4.7930686239266898E-2</v>
      </c>
    </row>
    <row r="13" spans="2:58">
      <c r="B13" s="18" t="s">
        <v>101</v>
      </c>
      <c r="C13" s="19">
        <v>6.2379456001448397E-2</v>
      </c>
      <c r="D13" s="19">
        <v>5.2186863242923598E-2</v>
      </c>
      <c r="E13" s="19">
        <v>7.1775704218692907E-2</v>
      </c>
      <c r="F13" s="19"/>
      <c r="G13" s="19">
        <v>5.1767781565196999E-2</v>
      </c>
      <c r="H13" s="19">
        <v>4.7550097231209898E-2</v>
      </c>
      <c r="I13" s="19">
        <v>5.6203218224718902E-2</v>
      </c>
      <c r="J13" s="19">
        <v>6.3675296917618404E-2</v>
      </c>
      <c r="K13" s="19">
        <v>6.5386465450470901E-2</v>
      </c>
      <c r="L13" s="19">
        <v>8.1987990512167305E-2</v>
      </c>
      <c r="M13" s="19"/>
      <c r="N13" s="19">
        <v>1.8206327518333999E-2</v>
      </c>
      <c r="O13" s="19">
        <v>5.3193689441902101E-2</v>
      </c>
      <c r="P13" s="19">
        <v>7.0692991382596507E-2</v>
      </c>
      <c r="Q13" s="19">
        <v>0.112754366537458</v>
      </c>
      <c r="R13" s="19"/>
      <c r="S13" s="19">
        <v>4.6677417168767797E-2</v>
      </c>
      <c r="T13" s="19">
        <v>5.6445756071319499E-2</v>
      </c>
      <c r="U13" s="19">
        <v>6.8563552998973001E-2</v>
      </c>
      <c r="V13" s="19">
        <v>6.8816301357988802E-2</v>
      </c>
      <c r="W13" s="19">
        <v>6.0927525648930302E-2</v>
      </c>
      <c r="X13" s="19">
        <v>0.10679051033980901</v>
      </c>
      <c r="Y13" s="19">
        <v>3.5589731076593099E-2</v>
      </c>
      <c r="Z13" s="19">
        <v>6.8805519408182705E-2</v>
      </c>
      <c r="AA13" s="19">
        <v>6.1246241435913701E-2</v>
      </c>
      <c r="AB13" s="19"/>
      <c r="AC13" s="19">
        <v>4.1102096229353E-2</v>
      </c>
      <c r="AD13" s="19">
        <v>6.9226423858348304E-2</v>
      </c>
      <c r="AE13" s="19">
        <v>6.9974857875218302E-2</v>
      </c>
      <c r="AF13" s="19">
        <v>7.6509906828971602E-2</v>
      </c>
      <c r="AG13" s="19">
        <v>6.08863649274244E-2</v>
      </c>
      <c r="AH13" s="19">
        <v>5.8376139015639802E-2</v>
      </c>
      <c r="AI13" s="19"/>
      <c r="AJ13" s="19">
        <v>6.0790054681544602E-2</v>
      </c>
      <c r="AK13" s="19">
        <v>4.8986136566658699E-2</v>
      </c>
      <c r="AL13" s="19">
        <v>0.108228931556366</v>
      </c>
      <c r="AM13" s="19">
        <v>6.9054060640401801E-2</v>
      </c>
      <c r="AN13" s="19">
        <v>5.62497854718393E-2</v>
      </c>
      <c r="AO13" s="19">
        <v>9.7920793986275095E-2</v>
      </c>
      <c r="AP13" s="19"/>
      <c r="AQ13" s="19">
        <v>4.8120368396733601E-2</v>
      </c>
      <c r="AR13" s="19">
        <v>5.9531893311297802E-2</v>
      </c>
      <c r="AS13" s="19"/>
      <c r="AT13" s="19">
        <v>6.0629596648126401E-2</v>
      </c>
      <c r="AU13" s="19">
        <v>6.8313419357514907E-2</v>
      </c>
      <c r="AV13" s="19"/>
      <c r="AW13" s="19">
        <v>3.27419247138621E-2</v>
      </c>
      <c r="AX13" s="19">
        <v>7.8821716035034795E-2</v>
      </c>
      <c r="AY13" s="19"/>
      <c r="AZ13" s="19">
        <v>4.88189080173482E-2</v>
      </c>
      <c r="BA13" s="19">
        <v>6.1632885267623498E-2</v>
      </c>
      <c r="BB13" s="19"/>
      <c r="BC13" s="19">
        <v>2.3649262860119102E-2</v>
      </c>
      <c r="BD13" s="19">
        <v>0.115762206538495</v>
      </c>
      <c r="BE13" s="19">
        <v>3.3065915311426497E-2</v>
      </c>
      <c r="BF13" s="19">
        <v>4.8944124299904801E-2</v>
      </c>
    </row>
    <row r="14" spans="2:58">
      <c r="B14" s="16"/>
    </row>
    <row r="15" spans="2:58">
      <c r="B15" t="s">
        <v>497</v>
      </c>
    </row>
    <row r="16" spans="2:58">
      <c r="B16" t="s">
        <v>498</v>
      </c>
    </row>
    <row r="18" spans="2:2">
      <c r="B18"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BF18"/>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210</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196</v>
      </c>
      <c r="C9" s="17">
        <v>0.45825836696949901</v>
      </c>
      <c r="D9" s="17">
        <v>0.42629314087213399</v>
      </c>
      <c r="E9" s="17">
        <v>0.48716776583444099</v>
      </c>
      <c r="F9" s="17"/>
      <c r="G9" s="17">
        <v>0.453083778158064</v>
      </c>
      <c r="H9" s="17">
        <v>0.49469332559923701</v>
      </c>
      <c r="I9" s="17">
        <v>0.46348577240664501</v>
      </c>
      <c r="J9" s="17">
        <v>0.452202651380402</v>
      </c>
      <c r="K9" s="17">
        <v>0.476117635661929</v>
      </c>
      <c r="L9" s="17">
        <v>0.415042962546818</v>
      </c>
      <c r="M9" s="17"/>
      <c r="N9" s="17">
        <v>0.48688678392303503</v>
      </c>
      <c r="O9" s="17">
        <v>0.46129314470648303</v>
      </c>
      <c r="P9" s="17">
        <v>0.43230103537668801</v>
      </c>
      <c r="Q9" s="17">
        <v>0.447491243671854</v>
      </c>
      <c r="R9" s="17"/>
      <c r="S9" s="17">
        <v>0.53152538237661595</v>
      </c>
      <c r="T9" s="17">
        <v>0.43982101681270402</v>
      </c>
      <c r="U9" s="17">
        <v>0.45907308465074997</v>
      </c>
      <c r="V9" s="17">
        <v>0.42654654497946898</v>
      </c>
      <c r="W9" s="17">
        <v>0.42312630940119</v>
      </c>
      <c r="X9" s="17">
        <v>0.42010284414922899</v>
      </c>
      <c r="Y9" s="17">
        <v>0.46224611752709499</v>
      </c>
      <c r="Z9" s="17">
        <v>0.4112896202911</v>
      </c>
      <c r="AA9" s="17">
        <v>0.48789517245290098</v>
      </c>
      <c r="AB9" s="17"/>
      <c r="AC9" s="17">
        <v>0.51091051422471101</v>
      </c>
      <c r="AD9" s="17">
        <v>0.45461593259920502</v>
      </c>
      <c r="AE9" s="17">
        <v>0.45141066859319001</v>
      </c>
      <c r="AF9" s="17">
        <v>0.41824496324335397</v>
      </c>
      <c r="AG9" s="17">
        <v>0.42431346516895702</v>
      </c>
      <c r="AH9" s="17">
        <v>0.45022082860581097</v>
      </c>
      <c r="AI9" s="17"/>
      <c r="AJ9" s="17">
        <v>0.459414337664317</v>
      </c>
      <c r="AK9" s="17">
        <v>0.44434450728147301</v>
      </c>
      <c r="AL9" s="17">
        <v>0.41075961560802499</v>
      </c>
      <c r="AM9" s="17">
        <v>0.40327417209039301</v>
      </c>
      <c r="AN9" s="17">
        <v>0.50165442271804805</v>
      </c>
      <c r="AO9" s="17">
        <v>0.50202641504354995</v>
      </c>
      <c r="AP9" s="17"/>
      <c r="AQ9" s="17">
        <v>0.48922344291043302</v>
      </c>
      <c r="AR9" s="17">
        <v>0.43740743634578899</v>
      </c>
      <c r="AS9" s="17"/>
      <c r="AT9" s="17">
        <v>0.45083833405056201</v>
      </c>
      <c r="AU9" s="17">
        <v>0.48163808612978498</v>
      </c>
      <c r="AV9" s="17"/>
      <c r="AW9" s="17">
        <v>0.49620207872739802</v>
      </c>
      <c r="AX9" s="17">
        <v>0.43720801802818399</v>
      </c>
      <c r="AY9" s="17"/>
      <c r="AZ9" s="17">
        <v>0.49513303725334201</v>
      </c>
      <c r="BA9" s="17">
        <v>0.45159384076547099</v>
      </c>
      <c r="BB9" s="17"/>
      <c r="BC9" s="17">
        <v>0.48625212446823401</v>
      </c>
      <c r="BD9" s="17">
        <v>0.43657714267688202</v>
      </c>
      <c r="BE9" s="17">
        <v>0.47579166007262602</v>
      </c>
      <c r="BF9" s="17">
        <v>0.44906292273294701</v>
      </c>
    </row>
    <row r="10" spans="2:58">
      <c r="B10" s="18" t="s">
        <v>197</v>
      </c>
      <c r="C10" s="17">
        <v>0.39192159663286702</v>
      </c>
      <c r="D10" s="17">
        <v>0.40426382460027499</v>
      </c>
      <c r="E10" s="17">
        <v>0.38209871036314502</v>
      </c>
      <c r="F10" s="17"/>
      <c r="G10" s="17">
        <v>0.38508035687783898</v>
      </c>
      <c r="H10" s="17">
        <v>0.34793983625595098</v>
      </c>
      <c r="I10" s="17">
        <v>0.418415489172213</v>
      </c>
      <c r="J10" s="17">
        <v>0.40030030817821699</v>
      </c>
      <c r="K10" s="17">
        <v>0.39628558214556397</v>
      </c>
      <c r="L10" s="17">
        <v>0.406332268539768</v>
      </c>
      <c r="M10" s="17"/>
      <c r="N10" s="17">
        <v>0.38502177019184802</v>
      </c>
      <c r="O10" s="17">
        <v>0.41690232795203103</v>
      </c>
      <c r="P10" s="17">
        <v>0.40695362541588997</v>
      </c>
      <c r="Q10" s="17">
        <v>0.35878809281394702</v>
      </c>
      <c r="R10" s="17"/>
      <c r="S10" s="17">
        <v>0.32390331493359398</v>
      </c>
      <c r="T10" s="17">
        <v>0.41829634849595099</v>
      </c>
      <c r="U10" s="17">
        <v>0.38011437806788001</v>
      </c>
      <c r="V10" s="17">
        <v>0.40561645977448402</v>
      </c>
      <c r="W10" s="17">
        <v>0.43691138291326298</v>
      </c>
      <c r="X10" s="17">
        <v>0.41468097309848401</v>
      </c>
      <c r="Y10" s="17">
        <v>0.38068311354693701</v>
      </c>
      <c r="Z10" s="17">
        <v>0.44937962663388198</v>
      </c>
      <c r="AA10" s="17">
        <v>0.377345589335777</v>
      </c>
      <c r="AB10" s="17"/>
      <c r="AC10" s="17">
        <v>0.37786709018534598</v>
      </c>
      <c r="AD10" s="17">
        <v>0.38774754060174799</v>
      </c>
      <c r="AE10" s="17">
        <v>0.36383498266714298</v>
      </c>
      <c r="AF10" s="17">
        <v>0.42288696573551199</v>
      </c>
      <c r="AG10" s="17">
        <v>0.42771036712388899</v>
      </c>
      <c r="AH10" s="17">
        <v>0.37338991669556798</v>
      </c>
      <c r="AI10" s="17"/>
      <c r="AJ10" s="17">
        <v>0.38678879655120102</v>
      </c>
      <c r="AK10" s="17">
        <v>0.40255430321677199</v>
      </c>
      <c r="AL10" s="17">
        <v>0.41393768987330398</v>
      </c>
      <c r="AM10" s="17">
        <v>0.41310273835005101</v>
      </c>
      <c r="AN10" s="17">
        <v>0.38124207610682498</v>
      </c>
      <c r="AO10" s="17">
        <v>0.36743722455243299</v>
      </c>
      <c r="AP10" s="17"/>
      <c r="AQ10" s="17">
        <v>0.36917149748594702</v>
      </c>
      <c r="AR10" s="17">
        <v>0.40717658274434598</v>
      </c>
      <c r="AS10" s="17"/>
      <c r="AT10" s="17">
        <v>0.39599918897666803</v>
      </c>
      <c r="AU10" s="17">
        <v>0.37658615085231001</v>
      </c>
      <c r="AV10" s="17"/>
      <c r="AW10" s="17">
        <v>0.37942307327019698</v>
      </c>
      <c r="AX10" s="17">
        <v>0.39885550651796398</v>
      </c>
      <c r="AY10" s="17"/>
      <c r="AZ10" s="17">
        <v>0.35797005288690698</v>
      </c>
      <c r="BA10" s="17">
        <v>0.40244288505668002</v>
      </c>
      <c r="BB10" s="17"/>
      <c r="BC10" s="17">
        <v>0.39755411540408497</v>
      </c>
      <c r="BD10" s="17">
        <v>0.39285190929999603</v>
      </c>
      <c r="BE10" s="17">
        <v>0.37796152233136898</v>
      </c>
      <c r="BF10" s="17">
        <v>0.38833039086083798</v>
      </c>
    </row>
    <row r="11" spans="2:58">
      <c r="B11" s="18" t="s">
        <v>198</v>
      </c>
      <c r="C11" s="17">
        <v>8.6668580372369006E-2</v>
      </c>
      <c r="D11" s="17">
        <v>9.9519906631673996E-2</v>
      </c>
      <c r="E11" s="17">
        <v>7.4777633580124195E-2</v>
      </c>
      <c r="F11" s="17"/>
      <c r="G11" s="17">
        <v>0.106587047612556</v>
      </c>
      <c r="H11" s="17">
        <v>8.6256295175495698E-2</v>
      </c>
      <c r="I11" s="17">
        <v>6.10802163224618E-2</v>
      </c>
      <c r="J11" s="17">
        <v>8.5437323530565906E-2</v>
      </c>
      <c r="K11" s="17">
        <v>6.4246352068954696E-2</v>
      </c>
      <c r="L11" s="17">
        <v>0.112358504782418</v>
      </c>
      <c r="M11" s="17"/>
      <c r="N11" s="17">
        <v>9.0351569319920694E-2</v>
      </c>
      <c r="O11" s="17">
        <v>6.8651118949615494E-2</v>
      </c>
      <c r="P11" s="17">
        <v>9.1007894551276003E-2</v>
      </c>
      <c r="Q11" s="17">
        <v>9.8114456906152905E-2</v>
      </c>
      <c r="R11" s="17"/>
      <c r="S11" s="17">
        <v>9.5196455155085305E-2</v>
      </c>
      <c r="T11" s="17">
        <v>8.0831995985411603E-2</v>
      </c>
      <c r="U11" s="17">
        <v>0.104531687909539</v>
      </c>
      <c r="V11" s="17">
        <v>0.104849947688192</v>
      </c>
      <c r="W11" s="17">
        <v>6.2241190173016402E-2</v>
      </c>
      <c r="X11" s="17">
        <v>7.8083598755546102E-2</v>
      </c>
      <c r="Y11" s="17">
        <v>9.2357617333026595E-2</v>
      </c>
      <c r="Z11" s="17">
        <v>9.1037117499925296E-2</v>
      </c>
      <c r="AA11" s="17">
        <v>7.1593909501052599E-2</v>
      </c>
      <c r="AB11" s="17"/>
      <c r="AC11" s="17">
        <v>6.2168142464839801E-2</v>
      </c>
      <c r="AD11" s="17">
        <v>8.8975634270232307E-2</v>
      </c>
      <c r="AE11" s="17">
        <v>0.10299081091706799</v>
      </c>
      <c r="AF11" s="17">
        <v>0.10189300759886299</v>
      </c>
      <c r="AG11" s="17">
        <v>7.4357238281568303E-2</v>
      </c>
      <c r="AH11" s="17">
        <v>0.12881555495168701</v>
      </c>
      <c r="AI11" s="17"/>
      <c r="AJ11" s="17">
        <v>9.7734713721173996E-2</v>
      </c>
      <c r="AK11" s="17">
        <v>8.9090164788258902E-2</v>
      </c>
      <c r="AL11" s="17">
        <v>7.8074947086465299E-2</v>
      </c>
      <c r="AM11" s="17">
        <v>0.118727665727376</v>
      </c>
      <c r="AN11" s="17">
        <v>6.2377332665672802E-2</v>
      </c>
      <c r="AO11" s="17">
        <v>5.5089691219236001E-2</v>
      </c>
      <c r="AP11" s="17"/>
      <c r="AQ11" s="17">
        <v>7.7835880758535397E-2</v>
      </c>
      <c r="AR11" s="17">
        <v>9.5201856321299294E-2</v>
      </c>
      <c r="AS11" s="17"/>
      <c r="AT11" s="17">
        <v>9.0731501628026595E-2</v>
      </c>
      <c r="AU11" s="17">
        <v>7.39795040434921E-2</v>
      </c>
      <c r="AV11" s="17"/>
      <c r="AW11" s="17">
        <v>7.3395811749603898E-2</v>
      </c>
      <c r="AX11" s="17">
        <v>9.40320247477964E-2</v>
      </c>
      <c r="AY11" s="17"/>
      <c r="AZ11" s="17">
        <v>8.62086451585478E-2</v>
      </c>
      <c r="BA11" s="17">
        <v>8.78567417680855E-2</v>
      </c>
      <c r="BB11" s="17"/>
      <c r="BC11" s="17">
        <v>8.0869486628880702E-2</v>
      </c>
      <c r="BD11" s="17">
        <v>7.53239290410226E-2</v>
      </c>
      <c r="BE11" s="17">
        <v>0.107678191938992</v>
      </c>
      <c r="BF11" s="17">
        <v>9.2008750743529003E-2</v>
      </c>
    </row>
    <row r="12" spans="2:58">
      <c r="B12" s="18" t="s">
        <v>199</v>
      </c>
      <c r="C12" s="17">
        <v>2.7147985429617199E-2</v>
      </c>
      <c r="D12" s="17">
        <v>3.4638381895954501E-2</v>
      </c>
      <c r="E12" s="17">
        <v>2.0033246060105599E-2</v>
      </c>
      <c r="F12" s="17"/>
      <c r="G12" s="17">
        <v>2.1382725090700001E-2</v>
      </c>
      <c r="H12" s="17">
        <v>3.7895217070661402E-2</v>
      </c>
      <c r="I12" s="17">
        <v>1.8343713987879599E-2</v>
      </c>
      <c r="J12" s="17">
        <v>2.1100641134444799E-2</v>
      </c>
      <c r="K12" s="17">
        <v>2.9942911574254601E-2</v>
      </c>
      <c r="L12" s="17">
        <v>3.2928164703821303E-2</v>
      </c>
      <c r="M12" s="17"/>
      <c r="N12" s="17">
        <v>1.98035344953266E-2</v>
      </c>
      <c r="O12" s="17">
        <v>2.27549046958096E-2</v>
      </c>
      <c r="P12" s="17">
        <v>2.9337479062370199E-2</v>
      </c>
      <c r="Q12" s="17">
        <v>3.7892440318314603E-2</v>
      </c>
      <c r="R12" s="17"/>
      <c r="S12" s="17">
        <v>2.4015408516171899E-2</v>
      </c>
      <c r="T12" s="17">
        <v>2.1552632881255699E-2</v>
      </c>
      <c r="U12" s="17">
        <v>1.4373537732259399E-2</v>
      </c>
      <c r="V12" s="17">
        <v>2.5897543971925601E-2</v>
      </c>
      <c r="W12" s="17">
        <v>3.5137296769002201E-2</v>
      </c>
      <c r="X12" s="17">
        <v>2.44189254700947E-2</v>
      </c>
      <c r="Y12" s="17">
        <v>5.9786150549886202E-2</v>
      </c>
      <c r="Z12" s="17">
        <v>9.0977359967139796E-3</v>
      </c>
      <c r="AA12" s="17">
        <v>2.8052693301032699E-2</v>
      </c>
      <c r="AB12" s="17"/>
      <c r="AC12" s="17">
        <v>2.8158403814624901E-2</v>
      </c>
      <c r="AD12" s="17">
        <v>2.42664703983194E-2</v>
      </c>
      <c r="AE12" s="17">
        <v>4.0336878326774399E-2</v>
      </c>
      <c r="AF12" s="17">
        <v>2.1562153819599202E-2</v>
      </c>
      <c r="AG12" s="17">
        <v>3.13128257913644E-2</v>
      </c>
      <c r="AH12" s="17">
        <v>1.19634036580953E-2</v>
      </c>
      <c r="AI12" s="17"/>
      <c r="AJ12" s="17">
        <v>2.8213389895984799E-2</v>
      </c>
      <c r="AK12" s="17">
        <v>2.0487309257391E-2</v>
      </c>
      <c r="AL12" s="17">
        <v>3.5214154534608702E-2</v>
      </c>
      <c r="AM12" s="17">
        <v>1.4265090656967501E-2</v>
      </c>
      <c r="AN12" s="17">
        <v>3.1931986167780702E-2</v>
      </c>
      <c r="AO12" s="17">
        <v>1.6750459088082498E-2</v>
      </c>
      <c r="AP12" s="17"/>
      <c r="AQ12" s="17">
        <v>3.3486598761275098E-2</v>
      </c>
      <c r="AR12" s="17">
        <v>2.5887948367294199E-2</v>
      </c>
      <c r="AS12" s="17"/>
      <c r="AT12" s="17">
        <v>2.6834199777033298E-2</v>
      </c>
      <c r="AU12" s="17">
        <v>2.9160048294827701E-2</v>
      </c>
      <c r="AV12" s="17"/>
      <c r="AW12" s="17">
        <v>3.09639934395128E-2</v>
      </c>
      <c r="AX12" s="17">
        <v>2.5030946888852199E-2</v>
      </c>
      <c r="AY12" s="17"/>
      <c r="AZ12" s="17">
        <v>2.7241493731735698E-2</v>
      </c>
      <c r="BA12" s="17">
        <v>2.6194874185967401E-2</v>
      </c>
      <c r="BB12" s="17"/>
      <c r="BC12" s="17">
        <v>2.2735389070959799E-2</v>
      </c>
      <c r="BD12" s="17">
        <v>4.1454411803652502E-2</v>
      </c>
      <c r="BE12" s="17">
        <v>2.2860052604488802E-2</v>
      </c>
      <c r="BF12" s="17">
        <v>3.5326866796403698E-2</v>
      </c>
    </row>
    <row r="13" spans="2:58">
      <c r="B13" s="18" t="s">
        <v>101</v>
      </c>
      <c r="C13" s="19">
        <v>3.6003470595647999E-2</v>
      </c>
      <c r="D13" s="19">
        <v>3.5284745999963001E-2</v>
      </c>
      <c r="E13" s="19">
        <v>3.5922644162183603E-2</v>
      </c>
      <c r="F13" s="19"/>
      <c r="G13" s="19">
        <v>3.3866092260841099E-2</v>
      </c>
      <c r="H13" s="19">
        <v>3.32153258986553E-2</v>
      </c>
      <c r="I13" s="19">
        <v>3.8674808110800499E-2</v>
      </c>
      <c r="J13" s="19">
        <v>4.0959075776370597E-2</v>
      </c>
      <c r="K13" s="19">
        <v>3.3407518549298298E-2</v>
      </c>
      <c r="L13" s="19">
        <v>3.3338099427175097E-2</v>
      </c>
      <c r="M13" s="19"/>
      <c r="N13" s="19">
        <v>1.7936342069869701E-2</v>
      </c>
      <c r="O13" s="19">
        <v>3.0398503696060401E-2</v>
      </c>
      <c r="P13" s="19">
        <v>4.0399965593775899E-2</v>
      </c>
      <c r="Q13" s="19">
        <v>5.77137662897316E-2</v>
      </c>
      <c r="R13" s="19"/>
      <c r="S13" s="19">
        <v>2.5359439018533301E-2</v>
      </c>
      <c r="T13" s="19">
        <v>3.94980058246776E-2</v>
      </c>
      <c r="U13" s="19">
        <v>4.1907311639572002E-2</v>
      </c>
      <c r="V13" s="19">
        <v>3.7089503585929197E-2</v>
      </c>
      <c r="W13" s="19">
        <v>4.2583820743528698E-2</v>
      </c>
      <c r="X13" s="19">
        <v>6.2713658526646496E-2</v>
      </c>
      <c r="Y13" s="19">
        <v>4.9270010430549202E-3</v>
      </c>
      <c r="Z13" s="19">
        <v>3.91958995783789E-2</v>
      </c>
      <c r="AA13" s="19">
        <v>3.5112635409236703E-2</v>
      </c>
      <c r="AB13" s="19"/>
      <c r="AC13" s="19">
        <v>2.0895849310477999E-2</v>
      </c>
      <c r="AD13" s="19">
        <v>4.4394422130495603E-2</v>
      </c>
      <c r="AE13" s="19">
        <v>4.1426659495824199E-2</v>
      </c>
      <c r="AF13" s="19">
        <v>3.54129096026723E-2</v>
      </c>
      <c r="AG13" s="19">
        <v>4.2306103634221097E-2</v>
      </c>
      <c r="AH13" s="19">
        <v>3.5610296088838402E-2</v>
      </c>
      <c r="AI13" s="19"/>
      <c r="AJ13" s="19">
        <v>2.7848762167323401E-2</v>
      </c>
      <c r="AK13" s="19">
        <v>4.3523715456104999E-2</v>
      </c>
      <c r="AL13" s="19">
        <v>6.2013592897597003E-2</v>
      </c>
      <c r="AM13" s="19">
        <v>5.06303331752124E-2</v>
      </c>
      <c r="AN13" s="19">
        <v>2.2794182341672801E-2</v>
      </c>
      <c r="AO13" s="19">
        <v>5.8696210096697697E-2</v>
      </c>
      <c r="AP13" s="19"/>
      <c r="AQ13" s="19">
        <v>3.02825800838094E-2</v>
      </c>
      <c r="AR13" s="19">
        <v>3.4326176221271203E-2</v>
      </c>
      <c r="AS13" s="19"/>
      <c r="AT13" s="19">
        <v>3.5596775567710903E-2</v>
      </c>
      <c r="AU13" s="19">
        <v>3.8636210679584899E-2</v>
      </c>
      <c r="AV13" s="19"/>
      <c r="AW13" s="19">
        <v>2.00150428132875E-2</v>
      </c>
      <c r="AX13" s="19">
        <v>4.48735038172038E-2</v>
      </c>
      <c r="AY13" s="19"/>
      <c r="AZ13" s="19">
        <v>3.3446770969468201E-2</v>
      </c>
      <c r="BA13" s="19">
        <v>3.1911658223796699E-2</v>
      </c>
      <c r="BB13" s="19"/>
      <c r="BC13" s="19">
        <v>1.25888844278401E-2</v>
      </c>
      <c r="BD13" s="19">
        <v>5.3792607178447097E-2</v>
      </c>
      <c r="BE13" s="19">
        <v>1.57085730525248E-2</v>
      </c>
      <c r="BF13" s="19">
        <v>3.5271068866282597E-2</v>
      </c>
    </row>
    <row r="14" spans="2:58">
      <c r="B14" s="16"/>
    </row>
    <row r="15" spans="2:58">
      <c r="B15" t="s">
        <v>497</v>
      </c>
    </row>
    <row r="16" spans="2:58">
      <c r="B16" t="s">
        <v>498</v>
      </c>
    </row>
    <row r="18" spans="2:2">
      <c r="B18"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BF18"/>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211</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196</v>
      </c>
      <c r="C9" s="17">
        <v>0.193899437380471</v>
      </c>
      <c r="D9" s="17">
        <v>0.196326859538413</v>
      </c>
      <c r="E9" s="17">
        <v>0.18910372171923001</v>
      </c>
      <c r="F9" s="17"/>
      <c r="G9" s="17">
        <v>0.23227342515053601</v>
      </c>
      <c r="H9" s="17">
        <v>0.292611015409736</v>
      </c>
      <c r="I9" s="17">
        <v>0.249976196518406</v>
      </c>
      <c r="J9" s="17">
        <v>0.19969641960468701</v>
      </c>
      <c r="K9" s="17">
        <v>0.11648093141723</v>
      </c>
      <c r="L9" s="17">
        <v>8.4308533876587197E-2</v>
      </c>
      <c r="M9" s="17"/>
      <c r="N9" s="17">
        <v>0.20661772285678101</v>
      </c>
      <c r="O9" s="17">
        <v>0.20620468072067</v>
      </c>
      <c r="P9" s="17">
        <v>0.18612340627337001</v>
      </c>
      <c r="Q9" s="17">
        <v>0.175354885743392</v>
      </c>
      <c r="R9" s="17"/>
      <c r="S9" s="17">
        <v>0.26377825522522302</v>
      </c>
      <c r="T9" s="17">
        <v>0.188972620117068</v>
      </c>
      <c r="U9" s="17">
        <v>0.16761155409204101</v>
      </c>
      <c r="V9" s="17">
        <v>0.183495852589385</v>
      </c>
      <c r="W9" s="17">
        <v>0.19139138834306901</v>
      </c>
      <c r="X9" s="17">
        <v>0.182185618389788</v>
      </c>
      <c r="Y9" s="17">
        <v>0.147078091711345</v>
      </c>
      <c r="Z9" s="17">
        <v>0.16320126795628601</v>
      </c>
      <c r="AA9" s="17">
        <v>0.20292507966635301</v>
      </c>
      <c r="AB9" s="17"/>
      <c r="AC9" s="17">
        <v>0.310957024789559</v>
      </c>
      <c r="AD9" s="17">
        <v>0.172771688592957</v>
      </c>
      <c r="AE9" s="17">
        <v>0.162704741975325</v>
      </c>
      <c r="AF9" s="17">
        <v>0.133092467957937</v>
      </c>
      <c r="AG9" s="17">
        <v>0.12682433642347599</v>
      </c>
      <c r="AH9" s="17">
        <v>0.178004769049839</v>
      </c>
      <c r="AI9" s="17"/>
      <c r="AJ9" s="17">
        <v>0.14443621054323399</v>
      </c>
      <c r="AK9" s="17">
        <v>0.169847989573604</v>
      </c>
      <c r="AL9" s="17">
        <v>0.20921690740966001</v>
      </c>
      <c r="AM9" s="17">
        <v>0.199469480066124</v>
      </c>
      <c r="AN9" s="17">
        <v>0.29238023669193902</v>
      </c>
      <c r="AO9" s="17">
        <v>0.286974525048734</v>
      </c>
      <c r="AP9" s="17"/>
      <c r="AQ9" s="17">
        <v>0.24232921638187499</v>
      </c>
      <c r="AR9" s="17">
        <v>0.182192199828005</v>
      </c>
      <c r="AS9" s="17"/>
      <c r="AT9" s="17">
        <v>0.17280857869925401</v>
      </c>
      <c r="AU9" s="17">
        <v>0.27477094931386697</v>
      </c>
      <c r="AV9" s="17"/>
      <c r="AW9" s="17">
        <v>0.23736917634201399</v>
      </c>
      <c r="AX9" s="17">
        <v>0.169783368310399</v>
      </c>
      <c r="AY9" s="17"/>
      <c r="AZ9" s="17">
        <v>0.26656570865844997</v>
      </c>
      <c r="BA9" s="17">
        <v>0.17262865551060999</v>
      </c>
      <c r="BB9" s="17"/>
      <c r="BC9" s="17">
        <v>0.29833269909389598</v>
      </c>
      <c r="BD9" s="17">
        <v>0.19743220286438301</v>
      </c>
      <c r="BE9" s="17">
        <v>0.21322002029103099</v>
      </c>
      <c r="BF9" s="17">
        <v>0.154061426321878</v>
      </c>
    </row>
    <row r="10" spans="2:58">
      <c r="B10" s="18" t="s">
        <v>197</v>
      </c>
      <c r="C10" s="17">
        <v>0.326193028636659</v>
      </c>
      <c r="D10" s="17">
        <v>0.31682242735871102</v>
      </c>
      <c r="E10" s="17">
        <v>0.33612800000170001</v>
      </c>
      <c r="F10" s="17"/>
      <c r="G10" s="17">
        <v>0.36041210206440599</v>
      </c>
      <c r="H10" s="17">
        <v>0.37490587192358399</v>
      </c>
      <c r="I10" s="17">
        <v>0.39348427421756399</v>
      </c>
      <c r="J10" s="17">
        <v>0.35204011920572298</v>
      </c>
      <c r="K10" s="17">
        <v>0.300885397665341</v>
      </c>
      <c r="L10" s="17">
        <v>0.20721479545770699</v>
      </c>
      <c r="M10" s="17"/>
      <c r="N10" s="17">
        <v>0.34613320664331099</v>
      </c>
      <c r="O10" s="17">
        <v>0.35537234404596801</v>
      </c>
      <c r="P10" s="17">
        <v>0.29143174398778399</v>
      </c>
      <c r="Q10" s="17">
        <v>0.30684827593422198</v>
      </c>
      <c r="R10" s="17"/>
      <c r="S10" s="17">
        <v>0.39202077131429203</v>
      </c>
      <c r="T10" s="17">
        <v>0.28726966721052699</v>
      </c>
      <c r="U10" s="17">
        <v>0.313544172061338</v>
      </c>
      <c r="V10" s="17">
        <v>0.345309495732401</v>
      </c>
      <c r="W10" s="17">
        <v>0.27170670062317098</v>
      </c>
      <c r="X10" s="17">
        <v>0.25165264425412398</v>
      </c>
      <c r="Y10" s="17">
        <v>0.34417649164561798</v>
      </c>
      <c r="Z10" s="17">
        <v>0.394027916115056</v>
      </c>
      <c r="AA10" s="17">
        <v>0.34709803343928203</v>
      </c>
      <c r="AB10" s="17"/>
      <c r="AC10" s="17">
        <v>0.33371471400817398</v>
      </c>
      <c r="AD10" s="17">
        <v>0.32872440651242502</v>
      </c>
      <c r="AE10" s="17">
        <v>0.35571038228537799</v>
      </c>
      <c r="AF10" s="17">
        <v>0.30154633642650402</v>
      </c>
      <c r="AG10" s="17">
        <v>0.29746616376742202</v>
      </c>
      <c r="AH10" s="17">
        <v>0.34571810677266501</v>
      </c>
      <c r="AI10" s="17"/>
      <c r="AJ10" s="17">
        <v>0.277485636991046</v>
      </c>
      <c r="AK10" s="17">
        <v>0.37816605774496698</v>
      </c>
      <c r="AL10" s="17">
        <v>0.26214436217277998</v>
      </c>
      <c r="AM10" s="17">
        <v>0.40759402542121997</v>
      </c>
      <c r="AN10" s="17">
        <v>0.352233984689798</v>
      </c>
      <c r="AO10" s="17">
        <v>0.26638530866444998</v>
      </c>
      <c r="AP10" s="17"/>
      <c r="AQ10" s="17">
        <v>0.35793232710491901</v>
      </c>
      <c r="AR10" s="17">
        <v>0.318032415986362</v>
      </c>
      <c r="AS10" s="17"/>
      <c r="AT10" s="17">
        <v>0.31368713188774999</v>
      </c>
      <c r="AU10" s="17">
        <v>0.37400151641691598</v>
      </c>
      <c r="AV10" s="17"/>
      <c r="AW10" s="17">
        <v>0.35251350351445598</v>
      </c>
      <c r="AX10" s="17">
        <v>0.31159099960971798</v>
      </c>
      <c r="AY10" s="17"/>
      <c r="AZ10" s="17">
        <v>0.36591352243561698</v>
      </c>
      <c r="BA10" s="17">
        <v>0.31146838367415502</v>
      </c>
      <c r="BB10" s="17"/>
      <c r="BC10" s="17">
        <v>0.37554777044222598</v>
      </c>
      <c r="BD10" s="17">
        <v>0.31458602832308402</v>
      </c>
      <c r="BE10" s="17">
        <v>0.32233892959584498</v>
      </c>
      <c r="BF10" s="17">
        <v>0.33131453782486298</v>
      </c>
    </row>
    <row r="11" spans="2:58">
      <c r="B11" s="18" t="s">
        <v>198</v>
      </c>
      <c r="C11" s="17">
        <v>0.24222049764517101</v>
      </c>
      <c r="D11" s="17">
        <v>0.25673297845708898</v>
      </c>
      <c r="E11" s="17">
        <v>0.22887043426159501</v>
      </c>
      <c r="F11" s="17"/>
      <c r="G11" s="17">
        <v>0.228802186087462</v>
      </c>
      <c r="H11" s="17">
        <v>0.198494038298211</v>
      </c>
      <c r="I11" s="17">
        <v>0.20600045107235801</v>
      </c>
      <c r="J11" s="17">
        <v>0.23337254889329501</v>
      </c>
      <c r="K11" s="17">
        <v>0.25261132619050303</v>
      </c>
      <c r="L11" s="17">
        <v>0.31827956459982298</v>
      </c>
      <c r="M11" s="17"/>
      <c r="N11" s="17">
        <v>0.26105484519500999</v>
      </c>
      <c r="O11" s="17">
        <v>0.22456192627774699</v>
      </c>
      <c r="P11" s="17">
        <v>0.26272700149704298</v>
      </c>
      <c r="Q11" s="17">
        <v>0.21955238046797801</v>
      </c>
      <c r="R11" s="17"/>
      <c r="S11" s="17">
        <v>0.17541765613981899</v>
      </c>
      <c r="T11" s="17">
        <v>0.25071251027336</v>
      </c>
      <c r="U11" s="17">
        <v>0.25356621161911902</v>
      </c>
      <c r="V11" s="17">
        <v>0.26354549786779702</v>
      </c>
      <c r="W11" s="17">
        <v>0.27921589492979598</v>
      </c>
      <c r="X11" s="17">
        <v>0.32576560764672002</v>
      </c>
      <c r="Y11" s="17">
        <v>0.26298513734183798</v>
      </c>
      <c r="Z11" s="17">
        <v>0.171998443843488</v>
      </c>
      <c r="AA11" s="17">
        <v>0.203451456192038</v>
      </c>
      <c r="AB11" s="17"/>
      <c r="AC11" s="17">
        <v>0.20480209143351899</v>
      </c>
      <c r="AD11" s="17">
        <v>0.23733012262192699</v>
      </c>
      <c r="AE11" s="17">
        <v>0.25564823524102598</v>
      </c>
      <c r="AF11" s="17">
        <v>0.282317474721276</v>
      </c>
      <c r="AG11" s="17">
        <v>0.27437054877514599</v>
      </c>
      <c r="AH11" s="17">
        <v>0.201673790389613</v>
      </c>
      <c r="AI11" s="17"/>
      <c r="AJ11" s="17">
        <v>0.276433369909454</v>
      </c>
      <c r="AK11" s="17">
        <v>0.26048132962255699</v>
      </c>
      <c r="AL11" s="17">
        <v>0.225613958359377</v>
      </c>
      <c r="AM11" s="17">
        <v>0.196231283316328</v>
      </c>
      <c r="AN11" s="17">
        <v>0.18565702583083099</v>
      </c>
      <c r="AO11" s="17">
        <v>0.20495586712167799</v>
      </c>
      <c r="AP11" s="17"/>
      <c r="AQ11" s="17">
        <v>0.226183649581187</v>
      </c>
      <c r="AR11" s="17">
        <v>0.246377203022106</v>
      </c>
      <c r="AS11" s="17"/>
      <c r="AT11" s="17">
        <v>0.26042276371107997</v>
      </c>
      <c r="AU11" s="17">
        <v>0.17615471884512701</v>
      </c>
      <c r="AV11" s="17"/>
      <c r="AW11" s="17">
        <v>0.22144002024703399</v>
      </c>
      <c r="AX11" s="17">
        <v>0.253749056136997</v>
      </c>
      <c r="AY11" s="17"/>
      <c r="AZ11" s="17">
        <v>0.21189328260345899</v>
      </c>
      <c r="BA11" s="17">
        <v>0.256586887235559</v>
      </c>
      <c r="BB11" s="17"/>
      <c r="BC11" s="17">
        <v>0.196047028151032</v>
      </c>
      <c r="BD11" s="17">
        <v>0.19877056188994599</v>
      </c>
      <c r="BE11" s="17">
        <v>0.31672470286374399</v>
      </c>
      <c r="BF11" s="17">
        <v>0.25194513895742399</v>
      </c>
    </row>
    <row r="12" spans="2:58">
      <c r="B12" s="18" t="s">
        <v>199</v>
      </c>
      <c r="C12" s="17">
        <v>0.12922706444548701</v>
      </c>
      <c r="D12" s="17">
        <v>0.145919987591586</v>
      </c>
      <c r="E12" s="17">
        <v>0.113912791440927</v>
      </c>
      <c r="F12" s="17"/>
      <c r="G12" s="17">
        <v>8.9688833312087601E-2</v>
      </c>
      <c r="H12" s="17">
        <v>6.3050287198414101E-2</v>
      </c>
      <c r="I12" s="17">
        <v>5.27313279746126E-2</v>
      </c>
      <c r="J12" s="17">
        <v>0.10229708930334699</v>
      </c>
      <c r="K12" s="17">
        <v>0.19455053759806901</v>
      </c>
      <c r="L12" s="17">
        <v>0.251666104325106</v>
      </c>
      <c r="M12" s="17"/>
      <c r="N12" s="17">
        <v>0.11450140958966699</v>
      </c>
      <c r="O12" s="17">
        <v>0.115247067060315</v>
      </c>
      <c r="P12" s="17">
        <v>0.15286397202315699</v>
      </c>
      <c r="Q12" s="17">
        <v>0.137721531632711</v>
      </c>
      <c r="R12" s="17"/>
      <c r="S12" s="17">
        <v>8.9955992789708505E-2</v>
      </c>
      <c r="T12" s="17">
        <v>0.148268961913576</v>
      </c>
      <c r="U12" s="17">
        <v>0.11836470106929101</v>
      </c>
      <c r="V12" s="17">
        <v>0.110930552353861</v>
      </c>
      <c r="W12" s="17">
        <v>0.15865812766498499</v>
      </c>
      <c r="X12" s="17">
        <v>7.3407109787671398E-2</v>
      </c>
      <c r="Y12" s="17">
        <v>0.161642024829286</v>
      </c>
      <c r="Z12" s="17">
        <v>0.19249224414614799</v>
      </c>
      <c r="AA12" s="17">
        <v>0.154470944305512</v>
      </c>
      <c r="AB12" s="17"/>
      <c r="AC12" s="17">
        <v>7.5712976904916102E-2</v>
      </c>
      <c r="AD12" s="17">
        <v>0.13548563189232399</v>
      </c>
      <c r="AE12" s="17">
        <v>0.122061716524988</v>
      </c>
      <c r="AF12" s="17">
        <v>0.162175614727434</v>
      </c>
      <c r="AG12" s="17">
        <v>0.17429116158785701</v>
      </c>
      <c r="AH12" s="17">
        <v>0.17308060959263499</v>
      </c>
      <c r="AI12" s="17"/>
      <c r="AJ12" s="17">
        <v>0.184952453514931</v>
      </c>
      <c r="AK12" s="17">
        <v>8.4852052699729896E-2</v>
      </c>
      <c r="AL12" s="17">
        <v>0.124419682726544</v>
      </c>
      <c r="AM12" s="17">
        <v>9.1161158732057698E-2</v>
      </c>
      <c r="AN12" s="17">
        <v>9.0747489246430793E-2</v>
      </c>
      <c r="AO12" s="17">
        <v>0.16661837554799999</v>
      </c>
      <c r="AP12" s="17"/>
      <c r="AQ12" s="17">
        <v>9.4902698946579198E-2</v>
      </c>
      <c r="AR12" s="17">
        <v>0.14739267520183599</v>
      </c>
      <c r="AS12" s="17"/>
      <c r="AT12" s="17">
        <v>0.14122004769129501</v>
      </c>
      <c r="AU12" s="17">
        <v>8.5689325285956797E-2</v>
      </c>
      <c r="AV12" s="17"/>
      <c r="AW12" s="17">
        <v>0.113519634709928</v>
      </c>
      <c r="AX12" s="17">
        <v>0.13794120604065799</v>
      </c>
      <c r="AY12" s="17"/>
      <c r="AZ12" s="17">
        <v>8.0396626787280698E-2</v>
      </c>
      <c r="BA12" s="17">
        <v>0.14626264055872101</v>
      </c>
      <c r="BB12" s="17"/>
      <c r="BC12" s="17">
        <v>8.203297226747E-2</v>
      </c>
      <c r="BD12" s="17">
        <v>0.134092014152005</v>
      </c>
      <c r="BE12" s="17">
        <v>8.2468676224378798E-2</v>
      </c>
      <c r="BF12" s="17">
        <v>0.166536218818608</v>
      </c>
    </row>
    <row r="13" spans="2:58">
      <c r="B13" s="18" t="s">
        <v>101</v>
      </c>
      <c r="C13" s="19">
        <v>0.108459971892213</v>
      </c>
      <c r="D13" s="19">
        <v>8.4197747054200495E-2</v>
      </c>
      <c r="E13" s="19">
        <v>0.13198505257654899</v>
      </c>
      <c r="F13" s="19"/>
      <c r="G13" s="19">
        <v>8.8823453385508302E-2</v>
      </c>
      <c r="H13" s="19">
        <v>7.0938787170055001E-2</v>
      </c>
      <c r="I13" s="19">
        <v>9.7807750217058495E-2</v>
      </c>
      <c r="J13" s="19">
        <v>0.112593822992948</v>
      </c>
      <c r="K13" s="19">
        <v>0.13547180712885801</v>
      </c>
      <c r="L13" s="19">
        <v>0.13853100174077701</v>
      </c>
      <c r="M13" s="19"/>
      <c r="N13" s="19">
        <v>7.1692815715229799E-2</v>
      </c>
      <c r="O13" s="19">
        <v>9.8613981895300504E-2</v>
      </c>
      <c r="P13" s="19">
        <v>0.106853876218646</v>
      </c>
      <c r="Q13" s="19">
        <v>0.16052292622169601</v>
      </c>
      <c r="R13" s="19"/>
      <c r="S13" s="19">
        <v>7.8827324530956602E-2</v>
      </c>
      <c r="T13" s="19">
        <v>0.124776240485468</v>
      </c>
      <c r="U13" s="19">
        <v>0.14691336115821199</v>
      </c>
      <c r="V13" s="19">
        <v>9.6718601456555198E-2</v>
      </c>
      <c r="W13" s="19">
        <v>9.9027888438978806E-2</v>
      </c>
      <c r="X13" s="19">
        <v>0.16698901992169601</v>
      </c>
      <c r="Y13" s="19">
        <v>8.4118254471913498E-2</v>
      </c>
      <c r="Z13" s="19">
        <v>7.8280127939022698E-2</v>
      </c>
      <c r="AA13" s="19">
        <v>9.2054486396815294E-2</v>
      </c>
      <c r="AB13" s="19"/>
      <c r="AC13" s="19">
        <v>7.4813192863831507E-2</v>
      </c>
      <c r="AD13" s="19">
        <v>0.12568815038036599</v>
      </c>
      <c r="AE13" s="19">
        <v>0.103874923973284</v>
      </c>
      <c r="AF13" s="19">
        <v>0.120868106166849</v>
      </c>
      <c r="AG13" s="19">
        <v>0.12704778944609799</v>
      </c>
      <c r="AH13" s="19">
        <v>0.10152272419524799</v>
      </c>
      <c r="AI13" s="19"/>
      <c r="AJ13" s="19">
        <v>0.116692329041334</v>
      </c>
      <c r="AK13" s="19">
        <v>0.106652570359141</v>
      </c>
      <c r="AL13" s="19">
        <v>0.17860508933163899</v>
      </c>
      <c r="AM13" s="19">
        <v>0.105544052464271</v>
      </c>
      <c r="AN13" s="19">
        <v>7.8981263541000907E-2</v>
      </c>
      <c r="AO13" s="19">
        <v>7.5065923617138194E-2</v>
      </c>
      <c r="AP13" s="19"/>
      <c r="AQ13" s="19">
        <v>7.8652107985439895E-2</v>
      </c>
      <c r="AR13" s="19">
        <v>0.106005505961692</v>
      </c>
      <c r="AS13" s="19"/>
      <c r="AT13" s="19">
        <v>0.111861478010621</v>
      </c>
      <c r="AU13" s="19">
        <v>8.9383490138132904E-2</v>
      </c>
      <c r="AV13" s="19"/>
      <c r="AW13" s="19">
        <v>7.5157665186568898E-2</v>
      </c>
      <c r="AX13" s="19">
        <v>0.12693536990222801</v>
      </c>
      <c r="AY13" s="19"/>
      <c r="AZ13" s="19">
        <v>7.5230859515192802E-2</v>
      </c>
      <c r="BA13" s="19">
        <v>0.113053433020955</v>
      </c>
      <c r="BB13" s="19"/>
      <c r="BC13" s="19">
        <v>4.8039530045375603E-2</v>
      </c>
      <c r="BD13" s="19">
        <v>0.155119192770583</v>
      </c>
      <c r="BE13" s="19">
        <v>6.5247671025001605E-2</v>
      </c>
      <c r="BF13" s="19">
        <v>9.6142678077227997E-2</v>
      </c>
    </row>
    <row r="14" spans="2:58">
      <c r="B14" s="16"/>
    </row>
    <row r="15" spans="2:58">
      <c r="B15" t="s">
        <v>497</v>
      </c>
    </row>
    <row r="16" spans="2:58">
      <c r="B16" t="s">
        <v>498</v>
      </c>
    </row>
    <row r="18" spans="2:2">
      <c r="B18"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BF18"/>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212</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196</v>
      </c>
      <c r="C9" s="17">
        <v>0.26647842515007603</v>
      </c>
      <c r="D9" s="17">
        <v>0.25053090035757503</v>
      </c>
      <c r="E9" s="17">
        <v>0.28004812080430003</v>
      </c>
      <c r="F9" s="17"/>
      <c r="G9" s="17">
        <v>0.27077886313052402</v>
      </c>
      <c r="H9" s="17">
        <v>0.30655836069634201</v>
      </c>
      <c r="I9" s="17">
        <v>0.30784292160580701</v>
      </c>
      <c r="J9" s="17">
        <v>0.26261682368362599</v>
      </c>
      <c r="K9" s="17">
        <v>0.24862390017390601</v>
      </c>
      <c r="L9" s="17">
        <v>0.20771076201827299</v>
      </c>
      <c r="M9" s="17"/>
      <c r="N9" s="17">
        <v>0.28318664271789301</v>
      </c>
      <c r="O9" s="17">
        <v>0.25546909375973997</v>
      </c>
      <c r="P9" s="17">
        <v>0.25662627867495302</v>
      </c>
      <c r="Q9" s="17">
        <v>0.27012165800133398</v>
      </c>
      <c r="R9" s="17"/>
      <c r="S9" s="17">
        <v>0.30454642999242798</v>
      </c>
      <c r="T9" s="17">
        <v>0.24741584528382901</v>
      </c>
      <c r="U9" s="17">
        <v>0.26338958291645698</v>
      </c>
      <c r="V9" s="17">
        <v>0.25520168435448498</v>
      </c>
      <c r="W9" s="17">
        <v>0.29978062941286299</v>
      </c>
      <c r="X9" s="17">
        <v>0.22897924219947499</v>
      </c>
      <c r="Y9" s="17">
        <v>0.21975619547634201</v>
      </c>
      <c r="Z9" s="17">
        <v>0.28168411703616397</v>
      </c>
      <c r="AA9" s="17">
        <v>0.29414691953553701</v>
      </c>
      <c r="AB9" s="17"/>
      <c r="AC9" s="17">
        <v>0.30717551350268602</v>
      </c>
      <c r="AD9" s="17">
        <v>0.241637674627245</v>
      </c>
      <c r="AE9" s="17">
        <v>0.28706547403010801</v>
      </c>
      <c r="AF9" s="17">
        <v>0.249174214643261</v>
      </c>
      <c r="AG9" s="17">
        <v>0.26494184177900598</v>
      </c>
      <c r="AH9" s="17">
        <v>0.21050180037501201</v>
      </c>
      <c r="AI9" s="17"/>
      <c r="AJ9" s="17">
        <v>0.23885706493662601</v>
      </c>
      <c r="AK9" s="17">
        <v>0.26435464823523602</v>
      </c>
      <c r="AL9" s="17">
        <v>0.23148518590606601</v>
      </c>
      <c r="AM9" s="17">
        <v>0.311919542318154</v>
      </c>
      <c r="AN9" s="17">
        <v>0.31771719727272302</v>
      </c>
      <c r="AO9" s="17">
        <v>0.25381996276186702</v>
      </c>
      <c r="AP9" s="17"/>
      <c r="AQ9" s="17">
        <v>0.30159429325992998</v>
      </c>
      <c r="AR9" s="17">
        <v>0.25108025262822598</v>
      </c>
      <c r="AS9" s="17"/>
      <c r="AT9" s="17">
        <v>0.26270679450610501</v>
      </c>
      <c r="AU9" s="17">
        <v>0.27937481063609299</v>
      </c>
      <c r="AV9" s="17"/>
      <c r="AW9" s="17">
        <v>0.33418661203368899</v>
      </c>
      <c r="AX9" s="17">
        <v>0.22891539048499501</v>
      </c>
      <c r="AY9" s="17"/>
      <c r="AZ9" s="17">
        <v>0.34292888950324302</v>
      </c>
      <c r="BA9" s="17">
        <v>0.246470094521588</v>
      </c>
      <c r="BB9" s="17"/>
      <c r="BC9" s="17">
        <v>0.29068892712254701</v>
      </c>
      <c r="BD9" s="17">
        <v>0.30692543804390099</v>
      </c>
      <c r="BE9" s="17">
        <v>0.29507022038018899</v>
      </c>
      <c r="BF9" s="17">
        <v>0.25788497996488202</v>
      </c>
    </row>
    <row r="10" spans="2:58">
      <c r="B10" s="18" t="s">
        <v>197</v>
      </c>
      <c r="C10" s="17">
        <v>0.42813512369142498</v>
      </c>
      <c r="D10" s="17">
        <v>0.43666926808979201</v>
      </c>
      <c r="E10" s="17">
        <v>0.42228358229220903</v>
      </c>
      <c r="F10" s="17"/>
      <c r="G10" s="17">
        <v>0.45400762824798102</v>
      </c>
      <c r="H10" s="17">
        <v>0.45358972611089599</v>
      </c>
      <c r="I10" s="17">
        <v>0.42235166306673999</v>
      </c>
      <c r="J10" s="17">
        <v>0.37914383755397801</v>
      </c>
      <c r="K10" s="17">
        <v>0.41942010818445102</v>
      </c>
      <c r="L10" s="17">
        <v>0.44675555836237602</v>
      </c>
      <c r="M10" s="17"/>
      <c r="N10" s="17">
        <v>0.41206210953091199</v>
      </c>
      <c r="O10" s="17">
        <v>0.46968322537716201</v>
      </c>
      <c r="P10" s="17">
        <v>0.45470550039402302</v>
      </c>
      <c r="Q10" s="17">
        <v>0.38147069230673702</v>
      </c>
      <c r="R10" s="17"/>
      <c r="S10" s="17">
        <v>0.40883038624294299</v>
      </c>
      <c r="T10" s="17">
        <v>0.44234855739113699</v>
      </c>
      <c r="U10" s="17">
        <v>0.44890128585182099</v>
      </c>
      <c r="V10" s="17">
        <v>0.43824329989607902</v>
      </c>
      <c r="W10" s="17">
        <v>0.36115566998723903</v>
      </c>
      <c r="X10" s="17">
        <v>0.42680917460642398</v>
      </c>
      <c r="Y10" s="17">
        <v>0.46367316926329899</v>
      </c>
      <c r="Z10" s="17">
        <v>0.417720520568653</v>
      </c>
      <c r="AA10" s="17">
        <v>0.43138951823638899</v>
      </c>
      <c r="AB10" s="17"/>
      <c r="AC10" s="17">
        <v>0.45316385628401201</v>
      </c>
      <c r="AD10" s="17">
        <v>0.44727253589390997</v>
      </c>
      <c r="AE10" s="17">
        <v>0.37887404257395202</v>
      </c>
      <c r="AF10" s="17">
        <v>0.403612803336593</v>
      </c>
      <c r="AG10" s="17">
        <v>0.391163587839431</v>
      </c>
      <c r="AH10" s="17">
        <v>0.50381611095866397</v>
      </c>
      <c r="AI10" s="17"/>
      <c r="AJ10" s="17">
        <v>0.43111969162646702</v>
      </c>
      <c r="AK10" s="17">
        <v>0.44146531644054798</v>
      </c>
      <c r="AL10" s="17">
        <v>0.42522446520861701</v>
      </c>
      <c r="AM10" s="17">
        <v>0.40440931745480102</v>
      </c>
      <c r="AN10" s="17">
        <v>0.41450039076563999</v>
      </c>
      <c r="AO10" s="17">
        <v>0.43189600250885801</v>
      </c>
      <c r="AP10" s="17"/>
      <c r="AQ10" s="17">
        <v>0.44018065898797099</v>
      </c>
      <c r="AR10" s="17">
        <v>0.42740346362380399</v>
      </c>
      <c r="AS10" s="17"/>
      <c r="AT10" s="17">
        <v>0.42780348652274502</v>
      </c>
      <c r="AU10" s="17">
        <v>0.43354108996829799</v>
      </c>
      <c r="AV10" s="17"/>
      <c r="AW10" s="17">
        <v>0.44194203047164099</v>
      </c>
      <c r="AX10" s="17">
        <v>0.42047535104244999</v>
      </c>
      <c r="AY10" s="17"/>
      <c r="AZ10" s="17">
        <v>0.420035479695411</v>
      </c>
      <c r="BA10" s="17">
        <v>0.43109300933401201</v>
      </c>
      <c r="BB10" s="17"/>
      <c r="BC10" s="17">
        <v>0.473762192478838</v>
      </c>
      <c r="BD10" s="17">
        <v>0.366601340869742</v>
      </c>
      <c r="BE10" s="17">
        <v>0.43435941896998598</v>
      </c>
      <c r="BF10" s="17">
        <v>0.43948026401408902</v>
      </c>
    </row>
    <row r="11" spans="2:58">
      <c r="B11" s="18" t="s">
        <v>198</v>
      </c>
      <c r="C11" s="17">
        <v>0.16457736210228199</v>
      </c>
      <c r="D11" s="17">
        <v>0.18785861573373699</v>
      </c>
      <c r="E11" s="17">
        <v>0.14129232124368199</v>
      </c>
      <c r="F11" s="17"/>
      <c r="G11" s="17">
        <v>0.15894671920894399</v>
      </c>
      <c r="H11" s="17">
        <v>0.13481676677777499</v>
      </c>
      <c r="I11" s="17">
        <v>0.13643257184280499</v>
      </c>
      <c r="J11" s="17">
        <v>0.19057834608084701</v>
      </c>
      <c r="K11" s="17">
        <v>0.179325718977425</v>
      </c>
      <c r="L11" s="17">
        <v>0.18307737931845999</v>
      </c>
      <c r="M11" s="17"/>
      <c r="N11" s="17">
        <v>0.18647586520016901</v>
      </c>
      <c r="O11" s="17">
        <v>0.14941437069469199</v>
      </c>
      <c r="P11" s="17">
        <v>0.15685589646342701</v>
      </c>
      <c r="Q11" s="17">
        <v>0.160398255145032</v>
      </c>
      <c r="R11" s="17"/>
      <c r="S11" s="17">
        <v>0.15197260745272401</v>
      </c>
      <c r="T11" s="17">
        <v>0.174659074391743</v>
      </c>
      <c r="U11" s="17">
        <v>0.12580436796019201</v>
      </c>
      <c r="V11" s="17">
        <v>0.20454033131987301</v>
      </c>
      <c r="W11" s="17">
        <v>0.165499139969182</v>
      </c>
      <c r="X11" s="17">
        <v>0.188981889848755</v>
      </c>
      <c r="Y11" s="17">
        <v>0.180839159265652</v>
      </c>
      <c r="Z11" s="17">
        <v>0.16820500811851</v>
      </c>
      <c r="AA11" s="17">
        <v>0.129646437481236</v>
      </c>
      <c r="AB11" s="17"/>
      <c r="AC11" s="17">
        <v>0.14358994912707701</v>
      </c>
      <c r="AD11" s="17">
        <v>0.16562951939624601</v>
      </c>
      <c r="AE11" s="17">
        <v>0.17860972479218501</v>
      </c>
      <c r="AF11" s="17">
        <v>0.181266205678945</v>
      </c>
      <c r="AG11" s="17">
        <v>0.16800631747882999</v>
      </c>
      <c r="AH11" s="17">
        <v>0.15550125914028801</v>
      </c>
      <c r="AI11" s="17"/>
      <c r="AJ11" s="17">
        <v>0.184724559881843</v>
      </c>
      <c r="AK11" s="17">
        <v>0.15993830972810599</v>
      </c>
      <c r="AL11" s="17">
        <v>0.160761311498412</v>
      </c>
      <c r="AM11" s="17">
        <v>0.16643238339157301</v>
      </c>
      <c r="AN11" s="17">
        <v>0.13009658378404301</v>
      </c>
      <c r="AO11" s="17">
        <v>0.18242870196305799</v>
      </c>
      <c r="AP11" s="17"/>
      <c r="AQ11" s="17">
        <v>0.14332375071193501</v>
      </c>
      <c r="AR11" s="17">
        <v>0.18008863552868801</v>
      </c>
      <c r="AS11" s="17"/>
      <c r="AT11" s="17">
        <v>0.17565739459089499</v>
      </c>
      <c r="AU11" s="17">
        <v>0.122736743128736</v>
      </c>
      <c r="AV11" s="17"/>
      <c r="AW11" s="17">
        <v>0.14261739730176101</v>
      </c>
      <c r="AX11" s="17">
        <v>0.17676027464229399</v>
      </c>
      <c r="AY11" s="17"/>
      <c r="AZ11" s="17">
        <v>0.122699499764791</v>
      </c>
      <c r="BA11" s="17">
        <v>0.181002886488802</v>
      </c>
      <c r="BB11" s="17"/>
      <c r="BC11" s="17">
        <v>0.16276343837287</v>
      </c>
      <c r="BD11" s="17">
        <v>0.123776272035255</v>
      </c>
      <c r="BE11" s="17">
        <v>0.19381147726888101</v>
      </c>
      <c r="BF11" s="17">
        <v>0.172592801249595</v>
      </c>
    </row>
    <row r="12" spans="2:58">
      <c r="B12" s="18" t="s">
        <v>199</v>
      </c>
      <c r="C12" s="17">
        <v>5.7902953767831403E-2</v>
      </c>
      <c r="D12" s="17">
        <v>6.4333498528533303E-2</v>
      </c>
      <c r="E12" s="17">
        <v>5.2067486368440101E-2</v>
      </c>
      <c r="F12" s="17"/>
      <c r="G12" s="17">
        <v>4.5947278161449702E-2</v>
      </c>
      <c r="H12" s="17">
        <v>4.0210432951150399E-2</v>
      </c>
      <c r="I12" s="17">
        <v>4.3104242121562102E-2</v>
      </c>
      <c r="J12" s="17">
        <v>5.6304460642272597E-2</v>
      </c>
      <c r="K12" s="17">
        <v>6.8450163322980095E-2</v>
      </c>
      <c r="L12" s="17">
        <v>8.7502186226039794E-2</v>
      </c>
      <c r="M12" s="17"/>
      <c r="N12" s="17">
        <v>6.02635882808253E-2</v>
      </c>
      <c r="O12" s="17">
        <v>4.4321102706636403E-2</v>
      </c>
      <c r="P12" s="17">
        <v>6.2237654241800902E-2</v>
      </c>
      <c r="Q12" s="17">
        <v>6.4078799624702407E-2</v>
      </c>
      <c r="R12" s="17"/>
      <c r="S12" s="17">
        <v>4.9848827622019601E-2</v>
      </c>
      <c r="T12" s="17">
        <v>6.4798574098622705E-2</v>
      </c>
      <c r="U12" s="17">
        <v>5.0215122243249803E-2</v>
      </c>
      <c r="V12" s="17">
        <v>2.4861479134587899E-2</v>
      </c>
      <c r="W12" s="17">
        <v>0.101259652403793</v>
      </c>
      <c r="X12" s="17">
        <v>5.2850570650466402E-2</v>
      </c>
      <c r="Y12" s="17">
        <v>6.8702236342421896E-2</v>
      </c>
      <c r="Z12" s="17">
        <v>6.4614870939039601E-2</v>
      </c>
      <c r="AA12" s="17">
        <v>5.7784231156411903E-2</v>
      </c>
      <c r="AB12" s="17"/>
      <c r="AC12" s="17">
        <v>3.3892626333983801E-2</v>
      </c>
      <c r="AD12" s="17">
        <v>6.0634626807740101E-2</v>
      </c>
      <c r="AE12" s="17">
        <v>7.2850669117278694E-2</v>
      </c>
      <c r="AF12" s="17">
        <v>6.6458150871182897E-2</v>
      </c>
      <c r="AG12" s="17">
        <v>5.9564799400847801E-2</v>
      </c>
      <c r="AH12" s="17">
        <v>9.2390339098082502E-2</v>
      </c>
      <c r="AI12" s="17"/>
      <c r="AJ12" s="17">
        <v>7.8027342663110302E-2</v>
      </c>
      <c r="AK12" s="17">
        <v>4.1729712319424898E-2</v>
      </c>
      <c r="AL12" s="17">
        <v>7.5566438073051495E-2</v>
      </c>
      <c r="AM12" s="17">
        <v>2.4778443430980499E-2</v>
      </c>
      <c r="AN12" s="17">
        <v>4.6262628885909603E-2</v>
      </c>
      <c r="AO12" s="17">
        <v>7.4760022860628106E-2</v>
      </c>
      <c r="AP12" s="17"/>
      <c r="AQ12" s="17">
        <v>4.7107189359248403E-2</v>
      </c>
      <c r="AR12" s="17">
        <v>6.2313813614886998E-2</v>
      </c>
      <c r="AS12" s="17"/>
      <c r="AT12" s="17">
        <v>5.9183303209788297E-2</v>
      </c>
      <c r="AU12" s="17">
        <v>5.0324885307975298E-2</v>
      </c>
      <c r="AV12" s="17"/>
      <c r="AW12" s="17">
        <v>3.89957138804762E-2</v>
      </c>
      <c r="AX12" s="17">
        <v>6.8392280686754001E-2</v>
      </c>
      <c r="AY12" s="17"/>
      <c r="AZ12" s="17">
        <v>4.5449691762512803E-2</v>
      </c>
      <c r="BA12" s="17">
        <v>6.1918416218803202E-2</v>
      </c>
      <c r="BB12" s="17"/>
      <c r="BC12" s="17">
        <v>3.7183334577016197E-2</v>
      </c>
      <c r="BD12" s="17">
        <v>5.8183242519593399E-2</v>
      </c>
      <c r="BE12" s="17">
        <v>3.5588203482145003E-2</v>
      </c>
      <c r="BF12" s="17">
        <v>6.5432259280715402E-2</v>
      </c>
    </row>
    <row r="13" spans="2:58">
      <c r="B13" s="18" t="s">
        <v>101</v>
      </c>
      <c r="C13" s="19">
        <v>8.2906135288386099E-2</v>
      </c>
      <c r="D13" s="19">
        <v>6.06077172903631E-2</v>
      </c>
      <c r="E13" s="19">
        <v>0.10430848929137</v>
      </c>
      <c r="F13" s="19"/>
      <c r="G13" s="19">
        <v>7.0319511251102196E-2</v>
      </c>
      <c r="H13" s="19">
        <v>6.4824713463836406E-2</v>
      </c>
      <c r="I13" s="19">
        <v>9.0268601363086398E-2</v>
      </c>
      <c r="J13" s="19">
        <v>0.11135653203927701</v>
      </c>
      <c r="K13" s="19">
        <v>8.4180109341238096E-2</v>
      </c>
      <c r="L13" s="19">
        <v>7.4954114074851405E-2</v>
      </c>
      <c r="M13" s="19"/>
      <c r="N13" s="19">
        <v>5.8011794270200499E-2</v>
      </c>
      <c r="O13" s="19">
        <v>8.1112207461770003E-2</v>
      </c>
      <c r="P13" s="19">
        <v>6.9574670225796303E-2</v>
      </c>
      <c r="Q13" s="19">
        <v>0.12393059492219501</v>
      </c>
      <c r="R13" s="19"/>
      <c r="S13" s="19">
        <v>8.4801748689885603E-2</v>
      </c>
      <c r="T13" s="19">
        <v>7.07779488346688E-2</v>
      </c>
      <c r="U13" s="19">
        <v>0.11168964102828</v>
      </c>
      <c r="V13" s="19">
        <v>7.7153205294975102E-2</v>
      </c>
      <c r="W13" s="19">
        <v>7.2304908226923106E-2</v>
      </c>
      <c r="X13" s="19">
        <v>0.10237912269488</v>
      </c>
      <c r="Y13" s="19">
        <v>6.7029239652284994E-2</v>
      </c>
      <c r="Z13" s="19">
        <v>6.7775483337634099E-2</v>
      </c>
      <c r="AA13" s="19">
        <v>8.7032893590427193E-2</v>
      </c>
      <c r="AB13" s="19"/>
      <c r="AC13" s="19">
        <v>6.2178054752241398E-2</v>
      </c>
      <c r="AD13" s="19">
        <v>8.4825643274859197E-2</v>
      </c>
      <c r="AE13" s="19">
        <v>8.2600089486476597E-2</v>
      </c>
      <c r="AF13" s="19">
        <v>9.9488625470016995E-2</v>
      </c>
      <c r="AG13" s="19">
        <v>0.116323453501884</v>
      </c>
      <c r="AH13" s="19">
        <v>3.7790490427953898E-2</v>
      </c>
      <c r="AI13" s="19"/>
      <c r="AJ13" s="19">
        <v>6.7271340891953996E-2</v>
      </c>
      <c r="AK13" s="19">
        <v>9.2512013276685498E-2</v>
      </c>
      <c r="AL13" s="19">
        <v>0.106962599313854</v>
      </c>
      <c r="AM13" s="19">
        <v>9.2460313404491096E-2</v>
      </c>
      <c r="AN13" s="19">
        <v>9.1423199291684604E-2</v>
      </c>
      <c r="AO13" s="19">
        <v>5.7095309905588802E-2</v>
      </c>
      <c r="AP13" s="19"/>
      <c r="AQ13" s="19">
        <v>6.7794107680916496E-2</v>
      </c>
      <c r="AR13" s="19">
        <v>7.9113834604395597E-2</v>
      </c>
      <c r="AS13" s="19"/>
      <c r="AT13" s="19">
        <v>7.4649021170467206E-2</v>
      </c>
      <c r="AU13" s="19">
        <v>0.114022470958898</v>
      </c>
      <c r="AV13" s="19"/>
      <c r="AW13" s="19">
        <v>4.2258246312432302E-2</v>
      </c>
      <c r="AX13" s="19">
        <v>0.105456703143507</v>
      </c>
      <c r="AY13" s="19"/>
      <c r="AZ13" s="19">
        <v>6.8886439274042296E-2</v>
      </c>
      <c r="BA13" s="19">
        <v>7.9515593436794305E-2</v>
      </c>
      <c r="BB13" s="19"/>
      <c r="BC13" s="19">
        <v>3.5602107448729201E-2</v>
      </c>
      <c r="BD13" s="19">
        <v>0.144513706531509</v>
      </c>
      <c r="BE13" s="19">
        <v>4.1170679898800099E-2</v>
      </c>
      <c r="BF13" s="19">
        <v>6.4609695490718003E-2</v>
      </c>
    </row>
    <row r="14" spans="2:58">
      <c r="B14" s="16"/>
    </row>
    <row r="15" spans="2:58">
      <c r="B15" t="s">
        <v>497</v>
      </c>
    </row>
    <row r="16" spans="2:58">
      <c r="B16" t="s">
        <v>498</v>
      </c>
    </row>
    <row r="18" spans="2:2">
      <c r="B18"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BF18"/>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213</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196</v>
      </c>
      <c r="C9" s="17">
        <v>0.155473044322055</v>
      </c>
      <c r="D9" s="17">
        <v>0.143481939505467</v>
      </c>
      <c r="E9" s="17">
        <v>0.16555474341860699</v>
      </c>
      <c r="F9" s="17"/>
      <c r="G9" s="17">
        <v>0.20268633748077799</v>
      </c>
      <c r="H9" s="17">
        <v>0.21030992431537099</v>
      </c>
      <c r="I9" s="17">
        <v>0.19082859209047001</v>
      </c>
      <c r="J9" s="17">
        <v>0.15756187249855599</v>
      </c>
      <c r="K9" s="17">
        <v>9.4545472799557995E-2</v>
      </c>
      <c r="L9" s="17">
        <v>8.6304645026345495E-2</v>
      </c>
      <c r="M9" s="17"/>
      <c r="N9" s="17">
        <v>0.17295240722557401</v>
      </c>
      <c r="O9" s="17">
        <v>0.16210038431163101</v>
      </c>
      <c r="P9" s="17">
        <v>0.146314578588325</v>
      </c>
      <c r="Q9" s="17">
        <v>0.138671348932286</v>
      </c>
      <c r="R9" s="17"/>
      <c r="S9" s="17">
        <v>0.22908877952977799</v>
      </c>
      <c r="T9" s="17">
        <v>0.15794115393420599</v>
      </c>
      <c r="U9" s="17">
        <v>9.2774994061711399E-2</v>
      </c>
      <c r="V9" s="17">
        <v>0.164871122909868</v>
      </c>
      <c r="W9" s="17">
        <v>0.15490084672674501</v>
      </c>
      <c r="X9" s="17">
        <v>0.15029833363044801</v>
      </c>
      <c r="Y9" s="17">
        <v>0.10766285913501</v>
      </c>
      <c r="Z9" s="17">
        <v>0.15460147193422299</v>
      </c>
      <c r="AA9" s="17">
        <v>0.14553850619555</v>
      </c>
      <c r="AB9" s="17"/>
      <c r="AC9" s="17">
        <v>0.23732900878955401</v>
      </c>
      <c r="AD9" s="17">
        <v>0.127725666384811</v>
      </c>
      <c r="AE9" s="17">
        <v>0.14540819273046199</v>
      </c>
      <c r="AF9" s="17">
        <v>0.123553348637503</v>
      </c>
      <c r="AG9" s="17">
        <v>0.10860795815994</v>
      </c>
      <c r="AH9" s="17">
        <v>0.15229455892553601</v>
      </c>
      <c r="AI9" s="17"/>
      <c r="AJ9" s="17">
        <v>0.126711559107167</v>
      </c>
      <c r="AK9" s="17">
        <v>0.12540028677215201</v>
      </c>
      <c r="AL9" s="17">
        <v>0.12817977871976799</v>
      </c>
      <c r="AM9" s="17">
        <v>0.183075728136007</v>
      </c>
      <c r="AN9" s="17">
        <v>0.23259057388778301</v>
      </c>
      <c r="AO9" s="17">
        <v>0.18785326773619701</v>
      </c>
      <c r="AP9" s="17"/>
      <c r="AQ9" s="17">
        <v>0.191910910093335</v>
      </c>
      <c r="AR9" s="17">
        <v>0.14211672470544601</v>
      </c>
      <c r="AS9" s="17"/>
      <c r="AT9" s="17">
        <v>0.137383439768579</v>
      </c>
      <c r="AU9" s="17">
        <v>0.22621834962166301</v>
      </c>
      <c r="AV9" s="17"/>
      <c r="AW9" s="17">
        <v>0.174777389071572</v>
      </c>
      <c r="AX9" s="17">
        <v>0.14476341223193201</v>
      </c>
      <c r="AY9" s="17"/>
      <c r="AZ9" s="17">
        <v>0.22033841818605801</v>
      </c>
      <c r="BA9" s="17">
        <v>0.137435062546794</v>
      </c>
      <c r="BB9" s="17"/>
      <c r="BC9" s="17">
        <v>0.22896711454858901</v>
      </c>
      <c r="BD9" s="17">
        <v>0.16571552128945299</v>
      </c>
      <c r="BE9" s="17">
        <v>0.14686215048269499</v>
      </c>
      <c r="BF9" s="17">
        <v>0.129909688206336</v>
      </c>
    </row>
    <row r="10" spans="2:58">
      <c r="B10" s="18" t="s">
        <v>197</v>
      </c>
      <c r="C10" s="17">
        <v>0.32924604303057903</v>
      </c>
      <c r="D10" s="17">
        <v>0.33788811915307199</v>
      </c>
      <c r="E10" s="17">
        <v>0.32145039818861099</v>
      </c>
      <c r="F10" s="17"/>
      <c r="G10" s="17">
        <v>0.40130743486003101</v>
      </c>
      <c r="H10" s="17">
        <v>0.43736139327934698</v>
      </c>
      <c r="I10" s="17">
        <v>0.374518688093673</v>
      </c>
      <c r="J10" s="17">
        <v>0.26601793003352597</v>
      </c>
      <c r="K10" s="17">
        <v>0.32322815860772303</v>
      </c>
      <c r="L10" s="17">
        <v>0.21405688472260301</v>
      </c>
      <c r="M10" s="17"/>
      <c r="N10" s="17">
        <v>0.372691942766187</v>
      </c>
      <c r="O10" s="17">
        <v>0.36371803646927298</v>
      </c>
      <c r="P10" s="17">
        <v>0.27981309170486401</v>
      </c>
      <c r="Q10" s="17">
        <v>0.28967233548724802</v>
      </c>
      <c r="R10" s="17"/>
      <c r="S10" s="17">
        <v>0.37235291904533702</v>
      </c>
      <c r="T10" s="17">
        <v>0.28847452074000901</v>
      </c>
      <c r="U10" s="17">
        <v>0.38306675374609001</v>
      </c>
      <c r="V10" s="17">
        <v>0.31923768619749698</v>
      </c>
      <c r="W10" s="17">
        <v>0.26488971742029699</v>
      </c>
      <c r="X10" s="17">
        <v>0.35340110298196897</v>
      </c>
      <c r="Y10" s="17">
        <v>0.33952812069025801</v>
      </c>
      <c r="Z10" s="17">
        <v>0.29253202351167301</v>
      </c>
      <c r="AA10" s="17">
        <v>0.32394553095224898</v>
      </c>
      <c r="AB10" s="17"/>
      <c r="AC10" s="17">
        <v>0.409672005870171</v>
      </c>
      <c r="AD10" s="17">
        <v>0.310999090102269</v>
      </c>
      <c r="AE10" s="17">
        <v>0.28204282404182901</v>
      </c>
      <c r="AF10" s="17">
        <v>0.286354595066797</v>
      </c>
      <c r="AG10" s="17">
        <v>0.30155106835627499</v>
      </c>
      <c r="AH10" s="17">
        <v>0.38924531385561401</v>
      </c>
      <c r="AI10" s="17"/>
      <c r="AJ10" s="17">
        <v>0.29488526591743802</v>
      </c>
      <c r="AK10" s="17">
        <v>0.36343902530855998</v>
      </c>
      <c r="AL10" s="17">
        <v>0.333459111513974</v>
      </c>
      <c r="AM10" s="17">
        <v>0.32787962152810102</v>
      </c>
      <c r="AN10" s="17">
        <v>0.35468711798067498</v>
      </c>
      <c r="AO10" s="17">
        <v>0.36764298901739401</v>
      </c>
      <c r="AP10" s="17"/>
      <c r="AQ10" s="17">
        <v>0.37591042510757899</v>
      </c>
      <c r="AR10" s="17">
        <v>0.313000386702324</v>
      </c>
      <c r="AS10" s="17"/>
      <c r="AT10" s="17">
        <v>0.31784209298108601</v>
      </c>
      <c r="AU10" s="17">
        <v>0.36795776726668999</v>
      </c>
      <c r="AV10" s="17"/>
      <c r="AW10" s="17">
        <v>0.372952299223619</v>
      </c>
      <c r="AX10" s="17">
        <v>0.304998759326437</v>
      </c>
      <c r="AY10" s="17"/>
      <c r="AZ10" s="17">
        <v>0.40677926015302501</v>
      </c>
      <c r="BA10" s="17">
        <v>0.30651361840330899</v>
      </c>
      <c r="BB10" s="17"/>
      <c r="BC10" s="17">
        <v>0.41475726595165202</v>
      </c>
      <c r="BD10" s="17">
        <v>0.26785226897681003</v>
      </c>
      <c r="BE10" s="17">
        <v>0.397098626796558</v>
      </c>
      <c r="BF10" s="17">
        <v>0.31593111905177301</v>
      </c>
    </row>
    <row r="11" spans="2:58">
      <c r="B11" s="18" t="s">
        <v>198</v>
      </c>
      <c r="C11" s="17">
        <v>0.217971588067532</v>
      </c>
      <c r="D11" s="17">
        <v>0.25477829873442998</v>
      </c>
      <c r="E11" s="17">
        <v>0.18270891115678201</v>
      </c>
      <c r="F11" s="17"/>
      <c r="G11" s="17">
        <v>0.186597224646494</v>
      </c>
      <c r="H11" s="17">
        <v>0.17868864277180199</v>
      </c>
      <c r="I11" s="17">
        <v>0.17472145313186299</v>
      </c>
      <c r="J11" s="17">
        <v>0.26868174800292199</v>
      </c>
      <c r="K11" s="17">
        <v>0.21734756553026699</v>
      </c>
      <c r="L11" s="17">
        <v>0.26676616252344598</v>
      </c>
      <c r="M11" s="17"/>
      <c r="N11" s="17">
        <v>0.20870609837243301</v>
      </c>
      <c r="O11" s="17">
        <v>0.19688432125869501</v>
      </c>
      <c r="P11" s="17">
        <v>0.25849567346158397</v>
      </c>
      <c r="Q11" s="17">
        <v>0.21372826663837</v>
      </c>
      <c r="R11" s="17"/>
      <c r="S11" s="17">
        <v>0.15242818545898501</v>
      </c>
      <c r="T11" s="17">
        <v>0.243246567854807</v>
      </c>
      <c r="U11" s="17">
        <v>0.162439651618971</v>
      </c>
      <c r="V11" s="17">
        <v>0.26690024777250898</v>
      </c>
      <c r="W11" s="17">
        <v>0.26282287844632701</v>
      </c>
      <c r="X11" s="17">
        <v>0.18577141607518</v>
      </c>
      <c r="Y11" s="17">
        <v>0.22889484356499801</v>
      </c>
      <c r="Z11" s="17">
        <v>0.25877534273754998</v>
      </c>
      <c r="AA11" s="17">
        <v>0.239940893284594</v>
      </c>
      <c r="AB11" s="17"/>
      <c r="AC11" s="17">
        <v>0.14840761531850599</v>
      </c>
      <c r="AD11" s="17">
        <v>0.23548020500008199</v>
      </c>
      <c r="AE11" s="17">
        <v>0.27662181369189198</v>
      </c>
      <c r="AF11" s="17">
        <v>0.224681112766139</v>
      </c>
      <c r="AG11" s="17">
        <v>0.251332930414427</v>
      </c>
      <c r="AH11" s="17">
        <v>0.20430895852272599</v>
      </c>
      <c r="AI11" s="17"/>
      <c r="AJ11" s="17">
        <v>0.236820682787512</v>
      </c>
      <c r="AK11" s="17">
        <v>0.22373059815120599</v>
      </c>
      <c r="AL11" s="17">
        <v>0.23668045601957599</v>
      </c>
      <c r="AM11" s="17">
        <v>0.22822987972397199</v>
      </c>
      <c r="AN11" s="17">
        <v>0.18207203865173199</v>
      </c>
      <c r="AO11" s="17">
        <v>0.164597510813208</v>
      </c>
      <c r="AP11" s="17"/>
      <c r="AQ11" s="17">
        <v>0.21517871952352</v>
      </c>
      <c r="AR11" s="17">
        <v>0.22668836533265099</v>
      </c>
      <c r="AS11" s="17"/>
      <c r="AT11" s="17">
        <v>0.234777647638299</v>
      </c>
      <c r="AU11" s="17">
        <v>0.161198194256199</v>
      </c>
      <c r="AV11" s="17"/>
      <c r="AW11" s="17">
        <v>0.19595758171611</v>
      </c>
      <c r="AX11" s="17">
        <v>0.23018448168875999</v>
      </c>
      <c r="AY11" s="17"/>
      <c r="AZ11" s="17">
        <v>0.17709417413692899</v>
      </c>
      <c r="BA11" s="17">
        <v>0.233246467360607</v>
      </c>
      <c r="BB11" s="17"/>
      <c r="BC11" s="17">
        <v>0.20004292448622699</v>
      </c>
      <c r="BD11" s="17">
        <v>0.203300041452664</v>
      </c>
      <c r="BE11" s="17">
        <v>0.26574335832728402</v>
      </c>
      <c r="BF11" s="17">
        <v>0.23170204068816999</v>
      </c>
    </row>
    <row r="12" spans="2:58">
      <c r="B12" s="18" t="s">
        <v>199</v>
      </c>
      <c r="C12" s="17">
        <v>7.5559501770055507E-2</v>
      </c>
      <c r="D12" s="17">
        <v>8.92770985899215E-2</v>
      </c>
      <c r="E12" s="17">
        <v>6.2733467651762007E-2</v>
      </c>
      <c r="F12" s="17"/>
      <c r="G12" s="17">
        <v>6.3098335724649499E-2</v>
      </c>
      <c r="H12" s="17">
        <v>4.6182065255352997E-2</v>
      </c>
      <c r="I12" s="17">
        <v>6.0469887173689001E-2</v>
      </c>
      <c r="J12" s="17">
        <v>5.7066681010818202E-2</v>
      </c>
      <c r="K12" s="17">
        <v>7.5966009927430703E-2</v>
      </c>
      <c r="L12" s="17">
        <v>0.13609889660340199</v>
      </c>
      <c r="M12" s="17"/>
      <c r="N12" s="17">
        <v>8.4717079018482799E-2</v>
      </c>
      <c r="O12" s="17">
        <v>6.3744064570703404E-2</v>
      </c>
      <c r="P12" s="17">
        <v>9.3646144752194904E-2</v>
      </c>
      <c r="Q12" s="17">
        <v>6.0541486424278097E-2</v>
      </c>
      <c r="R12" s="17"/>
      <c r="S12" s="17">
        <v>5.2220975984555502E-2</v>
      </c>
      <c r="T12" s="17">
        <v>8.2441695610376606E-2</v>
      </c>
      <c r="U12" s="17">
        <v>9.1403158146007996E-2</v>
      </c>
      <c r="V12" s="17">
        <v>6.2061665818562199E-2</v>
      </c>
      <c r="W12" s="17">
        <v>6.7835333522439006E-2</v>
      </c>
      <c r="X12" s="17">
        <v>7.1803129225078796E-2</v>
      </c>
      <c r="Y12" s="17">
        <v>0.10035696054571699</v>
      </c>
      <c r="Z12" s="17">
        <v>0.10349010980522</v>
      </c>
      <c r="AA12" s="17">
        <v>7.3342939069211993E-2</v>
      </c>
      <c r="AB12" s="17"/>
      <c r="AC12" s="17">
        <v>6.3394821294760206E-2</v>
      </c>
      <c r="AD12" s="17">
        <v>8.2098798180679999E-2</v>
      </c>
      <c r="AE12" s="17">
        <v>8.0087313841904803E-2</v>
      </c>
      <c r="AF12" s="17">
        <v>7.9778979155259E-2</v>
      </c>
      <c r="AG12" s="17">
        <v>5.9593771349937798E-2</v>
      </c>
      <c r="AH12" s="17">
        <v>0.109180775424998</v>
      </c>
      <c r="AI12" s="17"/>
      <c r="AJ12" s="17">
        <v>9.7960020618159796E-2</v>
      </c>
      <c r="AK12" s="17">
        <v>6.4650985068284594E-2</v>
      </c>
      <c r="AL12" s="17">
        <v>7.2662909028290507E-2</v>
      </c>
      <c r="AM12" s="17">
        <v>4.6838882117557802E-2</v>
      </c>
      <c r="AN12" s="17">
        <v>5.4866234351610303E-2</v>
      </c>
      <c r="AO12" s="17">
        <v>8.5136439770966299E-2</v>
      </c>
      <c r="AP12" s="17"/>
      <c r="AQ12" s="17">
        <v>6.23059598740427E-2</v>
      </c>
      <c r="AR12" s="17">
        <v>7.8148740970559696E-2</v>
      </c>
      <c r="AS12" s="17"/>
      <c r="AT12" s="17">
        <v>7.9104677867548406E-2</v>
      </c>
      <c r="AU12" s="17">
        <v>6.0003736559099803E-2</v>
      </c>
      <c r="AV12" s="17"/>
      <c r="AW12" s="17">
        <v>7.6303121465150406E-2</v>
      </c>
      <c r="AX12" s="17">
        <v>7.5146957679449497E-2</v>
      </c>
      <c r="AY12" s="17"/>
      <c r="AZ12" s="17">
        <v>4.0850801293770597E-2</v>
      </c>
      <c r="BA12" s="17">
        <v>8.6141573239430502E-2</v>
      </c>
      <c r="BB12" s="17"/>
      <c r="BC12" s="17">
        <v>3.84190596147405E-2</v>
      </c>
      <c r="BD12" s="17">
        <v>8.8126287366448897E-2</v>
      </c>
      <c r="BE12" s="17">
        <v>4.8309043885001603E-2</v>
      </c>
      <c r="BF12" s="17">
        <v>9.3498673515752098E-2</v>
      </c>
    </row>
    <row r="13" spans="2:58">
      <c r="B13" s="18" t="s">
        <v>101</v>
      </c>
      <c r="C13" s="19">
        <v>0.22174982280977801</v>
      </c>
      <c r="D13" s="19">
        <v>0.17457454401710901</v>
      </c>
      <c r="E13" s="19">
        <v>0.267552479584238</v>
      </c>
      <c r="F13" s="19"/>
      <c r="G13" s="19">
        <v>0.14631066728804801</v>
      </c>
      <c r="H13" s="19">
        <v>0.127457974378127</v>
      </c>
      <c r="I13" s="19">
        <v>0.19946137951030499</v>
      </c>
      <c r="J13" s="19">
        <v>0.25067176845417699</v>
      </c>
      <c r="K13" s="19">
        <v>0.288912793135021</v>
      </c>
      <c r="L13" s="19">
        <v>0.29677341112420202</v>
      </c>
      <c r="M13" s="19"/>
      <c r="N13" s="19">
        <v>0.16093247261732399</v>
      </c>
      <c r="O13" s="19">
        <v>0.213553193389698</v>
      </c>
      <c r="P13" s="19">
        <v>0.221730511493032</v>
      </c>
      <c r="Q13" s="19">
        <v>0.29738656251781798</v>
      </c>
      <c r="R13" s="19"/>
      <c r="S13" s="19">
        <v>0.19390913998134399</v>
      </c>
      <c r="T13" s="19">
        <v>0.22789606186060099</v>
      </c>
      <c r="U13" s="19">
        <v>0.270315442427219</v>
      </c>
      <c r="V13" s="19">
        <v>0.186929277301564</v>
      </c>
      <c r="W13" s="19">
        <v>0.24955122388419201</v>
      </c>
      <c r="X13" s="19">
        <v>0.23872601808732399</v>
      </c>
      <c r="Y13" s="19">
        <v>0.22355721606401699</v>
      </c>
      <c r="Z13" s="19">
        <v>0.19060105201133401</v>
      </c>
      <c r="AA13" s="19">
        <v>0.21723213049839499</v>
      </c>
      <c r="AB13" s="19"/>
      <c r="AC13" s="19">
        <v>0.14119654872700901</v>
      </c>
      <c r="AD13" s="19">
        <v>0.243696240332159</v>
      </c>
      <c r="AE13" s="19">
        <v>0.21583985569391101</v>
      </c>
      <c r="AF13" s="19">
        <v>0.28563196437430199</v>
      </c>
      <c r="AG13" s="19">
        <v>0.27891427171942001</v>
      </c>
      <c r="AH13" s="19">
        <v>0.14497039327112601</v>
      </c>
      <c r="AI13" s="19"/>
      <c r="AJ13" s="19">
        <v>0.243622471569723</v>
      </c>
      <c r="AK13" s="19">
        <v>0.222779104699797</v>
      </c>
      <c r="AL13" s="19">
        <v>0.22901774471839101</v>
      </c>
      <c r="AM13" s="19">
        <v>0.213975888494363</v>
      </c>
      <c r="AN13" s="19">
        <v>0.17578403512820001</v>
      </c>
      <c r="AO13" s="19">
        <v>0.19476979266223499</v>
      </c>
      <c r="AP13" s="19"/>
      <c r="AQ13" s="19">
        <v>0.15469398540152299</v>
      </c>
      <c r="AR13" s="19">
        <v>0.24004578228901899</v>
      </c>
      <c r="AS13" s="19"/>
      <c r="AT13" s="19">
        <v>0.23089214174448899</v>
      </c>
      <c r="AU13" s="19">
        <v>0.18462195229634801</v>
      </c>
      <c r="AV13" s="19"/>
      <c r="AW13" s="19">
        <v>0.180009608523548</v>
      </c>
      <c r="AX13" s="19">
        <v>0.24490638907342099</v>
      </c>
      <c r="AY13" s="19"/>
      <c r="AZ13" s="19">
        <v>0.15493734623021699</v>
      </c>
      <c r="BA13" s="19">
        <v>0.23666327844985899</v>
      </c>
      <c r="BB13" s="19"/>
      <c r="BC13" s="19">
        <v>0.117813635398791</v>
      </c>
      <c r="BD13" s="19">
        <v>0.27500588091462402</v>
      </c>
      <c r="BE13" s="19">
        <v>0.14198682050846101</v>
      </c>
      <c r="BF13" s="19">
        <v>0.228958478537969</v>
      </c>
    </row>
    <row r="14" spans="2:58">
      <c r="B14" s="16"/>
    </row>
    <row r="15" spans="2:58">
      <c r="B15" t="s">
        <v>497</v>
      </c>
    </row>
    <row r="16" spans="2:58">
      <c r="B16" t="s">
        <v>498</v>
      </c>
    </row>
    <row r="18" spans="2:2">
      <c r="B18"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BF18"/>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214</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196</v>
      </c>
      <c r="C9" s="17">
        <v>0.20952838441857699</v>
      </c>
      <c r="D9" s="17">
        <v>0.189888453155592</v>
      </c>
      <c r="E9" s="17">
        <v>0.227295265095178</v>
      </c>
      <c r="F9" s="17"/>
      <c r="G9" s="17">
        <v>0.189985468512194</v>
      </c>
      <c r="H9" s="17">
        <v>0.24853158151433699</v>
      </c>
      <c r="I9" s="17">
        <v>0.21395940204762001</v>
      </c>
      <c r="J9" s="17">
        <v>0.20005584726389</v>
      </c>
      <c r="K9" s="17">
        <v>0.22109589341998701</v>
      </c>
      <c r="L9" s="17">
        <v>0.18357771447927199</v>
      </c>
      <c r="M9" s="17"/>
      <c r="N9" s="17">
        <v>0.18627098328613201</v>
      </c>
      <c r="O9" s="17">
        <v>0.21395588704809601</v>
      </c>
      <c r="P9" s="17">
        <v>0.21811812736331199</v>
      </c>
      <c r="Q9" s="17">
        <v>0.22376252233020499</v>
      </c>
      <c r="R9" s="17"/>
      <c r="S9" s="17">
        <v>0.22725302219819901</v>
      </c>
      <c r="T9" s="17">
        <v>0.21565645012447801</v>
      </c>
      <c r="U9" s="17">
        <v>0.24507460705926701</v>
      </c>
      <c r="V9" s="17">
        <v>0.28512487517257501</v>
      </c>
      <c r="W9" s="17">
        <v>0.16168237267502999</v>
      </c>
      <c r="X9" s="17">
        <v>0.19654183097459199</v>
      </c>
      <c r="Y9" s="17">
        <v>0.168800840767001</v>
      </c>
      <c r="Z9" s="17">
        <v>0.18313208216099999</v>
      </c>
      <c r="AA9" s="17">
        <v>0.17112974854207399</v>
      </c>
      <c r="AB9" s="17"/>
      <c r="AC9" s="17">
        <v>0.23205886665199199</v>
      </c>
      <c r="AD9" s="17">
        <v>0.200205175640399</v>
      </c>
      <c r="AE9" s="17">
        <v>0.207810056069964</v>
      </c>
      <c r="AF9" s="17">
        <v>0.183300081467755</v>
      </c>
      <c r="AG9" s="17">
        <v>0.23073690464240099</v>
      </c>
      <c r="AH9" s="17">
        <v>0.20739886638244001</v>
      </c>
      <c r="AI9" s="17"/>
      <c r="AJ9" s="17">
        <v>0.193829707183268</v>
      </c>
      <c r="AK9" s="17">
        <v>0.19739082489540899</v>
      </c>
      <c r="AL9" s="17">
        <v>0.19366862785115199</v>
      </c>
      <c r="AM9" s="17">
        <v>0.25332341355613802</v>
      </c>
      <c r="AN9" s="17">
        <v>0.24386752863015401</v>
      </c>
      <c r="AO9" s="17">
        <v>0.199303874912653</v>
      </c>
      <c r="AP9" s="17"/>
      <c r="AQ9" s="17">
        <v>0.226233283971423</v>
      </c>
      <c r="AR9" s="17">
        <v>0.19954833545492701</v>
      </c>
      <c r="AS9" s="17"/>
      <c r="AT9" s="17">
        <v>0.199042121284908</v>
      </c>
      <c r="AU9" s="17">
        <v>0.248977365868189</v>
      </c>
      <c r="AV9" s="17"/>
      <c r="AW9" s="17">
        <v>0.26895054311494798</v>
      </c>
      <c r="AX9" s="17">
        <v>0.17656225861132999</v>
      </c>
      <c r="AY9" s="17"/>
      <c r="AZ9" s="17">
        <v>0.25888991520118398</v>
      </c>
      <c r="BA9" s="17">
        <v>0.198289413024509</v>
      </c>
      <c r="BB9" s="17"/>
      <c r="BC9" s="17">
        <v>0.22082515155740801</v>
      </c>
      <c r="BD9" s="17">
        <v>0.24378811159418701</v>
      </c>
      <c r="BE9" s="17">
        <v>0.23905823286466901</v>
      </c>
      <c r="BF9" s="17">
        <v>0.195985525660615</v>
      </c>
    </row>
    <row r="10" spans="2:58">
      <c r="B10" s="18" t="s">
        <v>197</v>
      </c>
      <c r="C10" s="17">
        <v>0.40260377691199201</v>
      </c>
      <c r="D10" s="17">
        <v>0.40851192907718897</v>
      </c>
      <c r="E10" s="17">
        <v>0.39628391094274601</v>
      </c>
      <c r="F10" s="17"/>
      <c r="G10" s="17">
        <v>0.38910467254342701</v>
      </c>
      <c r="H10" s="17">
        <v>0.44198535021936303</v>
      </c>
      <c r="I10" s="17">
        <v>0.42488032692121502</v>
      </c>
      <c r="J10" s="17">
        <v>0.40660087541890799</v>
      </c>
      <c r="K10" s="17">
        <v>0.38995522644765102</v>
      </c>
      <c r="L10" s="17">
        <v>0.36538391707953799</v>
      </c>
      <c r="M10" s="17"/>
      <c r="N10" s="17">
        <v>0.44107367401307201</v>
      </c>
      <c r="O10" s="17">
        <v>0.422706772717242</v>
      </c>
      <c r="P10" s="17">
        <v>0.39107681855397303</v>
      </c>
      <c r="Q10" s="17">
        <v>0.35040511810112202</v>
      </c>
      <c r="R10" s="17"/>
      <c r="S10" s="17">
        <v>0.45742854626242802</v>
      </c>
      <c r="T10" s="17">
        <v>0.39989730203090301</v>
      </c>
      <c r="U10" s="17">
        <v>0.37496378273303399</v>
      </c>
      <c r="V10" s="17">
        <v>0.36678782330663701</v>
      </c>
      <c r="W10" s="17">
        <v>0.32824339877766101</v>
      </c>
      <c r="X10" s="17">
        <v>0.39157502244129899</v>
      </c>
      <c r="Y10" s="17">
        <v>0.43246709507188902</v>
      </c>
      <c r="Z10" s="17">
        <v>0.39851503337851601</v>
      </c>
      <c r="AA10" s="17">
        <v>0.42926481713449099</v>
      </c>
      <c r="AB10" s="17"/>
      <c r="AC10" s="17">
        <v>0.42791895138554598</v>
      </c>
      <c r="AD10" s="17">
        <v>0.390579883022388</v>
      </c>
      <c r="AE10" s="17">
        <v>0.35661190885247401</v>
      </c>
      <c r="AF10" s="17">
        <v>0.416396651020219</v>
      </c>
      <c r="AG10" s="17">
        <v>0.38381985734815399</v>
      </c>
      <c r="AH10" s="17">
        <v>0.475924632764747</v>
      </c>
      <c r="AI10" s="17"/>
      <c r="AJ10" s="17">
        <v>0.40056645105522198</v>
      </c>
      <c r="AK10" s="17">
        <v>0.43204139027865701</v>
      </c>
      <c r="AL10" s="17">
        <v>0.38095457674149702</v>
      </c>
      <c r="AM10" s="17">
        <v>0.37657871269235998</v>
      </c>
      <c r="AN10" s="17">
        <v>0.37688319293754302</v>
      </c>
      <c r="AO10" s="17">
        <v>0.46962752864445401</v>
      </c>
      <c r="AP10" s="17"/>
      <c r="AQ10" s="17">
        <v>0.40432255292622299</v>
      </c>
      <c r="AR10" s="17">
        <v>0.40541102834708498</v>
      </c>
      <c r="AS10" s="17"/>
      <c r="AT10" s="17">
        <v>0.400941383813193</v>
      </c>
      <c r="AU10" s="17">
        <v>0.40927193414937202</v>
      </c>
      <c r="AV10" s="17"/>
      <c r="AW10" s="17">
        <v>0.43030196127023401</v>
      </c>
      <c r="AX10" s="17">
        <v>0.38723742452395798</v>
      </c>
      <c r="AY10" s="17"/>
      <c r="AZ10" s="17">
        <v>0.41468380202544802</v>
      </c>
      <c r="BA10" s="17">
        <v>0.39911543531376897</v>
      </c>
      <c r="BB10" s="17"/>
      <c r="BC10" s="17">
        <v>0.42726777524102499</v>
      </c>
      <c r="BD10" s="17">
        <v>0.35157995800853198</v>
      </c>
      <c r="BE10" s="17">
        <v>0.43484904396788499</v>
      </c>
      <c r="BF10" s="17">
        <v>0.42189901763271398</v>
      </c>
    </row>
    <row r="11" spans="2:58">
      <c r="B11" s="18" t="s">
        <v>198</v>
      </c>
      <c r="C11" s="17">
        <v>0.218695778772455</v>
      </c>
      <c r="D11" s="17">
        <v>0.24481195495097399</v>
      </c>
      <c r="E11" s="17">
        <v>0.194866659347846</v>
      </c>
      <c r="F11" s="17"/>
      <c r="G11" s="17">
        <v>0.244049116730434</v>
      </c>
      <c r="H11" s="17">
        <v>0.207807562923921</v>
      </c>
      <c r="I11" s="17">
        <v>0.19393570491184101</v>
      </c>
      <c r="J11" s="17">
        <v>0.201266473099254</v>
      </c>
      <c r="K11" s="17">
        <v>0.21284680948441201</v>
      </c>
      <c r="L11" s="17">
        <v>0.25316060586799199</v>
      </c>
      <c r="M11" s="17"/>
      <c r="N11" s="17">
        <v>0.22137726363537799</v>
      </c>
      <c r="O11" s="17">
        <v>0.209804743220349</v>
      </c>
      <c r="P11" s="17">
        <v>0.242412734857746</v>
      </c>
      <c r="Q11" s="17">
        <v>0.20353603842173801</v>
      </c>
      <c r="R11" s="17"/>
      <c r="S11" s="17">
        <v>0.18581585874842499</v>
      </c>
      <c r="T11" s="17">
        <v>0.23960526904493901</v>
      </c>
      <c r="U11" s="17">
        <v>0.19658666649722301</v>
      </c>
      <c r="V11" s="17">
        <v>0.215802897443794</v>
      </c>
      <c r="W11" s="17">
        <v>0.260482534577894</v>
      </c>
      <c r="X11" s="17">
        <v>0.21054368812646901</v>
      </c>
      <c r="Y11" s="17">
        <v>0.21102106817521701</v>
      </c>
      <c r="Z11" s="17">
        <v>0.214428308429333</v>
      </c>
      <c r="AA11" s="17">
        <v>0.23797192995371</v>
      </c>
      <c r="AB11" s="17"/>
      <c r="AC11" s="17">
        <v>0.201242952125887</v>
      </c>
      <c r="AD11" s="17">
        <v>0.22906298751158</v>
      </c>
      <c r="AE11" s="17">
        <v>0.23907529939178701</v>
      </c>
      <c r="AF11" s="17">
        <v>0.20203587084489</v>
      </c>
      <c r="AG11" s="17">
        <v>0.23324204152282699</v>
      </c>
      <c r="AH11" s="17">
        <v>0.21832112995711001</v>
      </c>
      <c r="AI11" s="17"/>
      <c r="AJ11" s="17">
        <v>0.23540293761346001</v>
      </c>
      <c r="AK11" s="17">
        <v>0.24201591575315301</v>
      </c>
      <c r="AL11" s="17">
        <v>0.21258554265665</v>
      </c>
      <c r="AM11" s="17">
        <v>0.165576772429849</v>
      </c>
      <c r="AN11" s="17">
        <v>0.19669546397342499</v>
      </c>
      <c r="AO11" s="17">
        <v>0.17576626945308799</v>
      </c>
      <c r="AP11" s="17"/>
      <c r="AQ11" s="17">
        <v>0.21838270886832201</v>
      </c>
      <c r="AR11" s="17">
        <v>0.223971159744004</v>
      </c>
      <c r="AS11" s="17"/>
      <c r="AT11" s="17">
        <v>0.230886258144229</v>
      </c>
      <c r="AU11" s="17">
        <v>0.169833421418463</v>
      </c>
      <c r="AV11" s="17"/>
      <c r="AW11" s="17">
        <v>0.18894982244476899</v>
      </c>
      <c r="AX11" s="17">
        <v>0.23519819066842701</v>
      </c>
      <c r="AY11" s="17"/>
      <c r="AZ11" s="17">
        <v>0.20333680502236501</v>
      </c>
      <c r="BA11" s="17">
        <v>0.226533063736686</v>
      </c>
      <c r="BB11" s="17"/>
      <c r="BC11" s="17">
        <v>0.218844452051736</v>
      </c>
      <c r="BD11" s="17">
        <v>0.162098736301336</v>
      </c>
      <c r="BE11" s="17">
        <v>0.26377906873975498</v>
      </c>
      <c r="BF11" s="17">
        <v>0.22564423758418101</v>
      </c>
    </row>
    <row r="12" spans="2:58">
      <c r="B12" s="18" t="s">
        <v>199</v>
      </c>
      <c r="C12" s="17">
        <v>6.3388639837327398E-2</v>
      </c>
      <c r="D12" s="17">
        <v>7.2788335883136004E-2</v>
      </c>
      <c r="E12" s="17">
        <v>5.4691364444309901E-2</v>
      </c>
      <c r="F12" s="17"/>
      <c r="G12" s="17">
        <v>7.4173365645543596E-2</v>
      </c>
      <c r="H12" s="17">
        <v>3.6834137843777301E-2</v>
      </c>
      <c r="I12" s="17">
        <v>5.3596905973622502E-2</v>
      </c>
      <c r="J12" s="17">
        <v>5.62281178962089E-2</v>
      </c>
      <c r="K12" s="17">
        <v>7.6893130994586903E-2</v>
      </c>
      <c r="L12" s="17">
        <v>8.3736469869613805E-2</v>
      </c>
      <c r="M12" s="17"/>
      <c r="N12" s="17">
        <v>7.0088726347963495E-2</v>
      </c>
      <c r="O12" s="17">
        <v>5.1238994551714101E-2</v>
      </c>
      <c r="P12" s="17">
        <v>7.2025588838117702E-2</v>
      </c>
      <c r="Q12" s="17">
        <v>6.1546522411386403E-2</v>
      </c>
      <c r="R12" s="17"/>
      <c r="S12" s="17">
        <v>4.4343484739460703E-2</v>
      </c>
      <c r="T12" s="17">
        <v>4.0189587089168297E-2</v>
      </c>
      <c r="U12" s="17">
        <v>5.3945877566409499E-2</v>
      </c>
      <c r="V12" s="17">
        <v>6.5588449662006706E-2</v>
      </c>
      <c r="W12" s="17">
        <v>0.121891797052534</v>
      </c>
      <c r="X12" s="17">
        <v>3.9770002751121199E-2</v>
      </c>
      <c r="Y12" s="17">
        <v>8.6270196809611593E-2</v>
      </c>
      <c r="Z12" s="17">
        <v>8.9352459767128994E-2</v>
      </c>
      <c r="AA12" s="17">
        <v>7.4402386788886901E-2</v>
      </c>
      <c r="AB12" s="17"/>
      <c r="AC12" s="17">
        <v>5.57176725277908E-2</v>
      </c>
      <c r="AD12" s="17">
        <v>5.9983694062515698E-2</v>
      </c>
      <c r="AE12" s="17">
        <v>9.3604174205010396E-2</v>
      </c>
      <c r="AF12" s="17">
        <v>7.3782185167281203E-2</v>
      </c>
      <c r="AG12" s="17">
        <v>4.5200204372764098E-2</v>
      </c>
      <c r="AH12" s="17">
        <v>3.4538762137025197E-2</v>
      </c>
      <c r="AI12" s="17"/>
      <c r="AJ12" s="17">
        <v>7.9279078914746004E-2</v>
      </c>
      <c r="AK12" s="17">
        <v>3.4555645703012602E-2</v>
      </c>
      <c r="AL12" s="17">
        <v>5.9909993867788003E-2</v>
      </c>
      <c r="AM12" s="17">
        <v>4.1406204730119599E-2</v>
      </c>
      <c r="AN12" s="17">
        <v>7.5767300304459897E-2</v>
      </c>
      <c r="AO12" s="17">
        <v>7.3149803963305907E-2</v>
      </c>
      <c r="AP12" s="17"/>
      <c r="AQ12" s="17">
        <v>5.7021685718970698E-2</v>
      </c>
      <c r="AR12" s="17">
        <v>6.4253180889203301E-2</v>
      </c>
      <c r="AS12" s="17"/>
      <c r="AT12" s="17">
        <v>6.4387337912781201E-2</v>
      </c>
      <c r="AU12" s="17">
        <v>6.1553026530828003E-2</v>
      </c>
      <c r="AV12" s="17"/>
      <c r="AW12" s="17">
        <v>5.0310764788137202E-2</v>
      </c>
      <c r="AX12" s="17">
        <v>7.0643961482001694E-2</v>
      </c>
      <c r="AY12" s="17"/>
      <c r="AZ12" s="17">
        <v>4.2803820591215402E-2</v>
      </c>
      <c r="BA12" s="17">
        <v>7.0072771379700804E-2</v>
      </c>
      <c r="BB12" s="17"/>
      <c r="BC12" s="17">
        <v>6.0700119526872098E-2</v>
      </c>
      <c r="BD12" s="17">
        <v>7.3656701225528198E-2</v>
      </c>
      <c r="BE12" s="17">
        <v>3.1697191974001303E-2</v>
      </c>
      <c r="BF12" s="17">
        <v>6.23582381557439E-2</v>
      </c>
    </row>
    <row r="13" spans="2:58">
      <c r="B13" s="18" t="s">
        <v>101</v>
      </c>
      <c r="C13" s="19">
        <v>0.105783420059649</v>
      </c>
      <c r="D13" s="19">
        <v>8.3999326933108395E-2</v>
      </c>
      <c r="E13" s="19">
        <v>0.12686280016992099</v>
      </c>
      <c r="F13" s="19"/>
      <c r="G13" s="19">
        <v>0.102687376568401</v>
      </c>
      <c r="H13" s="19">
        <v>6.4841367498601601E-2</v>
      </c>
      <c r="I13" s="19">
        <v>0.113627660145701</v>
      </c>
      <c r="J13" s="19">
        <v>0.13584868632173899</v>
      </c>
      <c r="K13" s="19">
        <v>9.9208939653363096E-2</v>
      </c>
      <c r="L13" s="19">
        <v>0.114141292703584</v>
      </c>
      <c r="M13" s="19"/>
      <c r="N13" s="19">
        <v>8.11893527174542E-2</v>
      </c>
      <c r="O13" s="19">
        <v>0.1022936024626</v>
      </c>
      <c r="P13" s="19">
        <v>7.6366730386850906E-2</v>
      </c>
      <c r="Q13" s="19">
        <v>0.16074979873554801</v>
      </c>
      <c r="R13" s="19"/>
      <c r="S13" s="19">
        <v>8.51590880514871E-2</v>
      </c>
      <c r="T13" s="19">
        <v>0.10465139171051201</v>
      </c>
      <c r="U13" s="19">
        <v>0.12942906614406599</v>
      </c>
      <c r="V13" s="19">
        <v>6.6695954414986894E-2</v>
      </c>
      <c r="W13" s="19">
        <v>0.12769989691688</v>
      </c>
      <c r="X13" s="19">
        <v>0.16156945570651801</v>
      </c>
      <c r="Y13" s="19">
        <v>0.101440799176282</v>
      </c>
      <c r="Z13" s="19">
        <v>0.114572116264022</v>
      </c>
      <c r="AA13" s="19">
        <v>8.7231117580838305E-2</v>
      </c>
      <c r="AB13" s="19"/>
      <c r="AC13" s="19">
        <v>8.3061557308783701E-2</v>
      </c>
      <c r="AD13" s="19">
        <v>0.120168259763116</v>
      </c>
      <c r="AE13" s="19">
        <v>0.102898561480764</v>
      </c>
      <c r="AF13" s="19">
        <v>0.124485211499855</v>
      </c>
      <c r="AG13" s="19">
        <v>0.107000992113854</v>
      </c>
      <c r="AH13" s="19">
        <v>6.3816608758677701E-2</v>
      </c>
      <c r="AI13" s="19"/>
      <c r="AJ13" s="19">
        <v>9.0921825233304499E-2</v>
      </c>
      <c r="AK13" s="19">
        <v>9.3996223369768803E-2</v>
      </c>
      <c r="AL13" s="19">
        <v>0.15288125888291301</v>
      </c>
      <c r="AM13" s="19">
        <v>0.163114896591534</v>
      </c>
      <c r="AN13" s="19">
        <v>0.10678651415441801</v>
      </c>
      <c r="AO13" s="19">
        <v>8.2152523026499197E-2</v>
      </c>
      <c r="AP13" s="19"/>
      <c r="AQ13" s="19">
        <v>9.4039768515061101E-2</v>
      </c>
      <c r="AR13" s="19">
        <v>0.10681629556478001</v>
      </c>
      <c r="AS13" s="19"/>
      <c r="AT13" s="19">
        <v>0.10474289884488799</v>
      </c>
      <c r="AU13" s="19">
        <v>0.11036425203314799</v>
      </c>
      <c r="AV13" s="19"/>
      <c r="AW13" s="19">
        <v>6.1486908381911599E-2</v>
      </c>
      <c r="AX13" s="19">
        <v>0.13035816471428299</v>
      </c>
      <c r="AY13" s="19"/>
      <c r="AZ13" s="19">
        <v>8.0285657159787402E-2</v>
      </c>
      <c r="BA13" s="19">
        <v>0.105989316545336</v>
      </c>
      <c r="BB13" s="19"/>
      <c r="BC13" s="19">
        <v>7.2362501622958597E-2</v>
      </c>
      <c r="BD13" s="19">
        <v>0.16887649287041601</v>
      </c>
      <c r="BE13" s="19">
        <v>3.0616462453689101E-2</v>
      </c>
      <c r="BF13" s="19">
        <v>9.4112980966747001E-2</v>
      </c>
    </row>
    <row r="14" spans="2:58">
      <c r="B14" s="16"/>
    </row>
    <row r="15" spans="2:58">
      <c r="B15" t="s">
        <v>497</v>
      </c>
    </row>
    <row r="16" spans="2:58">
      <c r="B16" t="s">
        <v>498</v>
      </c>
    </row>
    <row r="18" spans="2:2">
      <c r="B18"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BF18"/>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215</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196</v>
      </c>
      <c r="C9" s="17">
        <v>0.33573126463716801</v>
      </c>
      <c r="D9" s="17">
        <v>0.32730112375437598</v>
      </c>
      <c r="E9" s="17">
        <v>0.34249154803384402</v>
      </c>
      <c r="F9" s="17"/>
      <c r="G9" s="17">
        <v>0.29253895065542701</v>
      </c>
      <c r="H9" s="17">
        <v>0.40338220411016801</v>
      </c>
      <c r="I9" s="17">
        <v>0.355119249533208</v>
      </c>
      <c r="J9" s="17">
        <v>0.32133322039488199</v>
      </c>
      <c r="K9" s="17">
        <v>0.35077993141755298</v>
      </c>
      <c r="L9" s="17">
        <v>0.29154292093571899</v>
      </c>
      <c r="M9" s="17"/>
      <c r="N9" s="17">
        <v>0.37605533245188399</v>
      </c>
      <c r="O9" s="17">
        <v>0.36109950920876699</v>
      </c>
      <c r="P9" s="17">
        <v>0.30509350598909701</v>
      </c>
      <c r="Q9" s="17">
        <v>0.29472895066670102</v>
      </c>
      <c r="R9" s="17"/>
      <c r="S9" s="17">
        <v>0.393986830484439</v>
      </c>
      <c r="T9" s="17">
        <v>0.32035200483252302</v>
      </c>
      <c r="U9" s="17">
        <v>0.34689057961055703</v>
      </c>
      <c r="V9" s="17">
        <v>0.31816539828068302</v>
      </c>
      <c r="W9" s="17">
        <v>0.30577305200413302</v>
      </c>
      <c r="X9" s="17">
        <v>0.28800391906996098</v>
      </c>
      <c r="Y9" s="17">
        <v>0.36132460425467999</v>
      </c>
      <c r="Z9" s="17">
        <v>0.32381817288801301</v>
      </c>
      <c r="AA9" s="17">
        <v>0.33469775030682702</v>
      </c>
      <c r="AB9" s="17"/>
      <c r="AC9" s="17">
        <v>0.42076239996916298</v>
      </c>
      <c r="AD9" s="17">
        <v>0.32810628960698401</v>
      </c>
      <c r="AE9" s="17">
        <v>0.27377431776653399</v>
      </c>
      <c r="AF9" s="17">
        <v>0.29553171458848398</v>
      </c>
      <c r="AG9" s="17">
        <v>0.33781011624396001</v>
      </c>
      <c r="AH9" s="17">
        <v>0.252200061130266</v>
      </c>
      <c r="AI9" s="17"/>
      <c r="AJ9" s="17">
        <v>0.34281442904904402</v>
      </c>
      <c r="AK9" s="17">
        <v>0.305381110010018</v>
      </c>
      <c r="AL9" s="17">
        <v>0.29730093195708801</v>
      </c>
      <c r="AM9" s="17">
        <v>0.35037477305503101</v>
      </c>
      <c r="AN9" s="17">
        <v>0.38599598188885798</v>
      </c>
      <c r="AO9" s="17">
        <v>0.218577914308341</v>
      </c>
      <c r="AP9" s="17"/>
      <c r="AQ9" s="17">
        <v>0.38102825753215203</v>
      </c>
      <c r="AR9" s="17">
        <v>0.321504616853797</v>
      </c>
      <c r="AS9" s="17"/>
      <c r="AT9" s="17">
        <v>0.31555325191134997</v>
      </c>
      <c r="AU9" s="17">
        <v>0.41500104857639403</v>
      </c>
      <c r="AV9" s="17"/>
      <c r="AW9" s="17">
        <v>0.35321731413004198</v>
      </c>
      <c r="AX9" s="17">
        <v>0.32603038334809797</v>
      </c>
      <c r="AY9" s="17"/>
      <c r="AZ9" s="17">
        <v>0.39589189688212301</v>
      </c>
      <c r="BA9" s="17">
        <v>0.32135214409141299</v>
      </c>
      <c r="BB9" s="17"/>
      <c r="BC9" s="17">
        <v>0.38447316226257</v>
      </c>
      <c r="BD9" s="17">
        <v>0.31064562412778501</v>
      </c>
      <c r="BE9" s="17">
        <v>0.34060843927246898</v>
      </c>
      <c r="BF9" s="17">
        <v>0.35672449968762399</v>
      </c>
    </row>
    <row r="10" spans="2:58">
      <c r="B10" s="18" t="s">
        <v>197</v>
      </c>
      <c r="C10" s="17">
        <v>0.469577261224295</v>
      </c>
      <c r="D10" s="17">
        <v>0.47315120748360801</v>
      </c>
      <c r="E10" s="17">
        <v>0.46793711043228198</v>
      </c>
      <c r="F10" s="17"/>
      <c r="G10" s="17">
        <v>0.444607602682417</v>
      </c>
      <c r="H10" s="17">
        <v>0.43886449299260799</v>
      </c>
      <c r="I10" s="17">
        <v>0.51234370075518498</v>
      </c>
      <c r="J10" s="17">
        <v>0.48974152694428602</v>
      </c>
      <c r="K10" s="17">
        <v>0.44854252114309101</v>
      </c>
      <c r="L10" s="17">
        <v>0.47850339505696199</v>
      </c>
      <c r="M10" s="17"/>
      <c r="N10" s="17">
        <v>0.48866031135025401</v>
      </c>
      <c r="O10" s="17">
        <v>0.46645218118412102</v>
      </c>
      <c r="P10" s="17">
        <v>0.47333547001059301</v>
      </c>
      <c r="Q10" s="17">
        <v>0.44571460294165399</v>
      </c>
      <c r="R10" s="17"/>
      <c r="S10" s="17">
        <v>0.42655111291012998</v>
      </c>
      <c r="T10" s="17">
        <v>0.46590380495718298</v>
      </c>
      <c r="U10" s="17">
        <v>0.468063909059237</v>
      </c>
      <c r="V10" s="17">
        <v>0.48702260203499298</v>
      </c>
      <c r="W10" s="17">
        <v>0.50462853844239097</v>
      </c>
      <c r="X10" s="17">
        <v>0.47830887598345101</v>
      </c>
      <c r="Y10" s="17">
        <v>0.45546382505459199</v>
      </c>
      <c r="Z10" s="17">
        <v>0.48201852245548998</v>
      </c>
      <c r="AA10" s="17">
        <v>0.48800308728575298</v>
      </c>
      <c r="AB10" s="17"/>
      <c r="AC10" s="17">
        <v>0.43268400890089898</v>
      </c>
      <c r="AD10" s="17">
        <v>0.46830857380166901</v>
      </c>
      <c r="AE10" s="17">
        <v>0.49706207216470399</v>
      </c>
      <c r="AF10" s="17">
        <v>0.48512512327492402</v>
      </c>
      <c r="AG10" s="17">
        <v>0.46343882218825</v>
      </c>
      <c r="AH10" s="17">
        <v>0.55865630124945898</v>
      </c>
      <c r="AI10" s="17"/>
      <c r="AJ10" s="17">
        <v>0.46896898383635699</v>
      </c>
      <c r="AK10" s="17">
        <v>0.50976172338278103</v>
      </c>
      <c r="AL10" s="17">
        <v>0.38645679868481803</v>
      </c>
      <c r="AM10" s="17">
        <v>0.45297622127937298</v>
      </c>
      <c r="AN10" s="17">
        <v>0.44909945360634801</v>
      </c>
      <c r="AO10" s="17">
        <v>0.55043569250435198</v>
      </c>
      <c r="AP10" s="17"/>
      <c r="AQ10" s="17">
        <v>0.444115714519908</v>
      </c>
      <c r="AR10" s="17">
        <v>0.47891774546489402</v>
      </c>
      <c r="AS10" s="17"/>
      <c r="AT10" s="17">
        <v>0.47912836722479102</v>
      </c>
      <c r="AU10" s="17">
        <v>0.43425010211294701</v>
      </c>
      <c r="AV10" s="17"/>
      <c r="AW10" s="17">
        <v>0.48478894066676398</v>
      </c>
      <c r="AX10" s="17">
        <v>0.46113815114749102</v>
      </c>
      <c r="AY10" s="17"/>
      <c r="AZ10" s="17">
        <v>0.43754481767861902</v>
      </c>
      <c r="BA10" s="17">
        <v>0.47896063073741302</v>
      </c>
      <c r="BB10" s="17"/>
      <c r="BC10" s="17">
        <v>0.451376895879401</v>
      </c>
      <c r="BD10" s="17">
        <v>0.45351503391916198</v>
      </c>
      <c r="BE10" s="17">
        <v>0.48401718131314903</v>
      </c>
      <c r="BF10" s="17">
        <v>0.45754711151347399</v>
      </c>
    </row>
    <row r="11" spans="2:58">
      <c r="B11" s="18" t="s">
        <v>198</v>
      </c>
      <c r="C11" s="17">
        <v>0.108062947501599</v>
      </c>
      <c r="D11" s="17">
        <v>0.114640264323689</v>
      </c>
      <c r="E11" s="17">
        <v>0.102479073589965</v>
      </c>
      <c r="F11" s="17"/>
      <c r="G11" s="17">
        <v>0.13959149764090101</v>
      </c>
      <c r="H11" s="17">
        <v>0.11085827637201701</v>
      </c>
      <c r="I11" s="17">
        <v>6.6033056599730397E-2</v>
      </c>
      <c r="J11" s="17">
        <v>9.3272267097933501E-2</v>
      </c>
      <c r="K11" s="17">
        <v>0.120437561085993</v>
      </c>
      <c r="L11" s="17">
        <v>0.124869698488334</v>
      </c>
      <c r="M11" s="17"/>
      <c r="N11" s="17">
        <v>9.2434124805348405E-2</v>
      </c>
      <c r="O11" s="17">
        <v>9.1662519356299293E-2</v>
      </c>
      <c r="P11" s="17">
        <v>0.123024941450344</v>
      </c>
      <c r="Q11" s="17">
        <v>0.129485470344466</v>
      </c>
      <c r="R11" s="17"/>
      <c r="S11" s="17">
        <v>0.10424099919030801</v>
      </c>
      <c r="T11" s="17">
        <v>0.123791290291139</v>
      </c>
      <c r="U11" s="17">
        <v>9.8846669571806101E-2</v>
      </c>
      <c r="V11" s="17">
        <v>0.101084960996047</v>
      </c>
      <c r="W11" s="17">
        <v>9.2521330766197396E-2</v>
      </c>
      <c r="X11" s="17">
        <v>0.12101790486785</v>
      </c>
      <c r="Y11" s="17">
        <v>0.10966425637076101</v>
      </c>
      <c r="Z11" s="17">
        <v>0.11547540547825599</v>
      </c>
      <c r="AA11" s="17">
        <v>0.101984954829669</v>
      </c>
      <c r="AB11" s="17"/>
      <c r="AC11" s="17">
        <v>9.02454477656085E-2</v>
      </c>
      <c r="AD11" s="17">
        <v>9.5287682512181796E-2</v>
      </c>
      <c r="AE11" s="17">
        <v>0.131322096546475</v>
      </c>
      <c r="AF11" s="17">
        <v>0.13147057877426199</v>
      </c>
      <c r="AG11" s="17">
        <v>0.120201358519442</v>
      </c>
      <c r="AH11" s="17">
        <v>9.7266244732588297E-2</v>
      </c>
      <c r="AI11" s="17"/>
      <c r="AJ11" s="17">
        <v>0.10350678034777</v>
      </c>
      <c r="AK11" s="17">
        <v>9.5742046492903604E-2</v>
      </c>
      <c r="AL11" s="17">
        <v>0.14398028749221201</v>
      </c>
      <c r="AM11" s="17">
        <v>0.14456249687783301</v>
      </c>
      <c r="AN11" s="17">
        <v>9.5867042560064203E-2</v>
      </c>
      <c r="AO11" s="17">
        <v>0.13711662323998899</v>
      </c>
      <c r="AP11" s="17"/>
      <c r="AQ11" s="17">
        <v>0.111284908012194</v>
      </c>
      <c r="AR11" s="17">
        <v>0.10973859793500899</v>
      </c>
      <c r="AS11" s="17"/>
      <c r="AT11" s="17">
        <v>0.115103274591608</v>
      </c>
      <c r="AU11" s="17">
        <v>7.9845647690638996E-2</v>
      </c>
      <c r="AV11" s="17"/>
      <c r="AW11" s="17">
        <v>9.9871614600021502E-2</v>
      </c>
      <c r="AX11" s="17">
        <v>0.112607321467247</v>
      </c>
      <c r="AY11" s="17"/>
      <c r="AZ11" s="17">
        <v>9.9297185118283005E-2</v>
      </c>
      <c r="BA11" s="17">
        <v>0.111740506677229</v>
      </c>
      <c r="BB11" s="17"/>
      <c r="BC11" s="17">
        <v>0.12520315205974</v>
      </c>
      <c r="BD11" s="17">
        <v>0.11294114503856099</v>
      </c>
      <c r="BE11" s="17">
        <v>0.120110575611865</v>
      </c>
      <c r="BF11" s="17">
        <v>9.4777735492091494E-2</v>
      </c>
    </row>
    <row r="12" spans="2:58">
      <c r="B12" s="18" t="s">
        <v>199</v>
      </c>
      <c r="C12" s="17">
        <v>3.8020333279224897E-2</v>
      </c>
      <c r="D12" s="17">
        <v>4.4242049547390597E-2</v>
      </c>
      <c r="E12" s="17">
        <v>3.2232535113565199E-2</v>
      </c>
      <c r="F12" s="17"/>
      <c r="G12" s="17">
        <v>6.6949961953548007E-2</v>
      </c>
      <c r="H12" s="17">
        <v>2.0268825910039999E-2</v>
      </c>
      <c r="I12" s="17">
        <v>2.28152681104178E-2</v>
      </c>
      <c r="J12" s="17">
        <v>3.5226496863645103E-2</v>
      </c>
      <c r="K12" s="17">
        <v>3.3830595580864001E-2</v>
      </c>
      <c r="L12" s="17">
        <v>5.1497656844366697E-2</v>
      </c>
      <c r="M12" s="17"/>
      <c r="N12" s="17">
        <v>2.5577883545381E-2</v>
      </c>
      <c r="O12" s="17">
        <v>3.00351040211022E-2</v>
      </c>
      <c r="P12" s="17">
        <v>5.1333879866463199E-2</v>
      </c>
      <c r="Q12" s="17">
        <v>4.82810239728639E-2</v>
      </c>
      <c r="R12" s="17"/>
      <c r="S12" s="17">
        <v>3.3330627035751299E-2</v>
      </c>
      <c r="T12" s="17">
        <v>3.1613739543020603E-2</v>
      </c>
      <c r="U12" s="17">
        <v>4.3997437280713897E-2</v>
      </c>
      <c r="V12" s="17">
        <v>4.7409887036549303E-2</v>
      </c>
      <c r="W12" s="17">
        <v>5.0499902841049202E-2</v>
      </c>
      <c r="X12" s="17">
        <v>3.30185599720123E-2</v>
      </c>
      <c r="Y12" s="17">
        <v>5.3564642179717001E-2</v>
      </c>
      <c r="Z12" s="17">
        <v>9.0977359967139796E-3</v>
      </c>
      <c r="AA12" s="17">
        <v>3.3848052581896403E-2</v>
      </c>
      <c r="AB12" s="17"/>
      <c r="AC12" s="17">
        <v>2.5796950873826E-2</v>
      </c>
      <c r="AD12" s="17">
        <v>4.7070049177735399E-2</v>
      </c>
      <c r="AE12" s="17">
        <v>4.9715657172549499E-2</v>
      </c>
      <c r="AF12" s="17">
        <v>3.8823795235778599E-2</v>
      </c>
      <c r="AG12" s="17">
        <v>1.34511993715096E-2</v>
      </c>
      <c r="AH12" s="17">
        <v>6.6935559750797902E-2</v>
      </c>
      <c r="AI12" s="17"/>
      <c r="AJ12" s="17">
        <v>4.89578548303738E-2</v>
      </c>
      <c r="AK12" s="17">
        <v>3.9405876284991301E-2</v>
      </c>
      <c r="AL12" s="17">
        <v>4.8420027363838603E-2</v>
      </c>
      <c r="AM12" s="17">
        <v>2.0716527748859698E-2</v>
      </c>
      <c r="AN12" s="17">
        <v>2.1688687217266599E-2</v>
      </c>
      <c r="AO12" s="17">
        <v>3.5668276362637301E-2</v>
      </c>
      <c r="AP12" s="17"/>
      <c r="AQ12" s="17">
        <v>2.8090075306974101E-2</v>
      </c>
      <c r="AR12" s="17">
        <v>4.2894282705721203E-2</v>
      </c>
      <c r="AS12" s="17"/>
      <c r="AT12" s="17">
        <v>4.1749114197575501E-2</v>
      </c>
      <c r="AU12" s="17">
        <v>2.2847832445488499E-2</v>
      </c>
      <c r="AV12" s="17"/>
      <c r="AW12" s="17">
        <v>3.5756989489788497E-2</v>
      </c>
      <c r="AX12" s="17">
        <v>3.9275987360875897E-2</v>
      </c>
      <c r="AY12" s="17"/>
      <c r="AZ12" s="17">
        <v>3.1073797030015799E-2</v>
      </c>
      <c r="BA12" s="17">
        <v>4.0064322620033697E-2</v>
      </c>
      <c r="BB12" s="17"/>
      <c r="BC12" s="17">
        <v>1.9015654913590498E-2</v>
      </c>
      <c r="BD12" s="17">
        <v>4.2588373104765001E-2</v>
      </c>
      <c r="BE12" s="17">
        <v>3.7957043976355902E-2</v>
      </c>
      <c r="BF12" s="17">
        <v>5.0707577259290197E-2</v>
      </c>
    </row>
    <row r="13" spans="2:58">
      <c r="B13" s="18" t="s">
        <v>101</v>
      </c>
      <c r="C13" s="19">
        <v>4.8608193357713797E-2</v>
      </c>
      <c r="D13" s="19">
        <v>4.0665354890935902E-2</v>
      </c>
      <c r="E13" s="19">
        <v>5.4859732830344302E-2</v>
      </c>
      <c r="F13" s="19"/>
      <c r="G13" s="19">
        <v>5.6311987067706702E-2</v>
      </c>
      <c r="H13" s="19">
        <v>2.6626200615167701E-2</v>
      </c>
      <c r="I13" s="19">
        <v>4.36887250014594E-2</v>
      </c>
      <c r="J13" s="19">
        <v>6.0426488699253697E-2</v>
      </c>
      <c r="K13" s="19">
        <v>4.64093907724989E-2</v>
      </c>
      <c r="L13" s="19">
        <v>5.3586328674617899E-2</v>
      </c>
      <c r="M13" s="19"/>
      <c r="N13" s="19">
        <v>1.7272347847132601E-2</v>
      </c>
      <c r="O13" s="19">
        <v>5.07506862297099E-2</v>
      </c>
      <c r="P13" s="19">
        <v>4.7212202683503297E-2</v>
      </c>
      <c r="Q13" s="19">
        <v>8.17899520743154E-2</v>
      </c>
      <c r="R13" s="19"/>
      <c r="S13" s="19">
        <v>4.1890430379371499E-2</v>
      </c>
      <c r="T13" s="19">
        <v>5.8339160376133702E-2</v>
      </c>
      <c r="U13" s="19">
        <v>4.2201404477686201E-2</v>
      </c>
      <c r="V13" s="19">
        <v>4.6317151651727603E-2</v>
      </c>
      <c r="W13" s="19">
        <v>4.6577175946230301E-2</v>
      </c>
      <c r="X13" s="19">
        <v>7.9650740106725806E-2</v>
      </c>
      <c r="Y13" s="19">
        <v>1.9982672140249399E-2</v>
      </c>
      <c r="Z13" s="19">
        <v>6.9590163181528303E-2</v>
      </c>
      <c r="AA13" s="19">
        <v>4.1466154995854897E-2</v>
      </c>
      <c r="AB13" s="19"/>
      <c r="AC13" s="19">
        <v>3.0511192490503401E-2</v>
      </c>
      <c r="AD13" s="19">
        <v>6.12274049014307E-2</v>
      </c>
      <c r="AE13" s="19">
        <v>4.8125856349737699E-2</v>
      </c>
      <c r="AF13" s="19">
        <v>4.9048788126551397E-2</v>
      </c>
      <c r="AG13" s="19">
        <v>6.5098503676837893E-2</v>
      </c>
      <c r="AH13" s="19">
        <v>2.4941833136889201E-2</v>
      </c>
      <c r="AI13" s="19"/>
      <c r="AJ13" s="19">
        <v>3.5751951936456097E-2</v>
      </c>
      <c r="AK13" s="19">
        <v>4.9709243829305701E-2</v>
      </c>
      <c r="AL13" s="19">
        <v>0.12384195450204399</v>
      </c>
      <c r="AM13" s="19">
        <v>3.13699810389034E-2</v>
      </c>
      <c r="AN13" s="19">
        <v>4.73488347274632E-2</v>
      </c>
      <c r="AO13" s="19">
        <v>5.8201493584680498E-2</v>
      </c>
      <c r="AP13" s="19"/>
      <c r="AQ13" s="19">
        <v>3.5481044628771899E-2</v>
      </c>
      <c r="AR13" s="19">
        <v>4.6944757040578801E-2</v>
      </c>
      <c r="AS13" s="19"/>
      <c r="AT13" s="19">
        <v>4.8465992074675099E-2</v>
      </c>
      <c r="AU13" s="19">
        <v>4.8055369174531903E-2</v>
      </c>
      <c r="AV13" s="19"/>
      <c r="AW13" s="19">
        <v>2.6365141113384401E-2</v>
      </c>
      <c r="AX13" s="19">
        <v>6.0948156676288001E-2</v>
      </c>
      <c r="AY13" s="19"/>
      <c r="AZ13" s="19">
        <v>3.6192303290958697E-2</v>
      </c>
      <c r="BA13" s="19">
        <v>4.7882395873909897E-2</v>
      </c>
      <c r="BB13" s="19"/>
      <c r="BC13" s="19">
        <v>1.99311348846988E-2</v>
      </c>
      <c r="BD13" s="19">
        <v>8.0309823809726399E-2</v>
      </c>
      <c r="BE13" s="19">
        <v>1.73067598261606E-2</v>
      </c>
      <c r="BF13" s="19">
        <v>4.02430760475199E-2</v>
      </c>
    </row>
    <row r="14" spans="2:58">
      <c r="B14" s="16"/>
    </row>
    <row r="15" spans="2:58">
      <c r="B15" t="s">
        <v>497</v>
      </c>
    </row>
    <row r="16" spans="2:58">
      <c r="B16" t="s">
        <v>498</v>
      </c>
    </row>
    <row r="18" spans="2:2">
      <c r="B18"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BF29"/>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216</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217</v>
      </c>
      <c r="C9" s="17">
        <v>0.57318047341132405</v>
      </c>
      <c r="D9" s="17">
        <v>0.542209159682294</v>
      </c>
      <c r="E9" s="17">
        <v>0.60202286227565205</v>
      </c>
      <c r="F9" s="17"/>
      <c r="G9" s="17">
        <v>0.53265151293681401</v>
      </c>
      <c r="H9" s="17">
        <v>0.52478438167817298</v>
      </c>
      <c r="I9" s="17">
        <v>0.55943451023617297</v>
      </c>
      <c r="J9" s="17">
        <v>0.52303489628614097</v>
      </c>
      <c r="K9" s="17">
        <v>0.62982658901603905</v>
      </c>
      <c r="L9" s="17">
        <v>0.64956841760749295</v>
      </c>
      <c r="M9" s="17"/>
      <c r="N9" s="17">
        <v>0.56509064458596903</v>
      </c>
      <c r="O9" s="17">
        <v>0.57490865201131602</v>
      </c>
      <c r="P9" s="17">
        <v>0.55929651852398499</v>
      </c>
      <c r="Q9" s="17">
        <v>0.58981499211614097</v>
      </c>
      <c r="R9" s="17"/>
      <c r="S9" s="17">
        <v>0.59822290245682097</v>
      </c>
      <c r="T9" s="17">
        <v>0.54786364128276899</v>
      </c>
      <c r="U9" s="17">
        <v>0.58311253234876304</v>
      </c>
      <c r="V9" s="17">
        <v>0.56891061730376002</v>
      </c>
      <c r="W9" s="17">
        <v>0.57583013302084396</v>
      </c>
      <c r="X9" s="17">
        <v>0.51926394842194101</v>
      </c>
      <c r="Y9" s="17">
        <v>0.577654892331807</v>
      </c>
      <c r="Z9" s="17">
        <v>0.58423080696950402</v>
      </c>
      <c r="AA9" s="17">
        <v>0.60492578592285795</v>
      </c>
      <c r="AB9" s="17"/>
      <c r="AC9" s="17">
        <v>0.59635269783813205</v>
      </c>
      <c r="AD9" s="17">
        <v>0.56844242128753297</v>
      </c>
      <c r="AE9" s="17">
        <v>0.53672689607429103</v>
      </c>
      <c r="AF9" s="17">
        <v>0.60734720206200399</v>
      </c>
      <c r="AG9" s="17">
        <v>0.52303759625908097</v>
      </c>
      <c r="AH9" s="17">
        <v>0.56501864178191996</v>
      </c>
      <c r="AI9" s="17"/>
      <c r="AJ9" s="17">
        <v>0.57442159170709395</v>
      </c>
      <c r="AK9" s="17">
        <v>0.515059990131981</v>
      </c>
      <c r="AL9" s="17">
        <v>0.60228016561811903</v>
      </c>
      <c r="AM9" s="17">
        <v>0.55782040135754496</v>
      </c>
      <c r="AN9" s="17">
        <v>0.632344840807329</v>
      </c>
      <c r="AO9" s="17">
        <v>0.59306246226981896</v>
      </c>
      <c r="AP9" s="17"/>
      <c r="AQ9" s="17">
        <v>0.55871074269994003</v>
      </c>
      <c r="AR9" s="17">
        <v>0.57714893083385699</v>
      </c>
      <c r="AS9" s="17"/>
      <c r="AT9" s="17">
        <v>0.55982852227428503</v>
      </c>
      <c r="AU9" s="17">
        <v>0.62483178103468295</v>
      </c>
      <c r="AV9" s="17"/>
      <c r="AW9" s="17">
        <v>0.57072557203188501</v>
      </c>
      <c r="AX9" s="17">
        <v>0.57454239949234198</v>
      </c>
      <c r="AY9" s="17"/>
      <c r="AZ9" s="17">
        <v>0.55143654545619003</v>
      </c>
      <c r="BA9" s="17">
        <v>0.58375214812243403</v>
      </c>
      <c r="BB9" s="17"/>
      <c r="BC9" s="17">
        <v>0.58541376261022904</v>
      </c>
      <c r="BD9" s="17">
        <v>0.65558443809591405</v>
      </c>
      <c r="BE9" s="17">
        <v>0.53821603267708695</v>
      </c>
      <c r="BF9" s="17">
        <v>0.55396692984572404</v>
      </c>
    </row>
    <row r="10" spans="2:58" ht="28.9">
      <c r="B10" s="18" t="s">
        <v>218</v>
      </c>
      <c r="C10" s="17">
        <v>0.54620739401324003</v>
      </c>
      <c r="D10" s="17">
        <v>0.54603486670936596</v>
      </c>
      <c r="E10" s="17">
        <v>0.54580404573103702</v>
      </c>
      <c r="F10" s="17"/>
      <c r="G10" s="17">
        <v>0.49468268269669002</v>
      </c>
      <c r="H10" s="17">
        <v>0.49162443073438</v>
      </c>
      <c r="I10" s="17">
        <v>0.48661435744387299</v>
      </c>
      <c r="J10" s="17">
        <v>0.50327269678687503</v>
      </c>
      <c r="K10" s="17">
        <v>0.62422725025492298</v>
      </c>
      <c r="L10" s="17">
        <v>0.65404557533205798</v>
      </c>
      <c r="M10" s="17"/>
      <c r="N10" s="17">
        <v>0.57288939037690501</v>
      </c>
      <c r="O10" s="17">
        <v>0.53959228453474795</v>
      </c>
      <c r="P10" s="17">
        <v>0.55904781415057103</v>
      </c>
      <c r="Q10" s="17">
        <v>0.510213382674509</v>
      </c>
      <c r="R10" s="17"/>
      <c r="S10" s="17">
        <v>0.55375342497956104</v>
      </c>
      <c r="T10" s="17">
        <v>0.53060847046598503</v>
      </c>
      <c r="U10" s="17">
        <v>0.547468051217051</v>
      </c>
      <c r="V10" s="17">
        <v>0.53679624932917103</v>
      </c>
      <c r="W10" s="17">
        <v>0.52844213842175203</v>
      </c>
      <c r="X10" s="17">
        <v>0.53024093323920096</v>
      </c>
      <c r="Y10" s="17">
        <v>0.60954437191786504</v>
      </c>
      <c r="Z10" s="17">
        <v>0.53320510339791904</v>
      </c>
      <c r="AA10" s="17">
        <v>0.54562934264954599</v>
      </c>
      <c r="AB10" s="17"/>
      <c r="AC10" s="17">
        <v>0.53583540465174895</v>
      </c>
      <c r="AD10" s="17">
        <v>0.58021447904081902</v>
      </c>
      <c r="AE10" s="17">
        <v>0.51159528080759498</v>
      </c>
      <c r="AF10" s="17">
        <v>0.57869225819180103</v>
      </c>
      <c r="AG10" s="17">
        <v>0.47224363750999598</v>
      </c>
      <c r="AH10" s="17">
        <v>0.52348471998630397</v>
      </c>
      <c r="AI10" s="17"/>
      <c r="AJ10" s="17">
        <v>0.61082203561336801</v>
      </c>
      <c r="AK10" s="17">
        <v>0.51006915990679003</v>
      </c>
      <c r="AL10" s="17">
        <v>0.46470069446670798</v>
      </c>
      <c r="AM10" s="17">
        <v>0.48146752827963102</v>
      </c>
      <c r="AN10" s="17">
        <v>0.52304724258776103</v>
      </c>
      <c r="AO10" s="17">
        <v>0.53196148278176203</v>
      </c>
      <c r="AP10" s="17"/>
      <c r="AQ10" s="17">
        <v>0.57389366500341599</v>
      </c>
      <c r="AR10" s="17">
        <v>0.52573354026061303</v>
      </c>
      <c r="AS10" s="17"/>
      <c r="AT10" s="17">
        <v>0.53795227882060703</v>
      </c>
      <c r="AU10" s="17">
        <v>0.582735610282484</v>
      </c>
      <c r="AV10" s="17"/>
      <c r="AW10" s="17">
        <v>0.55812872957047799</v>
      </c>
      <c r="AX10" s="17">
        <v>0.53959369541338897</v>
      </c>
      <c r="AY10" s="17"/>
      <c r="AZ10" s="17">
        <v>0.56664334081032997</v>
      </c>
      <c r="BA10" s="17">
        <v>0.54664457330161997</v>
      </c>
      <c r="BB10" s="17"/>
      <c r="BC10" s="17">
        <v>0.51062424273861196</v>
      </c>
      <c r="BD10" s="17">
        <v>0.50359171788663004</v>
      </c>
      <c r="BE10" s="17">
        <v>0.54512675255736598</v>
      </c>
      <c r="BF10" s="17">
        <v>0.59542971509364295</v>
      </c>
    </row>
    <row r="11" spans="2:58" ht="28.9">
      <c r="B11" s="18" t="s">
        <v>219</v>
      </c>
      <c r="C11" s="17">
        <v>0.42543897523558899</v>
      </c>
      <c r="D11" s="17">
        <v>0.40053987719069201</v>
      </c>
      <c r="E11" s="17">
        <v>0.448501035572548</v>
      </c>
      <c r="F11" s="17"/>
      <c r="G11" s="17">
        <v>0.29880899930465599</v>
      </c>
      <c r="H11" s="17">
        <v>0.33418028860933502</v>
      </c>
      <c r="I11" s="17">
        <v>0.338861469416815</v>
      </c>
      <c r="J11" s="17">
        <v>0.40863194590327501</v>
      </c>
      <c r="K11" s="17">
        <v>0.54829154718451401</v>
      </c>
      <c r="L11" s="17">
        <v>0.58147354795212403</v>
      </c>
      <c r="M11" s="17"/>
      <c r="N11" s="17">
        <v>0.433172437276925</v>
      </c>
      <c r="O11" s="17">
        <v>0.43886374284614199</v>
      </c>
      <c r="P11" s="17">
        <v>0.410578911803411</v>
      </c>
      <c r="Q11" s="17">
        <v>0.412777281826752</v>
      </c>
      <c r="R11" s="17"/>
      <c r="S11" s="17">
        <v>0.422867517964224</v>
      </c>
      <c r="T11" s="17">
        <v>0.44370912697189202</v>
      </c>
      <c r="U11" s="17">
        <v>0.49301472678404701</v>
      </c>
      <c r="V11" s="17">
        <v>0.39287468351664001</v>
      </c>
      <c r="W11" s="17">
        <v>0.40089089805716999</v>
      </c>
      <c r="X11" s="17">
        <v>0.40698094351307501</v>
      </c>
      <c r="Y11" s="17">
        <v>0.47317736985131897</v>
      </c>
      <c r="Z11" s="17">
        <v>0.330138098173198</v>
      </c>
      <c r="AA11" s="17">
        <v>0.411119733426281</v>
      </c>
      <c r="AB11" s="17"/>
      <c r="AC11" s="17">
        <v>0.41586863693634302</v>
      </c>
      <c r="AD11" s="17">
        <v>0.429907651148565</v>
      </c>
      <c r="AE11" s="17">
        <v>0.38051704461878399</v>
      </c>
      <c r="AF11" s="17">
        <v>0.47214932669758197</v>
      </c>
      <c r="AG11" s="17">
        <v>0.41821448447373399</v>
      </c>
      <c r="AH11" s="17">
        <v>0.41326903273129001</v>
      </c>
      <c r="AI11" s="17"/>
      <c r="AJ11" s="17">
        <v>0.52397812199876903</v>
      </c>
      <c r="AK11" s="17">
        <v>0.360901096973681</v>
      </c>
      <c r="AL11" s="17">
        <v>0.35848985629344499</v>
      </c>
      <c r="AM11" s="17">
        <v>0.30824675730968798</v>
      </c>
      <c r="AN11" s="17">
        <v>0.38658345834056101</v>
      </c>
      <c r="AO11" s="17">
        <v>0.393811956043707</v>
      </c>
      <c r="AP11" s="17"/>
      <c r="AQ11" s="17">
        <v>0.41410340947152302</v>
      </c>
      <c r="AR11" s="17">
        <v>0.40644869145915302</v>
      </c>
      <c r="AS11" s="17"/>
      <c r="AT11" s="17">
        <v>0.42903585890906598</v>
      </c>
      <c r="AU11" s="17">
        <v>0.41356620259675497</v>
      </c>
      <c r="AV11" s="17"/>
      <c r="AW11" s="17">
        <v>0.40138282842689099</v>
      </c>
      <c r="AX11" s="17">
        <v>0.43878480412385401</v>
      </c>
      <c r="AY11" s="17"/>
      <c r="AZ11" s="17">
        <v>0.38499866441874903</v>
      </c>
      <c r="BA11" s="17">
        <v>0.441634103121888</v>
      </c>
      <c r="BB11" s="17"/>
      <c r="BC11" s="17">
        <v>0.34040406544206098</v>
      </c>
      <c r="BD11" s="17">
        <v>0.401657913496968</v>
      </c>
      <c r="BE11" s="17">
        <v>0.38967233456019101</v>
      </c>
      <c r="BF11" s="17">
        <v>0.47906514663578198</v>
      </c>
    </row>
    <row r="12" spans="2:58" ht="28.9">
      <c r="B12" s="18" t="s">
        <v>220</v>
      </c>
      <c r="C12" s="17">
        <v>0.42434065189522102</v>
      </c>
      <c r="D12" s="17">
        <v>0.39840181977384798</v>
      </c>
      <c r="E12" s="17">
        <v>0.44924637984737498</v>
      </c>
      <c r="F12" s="17"/>
      <c r="G12" s="17">
        <v>0.25839392864453797</v>
      </c>
      <c r="H12" s="17">
        <v>0.31938881524102097</v>
      </c>
      <c r="I12" s="17">
        <v>0.36746091034651801</v>
      </c>
      <c r="J12" s="17">
        <v>0.38654363118816398</v>
      </c>
      <c r="K12" s="17">
        <v>0.52820183933855502</v>
      </c>
      <c r="L12" s="17">
        <v>0.62514668286135799</v>
      </c>
      <c r="M12" s="17"/>
      <c r="N12" s="17">
        <v>0.45321034664439702</v>
      </c>
      <c r="O12" s="17">
        <v>0.40025048780685801</v>
      </c>
      <c r="P12" s="17">
        <v>0.42751576860013601</v>
      </c>
      <c r="Q12" s="17">
        <v>0.41597957458867102</v>
      </c>
      <c r="R12" s="17"/>
      <c r="S12" s="17">
        <v>0.42417634523569098</v>
      </c>
      <c r="T12" s="17">
        <v>0.44914640089507002</v>
      </c>
      <c r="U12" s="17">
        <v>0.49787752360054699</v>
      </c>
      <c r="V12" s="17">
        <v>0.42645662882056401</v>
      </c>
      <c r="W12" s="17">
        <v>0.37766708395478699</v>
      </c>
      <c r="X12" s="17">
        <v>0.38920741679451099</v>
      </c>
      <c r="Y12" s="17">
        <v>0.48085117390861198</v>
      </c>
      <c r="Z12" s="17">
        <v>0.33662719573977301</v>
      </c>
      <c r="AA12" s="17">
        <v>0.383612269945804</v>
      </c>
      <c r="AB12" s="17"/>
      <c r="AC12" s="17">
        <v>0.39535289572049698</v>
      </c>
      <c r="AD12" s="17">
        <v>0.43567176120457501</v>
      </c>
      <c r="AE12" s="17">
        <v>0.39863364803813001</v>
      </c>
      <c r="AF12" s="17">
        <v>0.46093362811510402</v>
      </c>
      <c r="AG12" s="17">
        <v>0.42962703885146403</v>
      </c>
      <c r="AH12" s="17">
        <v>0.42932788276714501</v>
      </c>
      <c r="AI12" s="17"/>
      <c r="AJ12" s="17">
        <v>0.52941266407236198</v>
      </c>
      <c r="AK12" s="17">
        <v>0.34096426270922903</v>
      </c>
      <c r="AL12" s="17">
        <v>0.36727257555488102</v>
      </c>
      <c r="AM12" s="17">
        <v>0.34664835870805999</v>
      </c>
      <c r="AN12" s="17">
        <v>0.38164812831783701</v>
      </c>
      <c r="AO12" s="17">
        <v>0.37166931745059201</v>
      </c>
      <c r="AP12" s="17"/>
      <c r="AQ12" s="17">
        <v>0.41146298640373602</v>
      </c>
      <c r="AR12" s="17">
        <v>0.41329806622016402</v>
      </c>
      <c r="AS12" s="17"/>
      <c r="AT12" s="17">
        <v>0.418587969944202</v>
      </c>
      <c r="AU12" s="17">
        <v>0.44770888519978003</v>
      </c>
      <c r="AV12" s="17"/>
      <c r="AW12" s="17">
        <v>0.42184014031845701</v>
      </c>
      <c r="AX12" s="17">
        <v>0.42572788152522001</v>
      </c>
      <c r="AY12" s="17"/>
      <c r="AZ12" s="17">
        <v>0.37278380548725198</v>
      </c>
      <c r="BA12" s="17">
        <v>0.44936782871751602</v>
      </c>
      <c r="BB12" s="17"/>
      <c r="BC12" s="17">
        <v>0.32507508083646097</v>
      </c>
      <c r="BD12" s="17">
        <v>0.43981303292769702</v>
      </c>
      <c r="BE12" s="17">
        <v>0.39795158380449602</v>
      </c>
      <c r="BF12" s="17">
        <v>0.48102605792626102</v>
      </c>
    </row>
    <row r="13" spans="2:58">
      <c r="B13" s="18" t="s">
        <v>221</v>
      </c>
      <c r="C13" s="17">
        <v>0.379370294789317</v>
      </c>
      <c r="D13" s="17">
        <v>0.36138994653259798</v>
      </c>
      <c r="E13" s="17">
        <v>0.39610893516184398</v>
      </c>
      <c r="F13" s="17"/>
      <c r="G13" s="17">
        <v>0.247653836807532</v>
      </c>
      <c r="H13" s="17">
        <v>0.28079236223071602</v>
      </c>
      <c r="I13" s="17">
        <v>0.31199490017861398</v>
      </c>
      <c r="J13" s="17">
        <v>0.33805139638274601</v>
      </c>
      <c r="K13" s="17">
        <v>0.47233165928335802</v>
      </c>
      <c r="L13" s="17">
        <v>0.57019197419825096</v>
      </c>
      <c r="M13" s="17"/>
      <c r="N13" s="17">
        <v>0.38536626259007301</v>
      </c>
      <c r="O13" s="17">
        <v>0.36392962371691701</v>
      </c>
      <c r="P13" s="17">
        <v>0.35927748636419499</v>
      </c>
      <c r="Q13" s="17">
        <v>0.40473429489391499</v>
      </c>
      <c r="R13" s="17"/>
      <c r="S13" s="17">
        <v>0.33300791469889601</v>
      </c>
      <c r="T13" s="17">
        <v>0.37240826085708301</v>
      </c>
      <c r="U13" s="17">
        <v>0.40422230328497299</v>
      </c>
      <c r="V13" s="17">
        <v>0.392714293640682</v>
      </c>
      <c r="W13" s="17">
        <v>0.40829330281707399</v>
      </c>
      <c r="X13" s="17">
        <v>0.36956076890106898</v>
      </c>
      <c r="Y13" s="17">
        <v>0.46690082648493803</v>
      </c>
      <c r="Z13" s="17">
        <v>0.339249500215695</v>
      </c>
      <c r="AA13" s="17">
        <v>0.351094583214833</v>
      </c>
      <c r="AB13" s="17"/>
      <c r="AC13" s="17">
        <v>0.34121365784866098</v>
      </c>
      <c r="AD13" s="17">
        <v>0.35907280610333397</v>
      </c>
      <c r="AE13" s="17">
        <v>0.36668514358916998</v>
      </c>
      <c r="AF13" s="17">
        <v>0.428889318083017</v>
      </c>
      <c r="AG13" s="17">
        <v>0.43496322167889701</v>
      </c>
      <c r="AH13" s="17">
        <v>0.44057452781938</v>
      </c>
      <c r="AI13" s="17"/>
      <c r="AJ13" s="17">
        <v>0.47030083936202299</v>
      </c>
      <c r="AK13" s="17">
        <v>0.314452189666999</v>
      </c>
      <c r="AL13" s="17">
        <v>0.29732216682999602</v>
      </c>
      <c r="AM13" s="17">
        <v>0.26790251097280399</v>
      </c>
      <c r="AN13" s="17">
        <v>0.37267582087954199</v>
      </c>
      <c r="AO13" s="17">
        <v>0.27665257209406302</v>
      </c>
      <c r="AP13" s="17"/>
      <c r="AQ13" s="17">
        <v>0.352635471156518</v>
      </c>
      <c r="AR13" s="17">
        <v>0.37112370746001599</v>
      </c>
      <c r="AS13" s="17"/>
      <c r="AT13" s="17">
        <v>0.37805236011313298</v>
      </c>
      <c r="AU13" s="17">
        <v>0.38006481335636499</v>
      </c>
      <c r="AV13" s="17"/>
      <c r="AW13" s="17">
        <v>0.40217412873782399</v>
      </c>
      <c r="AX13" s="17">
        <v>0.36671922193490802</v>
      </c>
      <c r="AY13" s="17"/>
      <c r="AZ13" s="17">
        <v>0.32003551130389801</v>
      </c>
      <c r="BA13" s="17">
        <v>0.40164339333073401</v>
      </c>
      <c r="BB13" s="17"/>
      <c r="BC13" s="17">
        <v>0.29708629813666299</v>
      </c>
      <c r="BD13" s="17">
        <v>0.37899838715092699</v>
      </c>
      <c r="BE13" s="17">
        <v>0.34100378975048101</v>
      </c>
      <c r="BF13" s="17">
        <v>0.44081938467596499</v>
      </c>
    </row>
    <row r="14" spans="2:58">
      <c r="B14" s="18" t="s">
        <v>222</v>
      </c>
      <c r="C14" s="17">
        <v>0.34327659458900101</v>
      </c>
      <c r="D14" s="17">
        <v>0.327580614014437</v>
      </c>
      <c r="E14" s="17">
        <v>0.35752200065138601</v>
      </c>
      <c r="F14" s="17"/>
      <c r="G14" s="17">
        <v>0.317875396021217</v>
      </c>
      <c r="H14" s="17">
        <v>0.30770209340374099</v>
      </c>
      <c r="I14" s="17">
        <v>0.35444510417108199</v>
      </c>
      <c r="J14" s="17">
        <v>0.30834486093222702</v>
      </c>
      <c r="K14" s="17">
        <v>0.36898799090551598</v>
      </c>
      <c r="L14" s="17">
        <v>0.388291800440486</v>
      </c>
      <c r="M14" s="17"/>
      <c r="N14" s="17">
        <v>0.41433296787660201</v>
      </c>
      <c r="O14" s="17">
        <v>0.344332272060205</v>
      </c>
      <c r="P14" s="17">
        <v>0.28387174079955302</v>
      </c>
      <c r="Q14" s="17">
        <v>0.31553225298912202</v>
      </c>
      <c r="R14" s="17"/>
      <c r="S14" s="17">
        <v>0.37783603893407203</v>
      </c>
      <c r="T14" s="17">
        <v>0.28183805230702402</v>
      </c>
      <c r="U14" s="17">
        <v>0.36180544159679701</v>
      </c>
      <c r="V14" s="17">
        <v>0.36437200791357999</v>
      </c>
      <c r="W14" s="17">
        <v>0.28308384191652303</v>
      </c>
      <c r="X14" s="17">
        <v>0.42643287324997903</v>
      </c>
      <c r="Y14" s="17">
        <v>0.38581918822644701</v>
      </c>
      <c r="Z14" s="17">
        <v>0.24313976053052799</v>
      </c>
      <c r="AA14" s="17">
        <v>0.32414979234255298</v>
      </c>
      <c r="AB14" s="17"/>
      <c r="AC14" s="17">
        <v>0.37672808756755599</v>
      </c>
      <c r="AD14" s="17">
        <v>0.36373484638653802</v>
      </c>
      <c r="AE14" s="17">
        <v>0.31652664369747602</v>
      </c>
      <c r="AF14" s="17">
        <v>0.31866509344857302</v>
      </c>
      <c r="AG14" s="17">
        <v>0.294421919871246</v>
      </c>
      <c r="AH14" s="17">
        <v>0.31384041431422799</v>
      </c>
      <c r="AI14" s="17"/>
      <c r="AJ14" s="17">
        <v>0.36147126062665502</v>
      </c>
      <c r="AK14" s="17">
        <v>0.28761993199284502</v>
      </c>
      <c r="AL14" s="17">
        <v>0.29911780273139299</v>
      </c>
      <c r="AM14" s="17">
        <v>0.29184823075415101</v>
      </c>
      <c r="AN14" s="17">
        <v>0.40375337698293701</v>
      </c>
      <c r="AO14" s="17">
        <v>0.327631882596498</v>
      </c>
      <c r="AP14" s="17"/>
      <c r="AQ14" s="17">
        <v>0.33811761397719398</v>
      </c>
      <c r="AR14" s="17">
        <v>0.35080412931196903</v>
      </c>
      <c r="AS14" s="17"/>
      <c r="AT14" s="17">
        <v>0.324956577281799</v>
      </c>
      <c r="AU14" s="17">
        <v>0.40880315382481802</v>
      </c>
      <c r="AV14" s="17"/>
      <c r="AW14" s="17">
        <v>0.36062349675959798</v>
      </c>
      <c r="AX14" s="17">
        <v>0.333652909218634</v>
      </c>
      <c r="AY14" s="17"/>
      <c r="AZ14" s="17">
        <v>0.34048308097694202</v>
      </c>
      <c r="BA14" s="17">
        <v>0.34140602667840703</v>
      </c>
      <c r="BB14" s="17"/>
      <c r="BC14" s="17">
        <v>0.33404801309207699</v>
      </c>
      <c r="BD14" s="17">
        <v>0.374028562389422</v>
      </c>
      <c r="BE14" s="17">
        <v>0.32540864371331302</v>
      </c>
      <c r="BF14" s="17">
        <v>0.33740947987289599</v>
      </c>
    </row>
    <row r="15" spans="2:58" ht="28.9">
      <c r="B15" s="18" t="s">
        <v>223</v>
      </c>
      <c r="C15" s="17">
        <v>0.32059991550644901</v>
      </c>
      <c r="D15" s="17">
        <v>0.29949258638952803</v>
      </c>
      <c r="E15" s="17">
        <v>0.34196255041496199</v>
      </c>
      <c r="F15" s="17"/>
      <c r="G15" s="17">
        <v>0.305532620746373</v>
      </c>
      <c r="H15" s="17">
        <v>0.30824784990478898</v>
      </c>
      <c r="I15" s="17">
        <v>0.30851459738602499</v>
      </c>
      <c r="J15" s="17">
        <v>0.25356178800427698</v>
      </c>
      <c r="K15" s="17">
        <v>0.385508056357661</v>
      </c>
      <c r="L15" s="17">
        <v>0.36294985941962998</v>
      </c>
      <c r="M15" s="17"/>
      <c r="N15" s="17">
        <v>0.33889060698923401</v>
      </c>
      <c r="O15" s="17">
        <v>0.33833994760286501</v>
      </c>
      <c r="P15" s="17">
        <v>0.340004446821777</v>
      </c>
      <c r="Q15" s="17">
        <v>0.26303057548543501</v>
      </c>
      <c r="R15" s="17"/>
      <c r="S15" s="17">
        <v>0.35619715289370202</v>
      </c>
      <c r="T15" s="17">
        <v>0.31169781043216499</v>
      </c>
      <c r="U15" s="17">
        <v>0.30503802250254602</v>
      </c>
      <c r="V15" s="17">
        <v>0.34776632863187501</v>
      </c>
      <c r="W15" s="17">
        <v>0.26558499520337198</v>
      </c>
      <c r="X15" s="17">
        <v>0.286371082513589</v>
      </c>
      <c r="Y15" s="17">
        <v>0.30395324885880398</v>
      </c>
      <c r="Z15" s="17">
        <v>0.39499238621369098</v>
      </c>
      <c r="AA15" s="17">
        <v>0.32708723339034002</v>
      </c>
      <c r="AB15" s="17"/>
      <c r="AC15" s="17">
        <v>0.33688058943216898</v>
      </c>
      <c r="AD15" s="17">
        <v>0.32206992535399398</v>
      </c>
      <c r="AE15" s="17">
        <v>0.32602018221537898</v>
      </c>
      <c r="AF15" s="17">
        <v>0.331663541558398</v>
      </c>
      <c r="AG15" s="17">
        <v>0.25468429356206601</v>
      </c>
      <c r="AH15" s="17">
        <v>0.31202327298905003</v>
      </c>
      <c r="AI15" s="17"/>
      <c r="AJ15" s="17">
        <v>0.36378141612481701</v>
      </c>
      <c r="AK15" s="17">
        <v>0.26832414093081502</v>
      </c>
      <c r="AL15" s="17">
        <v>0.291834929806155</v>
      </c>
      <c r="AM15" s="17">
        <v>0.24488080402304899</v>
      </c>
      <c r="AN15" s="17">
        <v>0.34448226965223</v>
      </c>
      <c r="AO15" s="17">
        <v>0.26811480403077897</v>
      </c>
      <c r="AP15" s="17"/>
      <c r="AQ15" s="17">
        <v>0.33644482088761102</v>
      </c>
      <c r="AR15" s="17">
        <v>0.30916030578669601</v>
      </c>
      <c r="AS15" s="17"/>
      <c r="AT15" s="17">
        <v>0.30635911694829299</v>
      </c>
      <c r="AU15" s="17">
        <v>0.37299429220581498</v>
      </c>
      <c r="AV15" s="17"/>
      <c r="AW15" s="17">
        <v>0.31750788770037403</v>
      </c>
      <c r="AX15" s="17">
        <v>0.32231530552072601</v>
      </c>
      <c r="AY15" s="17"/>
      <c r="AZ15" s="17">
        <v>0.34755767469300097</v>
      </c>
      <c r="BA15" s="17">
        <v>0.31380231499120997</v>
      </c>
      <c r="BB15" s="17"/>
      <c r="BC15" s="17">
        <v>0.311745194922944</v>
      </c>
      <c r="BD15" s="17">
        <v>0.30356126035403003</v>
      </c>
      <c r="BE15" s="17">
        <v>0.32927318516753901</v>
      </c>
      <c r="BF15" s="17">
        <v>0.31313683565509798</v>
      </c>
    </row>
    <row r="16" spans="2:58" ht="28.9">
      <c r="B16" s="18" t="s">
        <v>224</v>
      </c>
      <c r="C16" s="17">
        <v>0.31935682597161302</v>
      </c>
      <c r="D16" s="17">
        <v>0.298031478247268</v>
      </c>
      <c r="E16" s="17">
        <v>0.33892156792031403</v>
      </c>
      <c r="F16" s="17"/>
      <c r="G16" s="17">
        <v>0.243742934083372</v>
      </c>
      <c r="H16" s="17">
        <v>0.238556621148724</v>
      </c>
      <c r="I16" s="17">
        <v>0.28963967038758798</v>
      </c>
      <c r="J16" s="17">
        <v>0.29844474201194399</v>
      </c>
      <c r="K16" s="17">
        <v>0.40037647307607499</v>
      </c>
      <c r="L16" s="17">
        <v>0.418463341659155</v>
      </c>
      <c r="M16" s="17"/>
      <c r="N16" s="17">
        <v>0.33012814905561899</v>
      </c>
      <c r="O16" s="17">
        <v>0.32042756891548901</v>
      </c>
      <c r="P16" s="17">
        <v>0.32563589184706898</v>
      </c>
      <c r="Q16" s="17">
        <v>0.29880423854895699</v>
      </c>
      <c r="R16" s="17"/>
      <c r="S16" s="17">
        <v>0.31763361696650799</v>
      </c>
      <c r="T16" s="17">
        <v>0.31994276472445299</v>
      </c>
      <c r="U16" s="17">
        <v>0.34601653769619301</v>
      </c>
      <c r="V16" s="17">
        <v>0.33850532297387098</v>
      </c>
      <c r="W16" s="17">
        <v>0.30722267299837702</v>
      </c>
      <c r="X16" s="17">
        <v>0.312754967539976</v>
      </c>
      <c r="Y16" s="17">
        <v>0.30700610870337097</v>
      </c>
      <c r="Z16" s="17">
        <v>0.32584778493812799</v>
      </c>
      <c r="AA16" s="17">
        <v>0.30388392820370203</v>
      </c>
      <c r="AB16" s="17"/>
      <c r="AC16" s="17">
        <v>0.30974698427303599</v>
      </c>
      <c r="AD16" s="17">
        <v>0.33847321101731498</v>
      </c>
      <c r="AE16" s="17">
        <v>0.29788193385547801</v>
      </c>
      <c r="AF16" s="17">
        <v>0.32907758665574899</v>
      </c>
      <c r="AG16" s="17">
        <v>0.28583320546263502</v>
      </c>
      <c r="AH16" s="17">
        <v>0.35345236518360801</v>
      </c>
      <c r="AI16" s="17"/>
      <c r="AJ16" s="17">
        <v>0.37428395292448702</v>
      </c>
      <c r="AK16" s="17">
        <v>0.29263246232074003</v>
      </c>
      <c r="AL16" s="17">
        <v>0.26928859542533701</v>
      </c>
      <c r="AM16" s="17">
        <v>0.30371261804664001</v>
      </c>
      <c r="AN16" s="17">
        <v>0.28625685914275301</v>
      </c>
      <c r="AO16" s="17">
        <v>0.207669138226526</v>
      </c>
      <c r="AP16" s="17"/>
      <c r="AQ16" s="17">
        <v>0.31373214443750302</v>
      </c>
      <c r="AR16" s="17">
        <v>0.31394347864997602</v>
      </c>
      <c r="AS16" s="17"/>
      <c r="AT16" s="17">
        <v>0.31466244856846398</v>
      </c>
      <c r="AU16" s="17">
        <v>0.33997800545429102</v>
      </c>
      <c r="AV16" s="17"/>
      <c r="AW16" s="17">
        <v>0.31826128112695901</v>
      </c>
      <c r="AX16" s="17">
        <v>0.31996461050803299</v>
      </c>
      <c r="AY16" s="17"/>
      <c r="AZ16" s="17">
        <v>0.27491075848298102</v>
      </c>
      <c r="BA16" s="17">
        <v>0.33431038680729103</v>
      </c>
      <c r="BB16" s="17"/>
      <c r="BC16" s="17">
        <v>0.25214382081832099</v>
      </c>
      <c r="BD16" s="17">
        <v>0.31905890064893999</v>
      </c>
      <c r="BE16" s="17">
        <v>0.309462289691254</v>
      </c>
      <c r="BF16" s="17">
        <v>0.344930414405973</v>
      </c>
    </row>
    <row r="17" spans="2:58" ht="28.9">
      <c r="B17" s="18" t="s">
        <v>225</v>
      </c>
      <c r="C17" s="17">
        <v>0.31215643557654899</v>
      </c>
      <c r="D17" s="17">
        <v>0.30350885048412402</v>
      </c>
      <c r="E17" s="17">
        <v>0.317092373122763</v>
      </c>
      <c r="F17" s="17"/>
      <c r="G17" s="17">
        <v>0.28379937114273102</v>
      </c>
      <c r="H17" s="17">
        <v>0.25767748751960601</v>
      </c>
      <c r="I17" s="17">
        <v>0.30870498467574198</v>
      </c>
      <c r="J17" s="17">
        <v>0.280252889839049</v>
      </c>
      <c r="K17" s="17">
        <v>0.368923685259398</v>
      </c>
      <c r="L17" s="17">
        <v>0.35720322202170401</v>
      </c>
      <c r="M17" s="17"/>
      <c r="N17" s="17">
        <v>0.32405993299233898</v>
      </c>
      <c r="O17" s="17">
        <v>0.316755663455912</v>
      </c>
      <c r="P17" s="17">
        <v>0.313418543629359</v>
      </c>
      <c r="Q17" s="17">
        <v>0.29108617556243599</v>
      </c>
      <c r="R17" s="17"/>
      <c r="S17" s="17">
        <v>0.33260901827056499</v>
      </c>
      <c r="T17" s="17">
        <v>0.29461930610582998</v>
      </c>
      <c r="U17" s="17">
        <v>0.31177333570128901</v>
      </c>
      <c r="V17" s="17">
        <v>0.37720751913661998</v>
      </c>
      <c r="W17" s="17">
        <v>0.28592484161132797</v>
      </c>
      <c r="X17" s="17">
        <v>0.30224890742044302</v>
      </c>
      <c r="Y17" s="17">
        <v>0.33566247093345197</v>
      </c>
      <c r="Z17" s="17">
        <v>0.301503433756664</v>
      </c>
      <c r="AA17" s="17">
        <v>0.26633098278628198</v>
      </c>
      <c r="AB17" s="17"/>
      <c r="AC17" s="17">
        <v>0.32507309400793</v>
      </c>
      <c r="AD17" s="17">
        <v>0.30973063256014099</v>
      </c>
      <c r="AE17" s="17">
        <v>0.31009157884358401</v>
      </c>
      <c r="AF17" s="17">
        <v>0.32937502570190103</v>
      </c>
      <c r="AG17" s="17">
        <v>0.28602554030183902</v>
      </c>
      <c r="AH17" s="17">
        <v>0.248654712696883</v>
      </c>
      <c r="AI17" s="17"/>
      <c r="AJ17" s="17">
        <v>0.34532260021509698</v>
      </c>
      <c r="AK17" s="17">
        <v>0.27926295357404102</v>
      </c>
      <c r="AL17" s="17">
        <v>0.32380488684730702</v>
      </c>
      <c r="AM17" s="17">
        <v>0.309761151625144</v>
      </c>
      <c r="AN17" s="17">
        <v>0.29532165498221902</v>
      </c>
      <c r="AO17" s="17">
        <v>0.25349624233770801</v>
      </c>
      <c r="AP17" s="17"/>
      <c r="AQ17" s="17">
        <v>0.30609046488721198</v>
      </c>
      <c r="AR17" s="17">
        <v>0.30670781413576198</v>
      </c>
      <c r="AS17" s="17"/>
      <c r="AT17" s="17">
        <v>0.30605280614483998</v>
      </c>
      <c r="AU17" s="17">
        <v>0.33582982919559201</v>
      </c>
      <c r="AV17" s="17"/>
      <c r="AW17" s="17">
        <v>0.30233799989926802</v>
      </c>
      <c r="AX17" s="17">
        <v>0.317603490898479</v>
      </c>
      <c r="AY17" s="17"/>
      <c r="AZ17" s="17">
        <v>0.30054638992982802</v>
      </c>
      <c r="BA17" s="17">
        <v>0.31968745505797502</v>
      </c>
      <c r="BB17" s="17"/>
      <c r="BC17" s="17">
        <v>0.30523461184170098</v>
      </c>
      <c r="BD17" s="17">
        <v>0.29714152693028301</v>
      </c>
      <c r="BE17" s="17">
        <v>0.33012649812352302</v>
      </c>
      <c r="BF17" s="17">
        <v>0.32817516627760901</v>
      </c>
    </row>
    <row r="18" spans="2:58" ht="28.9">
      <c r="B18" s="18" t="s">
        <v>226</v>
      </c>
      <c r="C18" s="17">
        <v>0.296184094882816</v>
      </c>
      <c r="D18" s="17">
        <v>0.29150700140172903</v>
      </c>
      <c r="E18" s="17">
        <v>0.29941070865624497</v>
      </c>
      <c r="F18" s="17"/>
      <c r="G18" s="17">
        <v>0.26877078692574402</v>
      </c>
      <c r="H18" s="17">
        <v>0.23275445899106101</v>
      </c>
      <c r="I18" s="17">
        <v>0.26465670329429603</v>
      </c>
      <c r="J18" s="17">
        <v>0.27254784535670001</v>
      </c>
      <c r="K18" s="17">
        <v>0.36730144901095502</v>
      </c>
      <c r="L18" s="17">
        <v>0.359570596861852</v>
      </c>
      <c r="M18" s="17"/>
      <c r="N18" s="17">
        <v>0.297982988245794</v>
      </c>
      <c r="O18" s="17">
        <v>0.31504562765662297</v>
      </c>
      <c r="P18" s="17">
        <v>0.26028430317207402</v>
      </c>
      <c r="Q18" s="17">
        <v>0.30384648639575301</v>
      </c>
      <c r="R18" s="17"/>
      <c r="S18" s="17">
        <v>0.28876402089458297</v>
      </c>
      <c r="T18" s="17">
        <v>0.28376683319406598</v>
      </c>
      <c r="U18" s="17">
        <v>0.28630321171193901</v>
      </c>
      <c r="V18" s="17">
        <v>0.38300451688795201</v>
      </c>
      <c r="W18" s="17">
        <v>0.24993376387441199</v>
      </c>
      <c r="X18" s="17">
        <v>0.26970092356122699</v>
      </c>
      <c r="Y18" s="17">
        <v>0.28062683845866399</v>
      </c>
      <c r="Z18" s="17">
        <v>0.24541457833993399</v>
      </c>
      <c r="AA18" s="17">
        <v>0.33704246169184499</v>
      </c>
      <c r="AB18" s="17"/>
      <c r="AC18" s="17">
        <v>0.27242848100142703</v>
      </c>
      <c r="AD18" s="17">
        <v>0.29744268232833798</v>
      </c>
      <c r="AE18" s="17">
        <v>0.324110407551289</v>
      </c>
      <c r="AF18" s="17">
        <v>0.328502586140827</v>
      </c>
      <c r="AG18" s="17">
        <v>0.26031094600204002</v>
      </c>
      <c r="AH18" s="17">
        <v>0.28735802215616302</v>
      </c>
      <c r="AI18" s="17"/>
      <c r="AJ18" s="17">
        <v>0.34110886230069798</v>
      </c>
      <c r="AK18" s="17">
        <v>0.231228545493945</v>
      </c>
      <c r="AL18" s="17">
        <v>0.25238973438954498</v>
      </c>
      <c r="AM18" s="17">
        <v>0.24756117070119499</v>
      </c>
      <c r="AN18" s="17">
        <v>0.32135172450813698</v>
      </c>
      <c r="AO18" s="17">
        <v>0.29259697751868802</v>
      </c>
      <c r="AP18" s="17"/>
      <c r="AQ18" s="17">
        <v>0.27310039874034098</v>
      </c>
      <c r="AR18" s="17">
        <v>0.30349022355654698</v>
      </c>
      <c r="AS18" s="17"/>
      <c r="AT18" s="17">
        <v>0.29886984557593699</v>
      </c>
      <c r="AU18" s="17">
        <v>0.288187765307997</v>
      </c>
      <c r="AV18" s="17"/>
      <c r="AW18" s="17">
        <v>0.29931467832120501</v>
      </c>
      <c r="AX18" s="17">
        <v>0.29444731503933402</v>
      </c>
      <c r="AY18" s="17"/>
      <c r="AZ18" s="17">
        <v>0.26037914180669802</v>
      </c>
      <c r="BA18" s="17">
        <v>0.30893665652479702</v>
      </c>
      <c r="BB18" s="17"/>
      <c r="BC18" s="17">
        <v>0.27211793585824401</v>
      </c>
      <c r="BD18" s="17">
        <v>0.30287024168158799</v>
      </c>
      <c r="BE18" s="17">
        <v>0.26717614484973701</v>
      </c>
      <c r="BF18" s="17">
        <v>0.30161807194600598</v>
      </c>
    </row>
    <row r="19" spans="2:58">
      <c r="B19" s="18" t="s">
        <v>227</v>
      </c>
      <c r="C19" s="17">
        <v>0.28958217991194002</v>
      </c>
      <c r="D19" s="17">
        <v>0.273071739417941</v>
      </c>
      <c r="E19" s="17">
        <v>0.30527447543199399</v>
      </c>
      <c r="F19" s="17"/>
      <c r="G19" s="17">
        <v>0.33005504112405698</v>
      </c>
      <c r="H19" s="17">
        <v>0.21244257584071199</v>
      </c>
      <c r="I19" s="17">
        <v>0.25603705964194001</v>
      </c>
      <c r="J19" s="17">
        <v>0.26094297227565999</v>
      </c>
      <c r="K19" s="17">
        <v>0.32778629697443201</v>
      </c>
      <c r="L19" s="17">
        <v>0.34924444201511301</v>
      </c>
      <c r="M19" s="17"/>
      <c r="N19" s="17">
        <v>0.26419737629904599</v>
      </c>
      <c r="O19" s="17">
        <v>0.30157467234018198</v>
      </c>
      <c r="P19" s="17">
        <v>0.31488556893897801</v>
      </c>
      <c r="Q19" s="17">
        <v>0.278044614954091</v>
      </c>
      <c r="R19" s="17"/>
      <c r="S19" s="17">
        <v>0.26686365291703701</v>
      </c>
      <c r="T19" s="17">
        <v>0.309427014178423</v>
      </c>
      <c r="U19" s="17">
        <v>0.26108706544291699</v>
      </c>
      <c r="V19" s="17">
        <v>0.27449675425908099</v>
      </c>
      <c r="W19" s="17">
        <v>0.293922093490111</v>
      </c>
      <c r="X19" s="17">
        <v>0.32377419680040598</v>
      </c>
      <c r="Y19" s="17">
        <v>0.31029162993626402</v>
      </c>
      <c r="Z19" s="17">
        <v>0.25726653256652399</v>
      </c>
      <c r="AA19" s="17">
        <v>0.29302509829305801</v>
      </c>
      <c r="AB19" s="17"/>
      <c r="AC19" s="17">
        <v>0.27079666400652502</v>
      </c>
      <c r="AD19" s="17">
        <v>0.28771034826981501</v>
      </c>
      <c r="AE19" s="17">
        <v>0.30780493989868901</v>
      </c>
      <c r="AF19" s="17">
        <v>0.29673048252197698</v>
      </c>
      <c r="AG19" s="17">
        <v>0.28980757592866702</v>
      </c>
      <c r="AH19" s="17">
        <v>0.32458368058549802</v>
      </c>
      <c r="AI19" s="17"/>
      <c r="AJ19" s="17">
        <v>0.32890578511333501</v>
      </c>
      <c r="AK19" s="17">
        <v>0.26264263341195099</v>
      </c>
      <c r="AL19" s="17">
        <v>0.221198433979304</v>
      </c>
      <c r="AM19" s="17">
        <v>0.22913315000978601</v>
      </c>
      <c r="AN19" s="17">
        <v>0.27946079074591401</v>
      </c>
      <c r="AO19" s="17">
        <v>0.359446493157841</v>
      </c>
      <c r="AP19" s="17"/>
      <c r="AQ19" s="17">
        <v>0.239765621813711</v>
      </c>
      <c r="AR19" s="17">
        <v>0.31599075120671</v>
      </c>
      <c r="AS19" s="17"/>
      <c r="AT19" s="17">
        <v>0.29909948287532201</v>
      </c>
      <c r="AU19" s="17">
        <v>0.25813855903877703</v>
      </c>
      <c r="AV19" s="17"/>
      <c r="AW19" s="17">
        <v>0.29084908270524001</v>
      </c>
      <c r="AX19" s="17">
        <v>0.288879329699398</v>
      </c>
      <c r="AY19" s="17"/>
      <c r="AZ19" s="17">
        <v>0.23535252458272901</v>
      </c>
      <c r="BA19" s="17">
        <v>0.30656943650660101</v>
      </c>
      <c r="BB19" s="17"/>
      <c r="BC19" s="17">
        <v>0.25680276053293999</v>
      </c>
      <c r="BD19" s="17">
        <v>0.26793876231192698</v>
      </c>
      <c r="BE19" s="17">
        <v>0.31552556743680399</v>
      </c>
      <c r="BF19" s="17">
        <v>0.31258846114753902</v>
      </c>
    </row>
    <row r="20" spans="2:58">
      <c r="B20" s="18" t="s">
        <v>228</v>
      </c>
      <c r="C20" s="17">
        <v>0.25430023696862403</v>
      </c>
      <c r="D20" s="17">
        <v>0.23840155500316801</v>
      </c>
      <c r="E20" s="17">
        <v>0.26587484136679501</v>
      </c>
      <c r="F20" s="17"/>
      <c r="G20" s="17">
        <v>0.30675593271330198</v>
      </c>
      <c r="H20" s="17">
        <v>0.26224478112051802</v>
      </c>
      <c r="I20" s="17">
        <v>0.26076377183032501</v>
      </c>
      <c r="J20" s="17">
        <v>0.21321316314709499</v>
      </c>
      <c r="K20" s="17">
        <v>0.24656004400286899</v>
      </c>
      <c r="L20" s="17">
        <v>0.23694154882380999</v>
      </c>
      <c r="M20" s="17"/>
      <c r="N20" s="17">
        <v>0.25135626631612701</v>
      </c>
      <c r="O20" s="17">
        <v>0.287013057886434</v>
      </c>
      <c r="P20" s="17">
        <v>0.27151664094475098</v>
      </c>
      <c r="Q20" s="17">
        <v>0.205659980493648</v>
      </c>
      <c r="R20" s="17"/>
      <c r="S20" s="17">
        <v>0.29395052385290199</v>
      </c>
      <c r="T20" s="17">
        <v>0.23539107027343201</v>
      </c>
      <c r="U20" s="17">
        <v>0.24410214798442301</v>
      </c>
      <c r="V20" s="17">
        <v>0.232244560045342</v>
      </c>
      <c r="W20" s="17">
        <v>0.25764542342844798</v>
      </c>
      <c r="X20" s="17">
        <v>0.26150117533917999</v>
      </c>
      <c r="Y20" s="17">
        <v>0.232220727107354</v>
      </c>
      <c r="Z20" s="17">
        <v>0.26224067869481699</v>
      </c>
      <c r="AA20" s="17">
        <v>0.26256592219664698</v>
      </c>
      <c r="AB20" s="17"/>
      <c r="AC20" s="17">
        <v>0.30144988678388701</v>
      </c>
      <c r="AD20" s="17">
        <v>0.238089908092533</v>
      </c>
      <c r="AE20" s="17">
        <v>0.292094334935038</v>
      </c>
      <c r="AF20" s="17">
        <v>0.20855160499809</v>
      </c>
      <c r="AG20" s="17">
        <v>0.21152561947949</v>
      </c>
      <c r="AH20" s="17">
        <v>0.26983089004253402</v>
      </c>
      <c r="AI20" s="17"/>
      <c r="AJ20" s="17">
        <v>0.25736492704409097</v>
      </c>
      <c r="AK20" s="17">
        <v>0.22914724255993599</v>
      </c>
      <c r="AL20" s="17">
        <v>0.15498310142809901</v>
      </c>
      <c r="AM20" s="17">
        <v>0.182587568289347</v>
      </c>
      <c r="AN20" s="17">
        <v>0.32446054168231903</v>
      </c>
      <c r="AO20" s="17">
        <v>0.32031608451397697</v>
      </c>
      <c r="AP20" s="17"/>
      <c r="AQ20" s="17">
        <v>0.24071705300103899</v>
      </c>
      <c r="AR20" s="17">
        <v>0.269790160083345</v>
      </c>
      <c r="AS20" s="17"/>
      <c r="AT20" s="17">
        <v>0.240520159280037</v>
      </c>
      <c r="AU20" s="17">
        <v>0.30966715364509101</v>
      </c>
      <c r="AV20" s="17"/>
      <c r="AW20" s="17">
        <v>0.26691792246030299</v>
      </c>
      <c r="AX20" s="17">
        <v>0.247300218516915</v>
      </c>
      <c r="AY20" s="17"/>
      <c r="AZ20" s="17">
        <v>0.271684862738719</v>
      </c>
      <c r="BA20" s="17">
        <v>0.247348488069216</v>
      </c>
      <c r="BB20" s="17"/>
      <c r="BC20" s="17">
        <v>0.26806355693626699</v>
      </c>
      <c r="BD20" s="17">
        <v>0.26595989433774703</v>
      </c>
      <c r="BE20" s="17">
        <v>0.28740878897647598</v>
      </c>
      <c r="BF20" s="17">
        <v>0.247570863994447</v>
      </c>
    </row>
    <row r="21" spans="2:58">
      <c r="B21" s="18" t="s">
        <v>229</v>
      </c>
      <c r="C21" s="17">
        <v>0.211093501275017</v>
      </c>
      <c r="D21" s="17">
        <v>0.19793064614525299</v>
      </c>
      <c r="E21" s="17">
        <v>0.22372715981164801</v>
      </c>
      <c r="F21" s="17"/>
      <c r="G21" s="17">
        <v>0.172896590266577</v>
      </c>
      <c r="H21" s="17">
        <v>0.217651612474275</v>
      </c>
      <c r="I21" s="17">
        <v>0.21724524582867299</v>
      </c>
      <c r="J21" s="17">
        <v>0.202599489811887</v>
      </c>
      <c r="K21" s="17">
        <v>0.24331315267144299</v>
      </c>
      <c r="L21" s="17">
        <v>0.21064442244355699</v>
      </c>
      <c r="M21" s="17"/>
      <c r="N21" s="17">
        <v>0.23108566000215899</v>
      </c>
      <c r="O21" s="17">
        <v>0.21605351653639801</v>
      </c>
      <c r="P21" s="17">
        <v>0.18642176492909601</v>
      </c>
      <c r="Q21" s="17">
        <v>0.20730232309569299</v>
      </c>
      <c r="R21" s="17"/>
      <c r="S21" s="17">
        <v>0.24757991432352999</v>
      </c>
      <c r="T21" s="17">
        <v>0.21782472683316401</v>
      </c>
      <c r="U21" s="17">
        <v>0.24080264800072099</v>
      </c>
      <c r="V21" s="17">
        <v>0.177665885378958</v>
      </c>
      <c r="W21" s="17">
        <v>0.168162208659007</v>
      </c>
      <c r="X21" s="17">
        <v>0.25476947007814499</v>
      </c>
      <c r="Y21" s="17">
        <v>0.17896636094167001</v>
      </c>
      <c r="Z21" s="17">
        <v>0.22476411811578201</v>
      </c>
      <c r="AA21" s="17">
        <v>0.176246931343433</v>
      </c>
      <c r="AB21" s="17"/>
      <c r="AC21" s="17">
        <v>0.24803264380511</v>
      </c>
      <c r="AD21" s="17">
        <v>0.20202694485003</v>
      </c>
      <c r="AE21" s="17">
        <v>0.193570360116021</v>
      </c>
      <c r="AF21" s="17">
        <v>0.20363297125896501</v>
      </c>
      <c r="AG21" s="17">
        <v>0.180133958595697</v>
      </c>
      <c r="AH21" s="17">
        <v>0.222248014684988</v>
      </c>
      <c r="AI21" s="17"/>
      <c r="AJ21" s="17">
        <v>0.20782289214466401</v>
      </c>
      <c r="AK21" s="17">
        <v>0.18469855595134299</v>
      </c>
      <c r="AL21" s="17">
        <v>0.162241797974361</v>
      </c>
      <c r="AM21" s="17">
        <v>0.22651564978306299</v>
      </c>
      <c r="AN21" s="17">
        <v>0.257937471874645</v>
      </c>
      <c r="AO21" s="17">
        <v>0.20317640822121999</v>
      </c>
      <c r="AP21" s="17"/>
      <c r="AQ21" s="17">
        <v>0.23523426764451399</v>
      </c>
      <c r="AR21" s="17">
        <v>0.199079454777188</v>
      </c>
      <c r="AS21" s="17"/>
      <c r="AT21" s="17">
        <v>0.192648274452139</v>
      </c>
      <c r="AU21" s="17">
        <v>0.28299061817570298</v>
      </c>
      <c r="AV21" s="17"/>
      <c r="AW21" s="17">
        <v>0.22963108040619101</v>
      </c>
      <c r="AX21" s="17">
        <v>0.200809254132084</v>
      </c>
      <c r="AY21" s="17"/>
      <c r="AZ21" s="17">
        <v>0.22393233836169599</v>
      </c>
      <c r="BA21" s="17">
        <v>0.20979494155460701</v>
      </c>
      <c r="BB21" s="17"/>
      <c r="BC21" s="17">
        <v>0.25044721159628602</v>
      </c>
      <c r="BD21" s="17">
        <v>0.218416508659419</v>
      </c>
      <c r="BE21" s="17">
        <v>0.22299712890718201</v>
      </c>
      <c r="BF21" s="17">
        <v>0.18859489930040699</v>
      </c>
    </row>
    <row r="22" spans="2:58">
      <c r="B22" s="18" t="s">
        <v>230</v>
      </c>
      <c r="C22" s="17">
        <v>0.196651706881563</v>
      </c>
      <c r="D22" s="17">
        <v>0.19025892288111301</v>
      </c>
      <c r="E22" s="17">
        <v>0.20445579008305101</v>
      </c>
      <c r="F22" s="17"/>
      <c r="G22" s="17">
        <v>0.238192992615857</v>
      </c>
      <c r="H22" s="17">
        <v>0.179886452972842</v>
      </c>
      <c r="I22" s="17">
        <v>0.26813579122721598</v>
      </c>
      <c r="J22" s="17">
        <v>0.15888961516535199</v>
      </c>
      <c r="K22" s="17">
        <v>0.21963539348730299</v>
      </c>
      <c r="L22" s="17">
        <v>0.14372473354482401</v>
      </c>
      <c r="M22" s="17"/>
      <c r="N22" s="17">
        <v>0.218692457507802</v>
      </c>
      <c r="O22" s="17">
        <v>0.201004278731717</v>
      </c>
      <c r="P22" s="17">
        <v>0.180367159419551</v>
      </c>
      <c r="Q22" s="17">
        <v>0.18380368745414999</v>
      </c>
      <c r="R22" s="17"/>
      <c r="S22" s="17">
        <v>0.25541992068108299</v>
      </c>
      <c r="T22" s="17">
        <v>0.19531764670997201</v>
      </c>
      <c r="U22" s="17">
        <v>0.16483334082773801</v>
      </c>
      <c r="V22" s="17">
        <v>0.21327909902188</v>
      </c>
      <c r="W22" s="17">
        <v>0.19713148535078501</v>
      </c>
      <c r="X22" s="17">
        <v>0.18742694709500801</v>
      </c>
      <c r="Y22" s="17">
        <v>0.163701022609269</v>
      </c>
      <c r="Z22" s="17">
        <v>0.153746750691026</v>
      </c>
      <c r="AA22" s="17">
        <v>0.18605143509420499</v>
      </c>
      <c r="AB22" s="17"/>
      <c r="AC22" s="17">
        <v>0.267158998204933</v>
      </c>
      <c r="AD22" s="17">
        <v>0.21251199237214299</v>
      </c>
      <c r="AE22" s="17">
        <v>0.159550810935706</v>
      </c>
      <c r="AF22" s="17">
        <v>0.14775637032439001</v>
      </c>
      <c r="AG22" s="17">
        <v>0.13385747149212901</v>
      </c>
      <c r="AH22" s="17">
        <v>0.15225928294669999</v>
      </c>
      <c r="AI22" s="17"/>
      <c r="AJ22" s="17">
        <v>0.16966177018589099</v>
      </c>
      <c r="AK22" s="17">
        <v>0.195766603042831</v>
      </c>
      <c r="AL22" s="17">
        <v>0.17610044118271201</v>
      </c>
      <c r="AM22" s="17">
        <v>0.219450184492402</v>
      </c>
      <c r="AN22" s="17">
        <v>0.227057576009184</v>
      </c>
      <c r="AO22" s="17">
        <v>0.29308880403467802</v>
      </c>
      <c r="AP22" s="17"/>
      <c r="AQ22" s="17">
        <v>0.20562991667171299</v>
      </c>
      <c r="AR22" s="17">
        <v>0.18779457031322799</v>
      </c>
      <c r="AS22" s="17"/>
      <c r="AT22" s="17">
        <v>0.18619238302445101</v>
      </c>
      <c r="AU22" s="17">
        <v>0.23560057062716699</v>
      </c>
      <c r="AV22" s="17"/>
      <c r="AW22" s="17">
        <v>0.167048339976685</v>
      </c>
      <c r="AX22" s="17">
        <v>0.21307501325605599</v>
      </c>
      <c r="AY22" s="17"/>
      <c r="AZ22" s="17">
        <v>0.168467909209396</v>
      </c>
      <c r="BA22" s="17">
        <v>0.200316765889163</v>
      </c>
      <c r="BB22" s="17"/>
      <c r="BC22" s="17">
        <v>0.245585548551042</v>
      </c>
      <c r="BD22" s="17">
        <v>0.197144242625998</v>
      </c>
      <c r="BE22" s="17">
        <v>0.19246718957021</v>
      </c>
      <c r="BF22" s="17">
        <v>0.16561527853907301</v>
      </c>
    </row>
    <row r="23" spans="2:58" ht="28.9">
      <c r="B23" s="18" t="s">
        <v>231</v>
      </c>
      <c r="C23" s="17">
        <v>9.0909578994246301E-2</v>
      </c>
      <c r="D23" s="17">
        <v>8.7697053449564896E-2</v>
      </c>
      <c r="E23" s="17">
        <v>9.4768975073679804E-2</v>
      </c>
      <c r="F23" s="17"/>
      <c r="G23" s="17">
        <v>7.7592834208181805E-2</v>
      </c>
      <c r="H23" s="17">
        <v>5.44165760340612E-2</v>
      </c>
      <c r="I23" s="17">
        <v>9.0268326286084402E-2</v>
      </c>
      <c r="J23" s="17">
        <v>0.14681562219688199</v>
      </c>
      <c r="K23" s="17">
        <v>9.9509368920876098E-2</v>
      </c>
      <c r="L23" s="17">
        <v>8.0393777899987695E-2</v>
      </c>
      <c r="M23" s="17"/>
      <c r="N23" s="17">
        <v>8.0269568375199302E-2</v>
      </c>
      <c r="O23" s="17">
        <v>9.2232389766740405E-2</v>
      </c>
      <c r="P23" s="17">
        <v>0.10310265907201401</v>
      </c>
      <c r="Q23" s="17">
        <v>9.0845026320844097E-2</v>
      </c>
      <c r="R23" s="17"/>
      <c r="S23" s="17">
        <v>3.6366056266838802E-2</v>
      </c>
      <c r="T23" s="17">
        <v>0.121006938356581</v>
      </c>
      <c r="U23" s="17">
        <v>7.3939988549444599E-2</v>
      </c>
      <c r="V23" s="17">
        <v>8.5788904017634102E-2</v>
      </c>
      <c r="W23" s="17">
        <v>0.152687586279592</v>
      </c>
      <c r="X23" s="17">
        <v>0.102982139762627</v>
      </c>
      <c r="Y23" s="17">
        <v>7.5430905990605701E-2</v>
      </c>
      <c r="Z23" s="17">
        <v>0.102810955866871</v>
      </c>
      <c r="AA23" s="17">
        <v>9.2953249567826496E-2</v>
      </c>
      <c r="AB23" s="17"/>
      <c r="AC23" s="17">
        <v>5.9698003474703103E-2</v>
      </c>
      <c r="AD23" s="17">
        <v>8.5011734197348601E-2</v>
      </c>
      <c r="AE23" s="17">
        <v>9.3258109550650406E-2</v>
      </c>
      <c r="AF23" s="17">
        <v>0.121186397080039</v>
      </c>
      <c r="AG23" s="17">
        <v>0.12767740575877801</v>
      </c>
      <c r="AH23" s="17">
        <v>8.8373077253463106E-2</v>
      </c>
      <c r="AI23" s="17"/>
      <c r="AJ23" s="17">
        <v>8.8725297287582702E-2</v>
      </c>
      <c r="AK23" s="17">
        <v>0.113372450327338</v>
      </c>
      <c r="AL23" s="17">
        <v>4.2431933881272303E-2</v>
      </c>
      <c r="AM23" s="17">
        <v>9.0411166052616704E-2</v>
      </c>
      <c r="AN23" s="17">
        <v>6.0592782799757799E-2</v>
      </c>
      <c r="AO23" s="17">
        <v>0.24602793394396999</v>
      </c>
      <c r="AP23" s="17"/>
      <c r="AQ23" s="17">
        <v>5.7284217271077201E-2</v>
      </c>
      <c r="AR23" s="17">
        <v>0.101397318320496</v>
      </c>
      <c r="AS23" s="17"/>
      <c r="AT23" s="17">
        <v>0.101077493491168</v>
      </c>
      <c r="AU23" s="17">
        <v>5.0790001039659298E-2</v>
      </c>
      <c r="AV23" s="17"/>
      <c r="AW23" s="17">
        <v>9.6891871816062999E-2</v>
      </c>
      <c r="AX23" s="17">
        <v>8.7590732589027498E-2</v>
      </c>
      <c r="AY23" s="17"/>
      <c r="AZ23" s="17">
        <v>5.9405808350009102E-2</v>
      </c>
      <c r="BA23" s="17">
        <v>0.10048200877055501</v>
      </c>
      <c r="BB23" s="17"/>
      <c r="BC23" s="17">
        <v>5.3172774350202699E-2</v>
      </c>
      <c r="BD23" s="17">
        <v>0.10444532107816799</v>
      </c>
      <c r="BE23" s="17">
        <v>9.0733644972366398E-2</v>
      </c>
      <c r="BF23" s="17">
        <v>9.5078946148056898E-2</v>
      </c>
    </row>
    <row r="24" spans="2:58">
      <c r="B24" s="18" t="s">
        <v>101</v>
      </c>
      <c r="C24" s="19">
        <v>3.5829167294299399E-2</v>
      </c>
      <c r="D24" s="19">
        <v>3.3601947649419497E-2</v>
      </c>
      <c r="E24" s="19">
        <v>3.8290574292254201E-2</v>
      </c>
      <c r="F24" s="19"/>
      <c r="G24" s="19">
        <v>6.69492863094788E-2</v>
      </c>
      <c r="H24" s="19">
        <v>3.4794330998496499E-2</v>
      </c>
      <c r="I24" s="19">
        <v>3.1637773752822403E-2</v>
      </c>
      <c r="J24" s="19">
        <v>4.0539974900170299E-2</v>
      </c>
      <c r="K24" s="19">
        <v>2.6783961439058399E-2</v>
      </c>
      <c r="L24" s="19">
        <v>2.2457584717483901E-2</v>
      </c>
      <c r="M24" s="19"/>
      <c r="N24" s="19">
        <v>2.4269108175024399E-2</v>
      </c>
      <c r="O24" s="19">
        <v>3.4128902241735599E-2</v>
      </c>
      <c r="P24" s="19">
        <v>2.5954320883183502E-2</v>
      </c>
      <c r="Q24" s="19">
        <v>5.9009992831841697E-2</v>
      </c>
      <c r="R24" s="19"/>
      <c r="S24" s="19">
        <v>2.4124588783096201E-2</v>
      </c>
      <c r="T24" s="19">
        <v>4.3961019084024999E-2</v>
      </c>
      <c r="U24" s="19">
        <v>3.27650378661756E-2</v>
      </c>
      <c r="V24" s="19">
        <v>2.6983991472860399E-2</v>
      </c>
      <c r="W24" s="19">
        <v>3.11529592894037E-2</v>
      </c>
      <c r="X24" s="19">
        <v>3.60810241779045E-2</v>
      </c>
      <c r="Y24" s="19">
        <v>4.2684287005554697E-2</v>
      </c>
      <c r="Z24" s="19">
        <v>4.8948728298441199E-2</v>
      </c>
      <c r="AA24" s="19">
        <v>4.2521936212734597E-2</v>
      </c>
      <c r="AB24" s="19"/>
      <c r="AC24" s="19">
        <v>3.1994823202761799E-2</v>
      </c>
      <c r="AD24" s="19">
        <v>3.0280547720564301E-2</v>
      </c>
      <c r="AE24" s="19">
        <v>4.2219590146516002E-2</v>
      </c>
      <c r="AF24" s="19">
        <v>4.3087031683764099E-2</v>
      </c>
      <c r="AG24" s="19">
        <v>4.3715406652724498E-2</v>
      </c>
      <c r="AH24" s="19">
        <v>2.5927855806974098E-2</v>
      </c>
      <c r="AI24" s="19"/>
      <c r="AJ24" s="19">
        <v>2.3389855848325099E-2</v>
      </c>
      <c r="AK24" s="19">
        <v>2.99696701805485E-2</v>
      </c>
      <c r="AL24" s="19">
        <v>7.76536353515975E-2</v>
      </c>
      <c r="AM24" s="19">
        <v>3.1903426432442199E-2</v>
      </c>
      <c r="AN24" s="19">
        <v>4.0981518552500901E-2</v>
      </c>
      <c r="AO24" s="19">
        <v>2.37111613723659E-2</v>
      </c>
      <c r="AP24" s="19"/>
      <c r="AQ24" s="19">
        <v>3.1556957896338098E-2</v>
      </c>
      <c r="AR24" s="19">
        <v>3.2420587036867399E-2</v>
      </c>
      <c r="AS24" s="19"/>
      <c r="AT24" s="19">
        <v>3.6098757486896997E-2</v>
      </c>
      <c r="AU24" s="19">
        <v>3.0608734217415601E-2</v>
      </c>
      <c r="AV24" s="19"/>
      <c r="AW24" s="19">
        <v>2.13216253173081E-2</v>
      </c>
      <c r="AX24" s="19">
        <v>4.38776371658023E-2</v>
      </c>
      <c r="AY24" s="19"/>
      <c r="AZ24" s="19">
        <v>1.7015302896833399E-2</v>
      </c>
      <c r="BA24" s="19">
        <v>3.5113332572819997E-2</v>
      </c>
      <c r="BB24" s="19"/>
      <c r="BC24" s="19">
        <v>2.52231883062395E-2</v>
      </c>
      <c r="BD24" s="19">
        <v>6.0820267247709801E-2</v>
      </c>
      <c r="BE24" s="19">
        <v>1.8162717074524298E-2</v>
      </c>
      <c r="BF24" s="19">
        <v>1.7335245685074802E-2</v>
      </c>
    </row>
    <row r="25" spans="2:58">
      <c r="B25" s="16"/>
    </row>
    <row r="26" spans="2:58">
      <c r="B26" t="s">
        <v>497</v>
      </c>
    </row>
    <row r="27" spans="2:58">
      <c r="B27" t="s">
        <v>498</v>
      </c>
    </row>
    <row r="29" spans="2:58">
      <c r="B29"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BF32"/>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232</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233</v>
      </c>
      <c r="C9" s="17">
        <v>0.50916941246761005</v>
      </c>
      <c r="D9" s="17">
        <v>0.50561865307633602</v>
      </c>
      <c r="E9" s="17">
        <v>0.51380710695824106</v>
      </c>
      <c r="F9" s="17"/>
      <c r="G9" s="17">
        <v>0.35366279691471503</v>
      </c>
      <c r="H9" s="17">
        <v>0.40738414872397599</v>
      </c>
      <c r="I9" s="17">
        <v>0.49868952185820098</v>
      </c>
      <c r="J9" s="17">
        <v>0.54822094941623301</v>
      </c>
      <c r="K9" s="17">
        <v>0.593364666167147</v>
      </c>
      <c r="L9" s="17">
        <v>0.61754049116074605</v>
      </c>
      <c r="M9" s="17"/>
      <c r="N9" s="17">
        <v>0.46959417968137002</v>
      </c>
      <c r="O9" s="17">
        <v>0.53712542539058805</v>
      </c>
      <c r="P9" s="17">
        <v>0.52826505988474404</v>
      </c>
      <c r="Q9" s="17">
        <v>0.50315761984059204</v>
      </c>
      <c r="R9" s="17"/>
      <c r="S9" s="17">
        <v>0.44533321939364101</v>
      </c>
      <c r="T9" s="17">
        <v>0.51698196628318405</v>
      </c>
      <c r="U9" s="17">
        <v>0.54528888054574498</v>
      </c>
      <c r="V9" s="17">
        <v>0.493696126972271</v>
      </c>
      <c r="W9" s="17">
        <v>0.498550230272501</v>
      </c>
      <c r="X9" s="17">
        <v>0.54106539517847996</v>
      </c>
      <c r="Y9" s="17">
        <v>0.57334302891333599</v>
      </c>
      <c r="Z9" s="17">
        <v>0.47227007242183799</v>
      </c>
      <c r="AA9" s="17">
        <v>0.50790284424444798</v>
      </c>
      <c r="AB9" s="17"/>
      <c r="AC9" s="17">
        <v>0.45298540909045798</v>
      </c>
      <c r="AD9" s="17">
        <v>0.52826108918107495</v>
      </c>
      <c r="AE9" s="17">
        <v>0.47375123404702202</v>
      </c>
      <c r="AF9" s="17">
        <v>0.58219050183718202</v>
      </c>
      <c r="AG9" s="17">
        <v>0.51104030770086095</v>
      </c>
      <c r="AH9" s="17">
        <v>0.50371718315212299</v>
      </c>
      <c r="AI9" s="17"/>
      <c r="AJ9" s="17">
        <v>0.54544315110289598</v>
      </c>
      <c r="AK9" s="17">
        <v>0.50313054520790801</v>
      </c>
      <c r="AL9" s="17">
        <v>0.47133388853145702</v>
      </c>
      <c r="AM9" s="17">
        <v>0.38863739803203301</v>
      </c>
      <c r="AN9" s="17">
        <v>0.51130029592469395</v>
      </c>
      <c r="AO9" s="17">
        <v>0.46690519282064602</v>
      </c>
      <c r="AP9" s="17"/>
      <c r="AQ9" s="17">
        <v>0.47746711643809597</v>
      </c>
      <c r="AR9" s="17">
        <v>0.52640242709956797</v>
      </c>
      <c r="AS9" s="17"/>
      <c r="AT9" s="17">
        <v>0.51252893195480298</v>
      </c>
      <c r="AU9" s="17">
        <v>0.495953728071515</v>
      </c>
      <c r="AV9" s="17"/>
      <c r="AW9" s="17">
        <v>0.51786293106677395</v>
      </c>
      <c r="AX9" s="17">
        <v>0.50434643676065105</v>
      </c>
      <c r="AY9" s="17"/>
      <c r="AZ9" s="17">
        <v>0.454925757098465</v>
      </c>
      <c r="BA9" s="17">
        <v>0.53128984762557596</v>
      </c>
      <c r="BB9" s="17"/>
      <c r="BC9" s="17">
        <v>0.44290057913390102</v>
      </c>
      <c r="BD9" s="17">
        <v>0.53401987373054105</v>
      </c>
      <c r="BE9" s="17">
        <v>0.48120689488705398</v>
      </c>
      <c r="BF9" s="17">
        <v>0.52905562180319698</v>
      </c>
    </row>
    <row r="10" spans="2:58" ht="28.9">
      <c r="B10" s="18" t="s">
        <v>234</v>
      </c>
      <c r="C10" s="17">
        <v>0.43954466939697601</v>
      </c>
      <c r="D10" s="17">
        <v>0.41314142236630902</v>
      </c>
      <c r="E10" s="17">
        <v>0.46405730702696002</v>
      </c>
      <c r="F10" s="17"/>
      <c r="G10" s="17">
        <v>0.27881224785174702</v>
      </c>
      <c r="H10" s="17">
        <v>0.26482492189648499</v>
      </c>
      <c r="I10" s="17">
        <v>0.36925492806203902</v>
      </c>
      <c r="J10" s="17">
        <v>0.48194767842587299</v>
      </c>
      <c r="K10" s="17">
        <v>0.55479488038251301</v>
      </c>
      <c r="L10" s="17">
        <v>0.62961864608544904</v>
      </c>
      <c r="M10" s="17"/>
      <c r="N10" s="17">
        <v>0.40035673545226702</v>
      </c>
      <c r="O10" s="17">
        <v>0.43532330702845001</v>
      </c>
      <c r="P10" s="17">
        <v>0.49804654285410999</v>
      </c>
      <c r="Q10" s="17">
        <v>0.431449863534831</v>
      </c>
      <c r="R10" s="17"/>
      <c r="S10" s="17">
        <v>0.27803698512323599</v>
      </c>
      <c r="T10" s="17">
        <v>0.55833422966716595</v>
      </c>
      <c r="U10" s="17">
        <v>0.54530380019777103</v>
      </c>
      <c r="V10" s="17">
        <v>0.48004270208030297</v>
      </c>
      <c r="W10" s="17">
        <v>0.42933104725867699</v>
      </c>
      <c r="X10" s="17">
        <v>0.40852236620251198</v>
      </c>
      <c r="Y10" s="17">
        <v>0.4719551998557</v>
      </c>
      <c r="Z10" s="17">
        <v>0.34753423828568403</v>
      </c>
      <c r="AA10" s="17">
        <v>0.40960699542819001</v>
      </c>
      <c r="AB10" s="17"/>
      <c r="AC10" s="17">
        <v>0.29937104376096602</v>
      </c>
      <c r="AD10" s="17">
        <v>0.43668943955164402</v>
      </c>
      <c r="AE10" s="17">
        <v>0.41274038820499198</v>
      </c>
      <c r="AF10" s="17">
        <v>0.56118344575670798</v>
      </c>
      <c r="AG10" s="17">
        <v>0.565487545273617</v>
      </c>
      <c r="AH10" s="17">
        <v>0.54454838903988501</v>
      </c>
      <c r="AI10" s="17"/>
      <c r="AJ10" s="17">
        <v>0.54805146959193596</v>
      </c>
      <c r="AK10" s="17">
        <v>0.43133564196715202</v>
      </c>
      <c r="AL10" s="17">
        <v>0.32901336131306302</v>
      </c>
      <c r="AM10" s="17">
        <v>0.32532935349972297</v>
      </c>
      <c r="AN10" s="17">
        <v>0.34175201460168098</v>
      </c>
      <c r="AO10" s="17">
        <v>0.345993646409052</v>
      </c>
      <c r="AP10" s="17"/>
      <c r="AQ10" s="17">
        <v>0.36379409071701901</v>
      </c>
      <c r="AR10" s="17">
        <v>0.461822939060823</v>
      </c>
      <c r="AS10" s="17"/>
      <c r="AT10" s="17">
        <v>0.46312247988071498</v>
      </c>
      <c r="AU10" s="17">
        <v>0.34837623370415599</v>
      </c>
      <c r="AV10" s="17"/>
      <c r="AW10" s="17">
        <v>0.45245846531394202</v>
      </c>
      <c r="AX10" s="17">
        <v>0.432380375298825</v>
      </c>
      <c r="AY10" s="17"/>
      <c r="AZ10" s="17">
        <v>0.33493718372594899</v>
      </c>
      <c r="BA10" s="17">
        <v>0.47630524495328602</v>
      </c>
      <c r="BB10" s="17"/>
      <c r="BC10" s="17">
        <v>0.29158629652898099</v>
      </c>
      <c r="BD10" s="17">
        <v>0.41795801263732302</v>
      </c>
      <c r="BE10" s="17">
        <v>0.41914140264182698</v>
      </c>
      <c r="BF10" s="17">
        <v>0.51755231473351904</v>
      </c>
    </row>
    <row r="11" spans="2:58">
      <c r="B11" s="18" t="s">
        <v>235</v>
      </c>
      <c r="C11" s="17">
        <v>0.41427032302441402</v>
      </c>
      <c r="D11" s="17">
        <v>0.40831330858126003</v>
      </c>
      <c r="E11" s="17">
        <v>0.42248774590195598</v>
      </c>
      <c r="F11" s="17"/>
      <c r="G11" s="17">
        <v>0.27123923160872299</v>
      </c>
      <c r="H11" s="17">
        <v>0.32817913525152198</v>
      </c>
      <c r="I11" s="17">
        <v>0.40338414526018901</v>
      </c>
      <c r="J11" s="17">
        <v>0.44662258413925998</v>
      </c>
      <c r="K11" s="17">
        <v>0.509866417625503</v>
      </c>
      <c r="L11" s="17">
        <v>0.50271757723993205</v>
      </c>
      <c r="M11" s="17"/>
      <c r="N11" s="17">
        <v>0.41023278716628098</v>
      </c>
      <c r="O11" s="17">
        <v>0.41217953106357602</v>
      </c>
      <c r="P11" s="17">
        <v>0.45284599185984098</v>
      </c>
      <c r="Q11" s="17">
        <v>0.387386792929097</v>
      </c>
      <c r="R11" s="17"/>
      <c r="S11" s="17">
        <v>0.36997941445888699</v>
      </c>
      <c r="T11" s="17">
        <v>0.43813912802398097</v>
      </c>
      <c r="U11" s="17">
        <v>0.42936589239199802</v>
      </c>
      <c r="V11" s="17">
        <v>0.418634689500822</v>
      </c>
      <c r="W11" s="17">
        <v>0.393221097615719</v>
      </c>
      <c r="X11" s="17">
        <v>0.46878956446782299</v>
      </c>
      <c r="Y11" s="17">
        <v>0.380586718863962</v>
      </c>
      <c r="Z11" s="17">
        <v>0.431587204799942</v>
      </c>
      <c r="AA11" s="17">
        <v>0.410973473690316</v>
      </c>
      <c r="AB11" s="17"/>
      <c r="AC11" s="17">
        <v>0.36362828808615599</v>
      </c>
      <c r="AD11" s="17">
        <v>0.46453839519317502</v>
      </c>
      <c r="AE11" s="17">
        <v>0.43634346445414102</v>
      </c>
      <c r="AF11" s="17">
        <v>0.42253448509636599</v>
      </c>
      <c r="AG11" s="17">
        <v>0.40036955580899403</v>
      </c>
      <c r="AH11" s="17">
        <v>0.28370260730879199</v>
      </c>
      <c r="AI11" s="17"/>
      <c r="AJ11" s="17">
        <v>0.46050769960884602</v>
      </c>
      <c r="AK11" s="17">
        <v>0.41109550660118699</v>
      </c>
      <c r="AL11" s="17">
        <v>0.32493170285536299</v>
      </c>
      <c r="AM11" s="17">
        <v>0.32689515088899601</v>
      </c>
      <c r="AN11" s="17">
        <v>0.400679037361792</v>
      </c>
      <c r="AO11" s="17">
        <v>0.41289121268462098</v>
      </c>
      <c r="AP11" s="17"/>
      <c r="AQ11" s="17">
        <v>0.37153971267428199</v>
      </c>
      <c r="AR11" s="17">
        <v>0.43136749457920598</v>
      </c>
      <c r="AS11" s="17"/>
      <c r="AT11" s="17">
        <v>0.42393411332102299</v>
      </c>
      <c r="AU11" s="17">
        <v>0.381656748596722</v>
      </c>
      <c r="AV11" s="17"/>
      <c r="AW11" s="17">
        <v>0.39657886661935698</v>
      </c>
      <c r="AX11" s="17">
        <v>0.424085159616645</v>
      </c>
      <c r="AY11" s="17"/>
      <c r="AZ11" s="17">
        <v>0.34717600920334701</v>
      </c>
      <c r="BA11" s="17">
        <v>0.43819421187733498</v>
      </c>
      <c r="BB11" s="17"/>
      <c r="BC11" s="17">
        <v>0.37787715420492402</v>
      </c>
      <c r="BD11" s="17">
        <v>0.38382418300585802</v>
      </c>
      <c r="BE11" s="17">
        <v>0.417104793856856</v>
      </c>
      <c r="BF11" s="17">
        <v>0.42931789518183699</v>
      </c>
    </row>
    <row r="12" spans="2:58" ht="28.9">
      <c r="B12" s="18" t="s">
        <v>236</v>
      </c>
      <c r="C12" s="17">
        <v>0.40784663161426998</v>
      </c>
      <c r="D12" s="17">
        <v>0.38390158150582798</v>
      </c>
      <c r="E12" s="17">
        <v>0.429571267573987</v>
      </c>
      <c r="F12" s="17"/>
      <c r="G12" s="17">
        <v>0.250101165072734</v>
      </c>
      <c r="H12" s="17">
        <v>0.30345260190950302</v>
      </c>
      <c r="I12" s="17">
        <v>0.38023730878178202</v>
      </c>
      <c r="J12" s="17">
        <v>0.44110004325665297</v>
      </c>
      <c r="K12" s="17">
        <v>0.44561502550138199</v>
      </c>
      <c r="L12" s="17">
        <v>0.56274027422563699</v>
      </c>
      <c r="M12" s="17"/>
      <c r="N12" s="17">
        <v>0.41772922651412098</v>
      </c>
      <c r="O12" s="17">
        <v>0.40818852799712901</v>
      </c>
      <c r="P12" s="17">
        <v>0.42978975025604399</v>
      </c>
      <c r="Q12" s="17">
        <v>0.37394562744485399</v>
      </c>
      <c r="R12" s="17"/>
      <c r="S12" s="17">
        <v>0.36762652578566002</v>
      </c>
      <c r="T12" s="17">
        <v>0.41996812533143602</v>
      </c>
      <c r="U12" s="17">
        <v>0.50082837401147995</v>
      </c>
      <c r="V12" s="17">
        <v>0.40844362309504201</v>
      </c>
      <c r="W12" s="17">
        <v>0.44060667195074599</v>
      </c>
      <c r="X12" s="17">
        <v>0.40048965659758201</v>
      </c>
      <c r="Y12" s="17">
        <v>0.41692657695186103</v>
      </c>
      <c r="Z12" s="17">
        <v>0.33772723164476998</v>
      </c>
      <c r="AA12" s="17">
        <v>0.37133384487485799</v>
      </c>
      <c r="AB12" s="17"/>
      <c r="AC12" s="17">
        <v>0.34121357462669799</v>
      </c>
      <c r="AD12" s="17">
        <v>0.43997730065643798</v>
      </c>
      <c r="AE12" s="17">
        <v>0.38548173241693101</v>
      </c>
      <c r="AF12" s="17">
        <v>0.44327861499030602</v>
      </c>
      <c r="AG12" s="17">
        <v>0.41822726845804598</v>
      </c>
      <c r="AH12" s="17">
        <v>0.47219750836665397</v>
      </c>
      <c r="AI12" s="17"/>
      <c r="AJ12" s="17">
        <v>0.474310083435657</v>
      </c>
      <c r="AK12" s="17">
        <v>0.39206823658345402</v>
      </c>
      <c r="AL12" s="17">
        <v>0.33752651786218202</v>
      </c>
      <c r="AM12" s="17">
        <v>0.29853067347843099</v>
      </c>
      <c r="AN12" s="17">
        <v>0.38722742531863602</v>
      </c>
      <c r="AO12" s="17">
        <v>0.31600924436807598</v>
      </c>
      <c r="AP12" s="17"/>
      <c r="AQ12" s="17">
        <v>0.36079368333271</v>
      </c>
      <c r="AR12" s="17">
        <v>0.42399327076378601</v>
      </c>
      <c r="AS12" s="17"/>
      <c r="AT12" s="17">
        <v>0.40945515086566098</v>
      </c>
      <c r="AU12" s="17">
        <v>0.40068926555087803</v>
      </c>
      <c r="AV12" s="17"/>
      <c r="AW12" s="17">
        <v>0.431234521085403</v>
      </c>
      <c r="AX12" s="17">
        <v>0.39487153741395797</v>
      </c>
      <c r="AY12" s="17"/>
      <c r="AZ12" s="17">
        <v>0.35361215846809602</v>
      </c>
      <c r="BA12" s="17">
        <v>0.429599779033142</v>
      </c>
      <c r="BB12" s="17"/>
      <c r="BC12" s="17">
        <v>0.32235443731968999</v>
      </c>
      <c r="BD12" s="17">
        <v>0.406276563371682</v>
      </c>
      <c r="BE12" s="17">
        <v>0.37675536474634502</v>
      </c>
      <c r="BF12" s="17">
        <v>0.45476426826538702</v>
      </c>
    </row>
    <row r="13" spans="2:58" ht="28.9">
      <c r="B13" s="18" t="s">
        <v>237</v>
      </c>
      <c r="C13" s="17">
        <v>0.38860225591106501</v>
      </c>
      <c r="D13" s="17">
        <v>0.37483805963779199</v>
      </c>
      <c r="E13" s="17">
        <v>0.40034744143144502</v>
      </c>
      <c r="F13" s="17"/>
      <c r="G13" s="17">
        <v>0.25495963641248198</v>
      </c>
      <c r="H13" s="17">
        <v>0.31015877111782703</v>
      </c>
      <c r="I13" s="17">
        <v>0.34302274344875799</v>
      </c>
      <c r="J13" s="17">
        <v>0.38238652108725502</v>
      </c>
      <c r="K13" s="17">
        <v>0.48013027831271898</v>
      </c>
      <c r="L13" s="17">
        <v>0.51698229596024203</v>
      </c>
      <c r="M13" s="17"/>
      <c r="N13" s="17">
        <v>0.40107627131128198</v>
      </c>
      <c r="O13" s="17">
        <v>0.38521333607841202</v>
      </c>
      <c r="P13" s="17">
        <v>0.40516474574760603</v>
      </c>
      <c r="Q13" s="17">
        <v>0.36040178765043901</v>
      </c>
      <c r="R13" s="17"/>
      <c r="S13" s="17">
        <v>0.348665870801392</v>
      </c>
      <c r="T13" s="17">
        <v>0.40756813542189402</v>
      </c>
      <c r="U13" s="17">
        <v>0.44012196971920597</v>
      </c>
      <c r="V13" s="17">
        <v>0.44740277405038098</v>
      </c>
      <c r="W13" s="17">
        <v>0.40149686419297997</v>
      </c>
      <c r="X13" s="17">
        <v>0.37850528179665899</v>
      </c>
      <c r="Y13" s="17">
        <v>0.39593606578644203</v>
      </c>
      <c r="Z13" s="17">
        <v>0.33509309302788098</v>
      </c>
      <c r="AA13" s="17">
        <v>0.33668814198668801</v>
      </c>
      <c r="AB13" s="17"/>
      <c r="AC13" s="17">
        <v>0.33181432460934401</v>
      </c>
      <c r="AD13" s="17">
        <v>0.42624677415669199</v>
      </c>
      <c r="AE13" s="17">
        <v>0.39251672023665302</v>
      </c>
      <c r="AF13" s="17">
        <v>0.412914626645081</v>
      </c>
      <c r="AG13" s="17">
        <v>0.38560982114422598</v>
      </c>
      <c r="AH13" s="17">
        <v>0.34872821588238201</v>
      </c>
      <c r="AI13" s="17"/>
      <c r="AJ13" s="17">
        <v>0.46680274678045902</v>
      </c>
      <c r="AK13" s="17">
        <v>0.35744320014715902</v>
      </c>
      <c r="AL13" s="17">
        <v>0.32856713200995102</v>
      </c>
      <c r="AM13" s="17">
        <v>0.31631197029535402</v>
      </c>
      <c r="AN13" s="17">
        <v>0.33207030219465</v>
      </c>
      <c r="AO13" s="17">
        <v>0.34006835406153502</v>
      </c>
      <c r="AP13" s="17"/>
      <c r="AQ13" s="17">
        <v>0.33470792892109502</v>
      </c>
      <c r="AR13" s="17">
        <v>0.400767416078116</v>
      </c>
      <c r="AS13" s="17"/>
      <c r="AT13" s="17">
        <v>0.38975257346787201</v>
      </c>
      <c r="AU13" s="17">
        <v>0.38025682423259399</v>
      </c>
      <c r="AV13" s="17"/>
      <c r="AW13" s="17">
        <v>0.39972345857274699</v>
      </c>
      <c r="AX13" s="17">
        <v>0.38243245370064399</v>
      </c>
      <c r="AY13" s="17"/>
      <c r="AZ13" s="17">
        <v>0.335791552755134</v>
      </c>
      <c r="BA13" s="17">
        <v>0.40723790782092001</v>
      </c>
      <c r="BB13" s="17"/>
      <c r="BC13" s="17">
        <v>0.33549234629147401</v>
      </c>
      <c r="BD13" s="17">
        <v>0.33522334934972298</v>
      </c>
      <c r="BE13" s="17">
        <v>0.39883211434834998</v>
      </c>
      <c r="BF13" s="17">
        <v>0.42792255579470101</v>
      </c>
    </row>
    <row r="14" spans="2:58" ht="28.9">
      <c r="B14" s="18" t="s">
        <v>238</v>
      </c>
      <c r="C14" s="17">
        <v>0.36040778915513599</v>
      </c>
      <c r="D14" s="17">
        <v>0.33759057435596901</v>
      </c>
      <c r="E14" s="17">
        <v>0.38092056605020302</v>
      </c>
      <c r="F14" s="17"/>
      <c r="G14" s="17">
        <v>0.31632877994972503</v>
      </c>
      <c r="H14" s="17">
        <v>0.30533171613180099</v>
      </c>
      <c r="I14" s="17">
        <v>0.35893271092348</v>
      </c>
      <c r="J14" s="17">
        <v>0.35115549483293701</v>
      </c>
      <c r="K14" s="17">
        <v>0.39033412811749202</v>
      </c>
      <c r="L14" s="17">
        <v>0.41848696755860998</v>
      </c>
      <c r="M14" s="17"/>
      <c r="N14" s="17">
        <v>0.36001803471558402</v>
      </c>
      <c r="O14" s="17">
        <v>0.378979556667219</v>
      </c>
      <c r="P14" s="17">
        <v>0.33862016844713499</v>
      </c>
      <c r="Q14" s="17">
        <v>0.35689313974640202</v>
      </c>
      <c r="R14" s="17"/>
      <c r="S14" s="17">
        <v>0.37289272393113698</v>
      </c>
      <c r="T14" s="17">
        <v>0.36327635693812999</v>
      </c>
      <c r="U14" s="17">
        <v>0.34438579576906297</v>
      </c>
      <c r="V14" s="17">
        <v>0.34207234409870102</v>
      </c>
      <c r="W14" s="17">
        <v>0.41160675183723899</v>
      </c>
      <c r="X14" s="17">
        <v>0.33253196244795802</v>
      </c>
      <c r="Y14" s="17">
        <v>0.38213316750165299</v>
      </c>
      <c r="Z14" s="17">
        <v>0.28143119482859302</v>
      </c>
      <c r="AA14" s="17">
        <v>0.371309955065588</v>
      </c>
      <c r="AB14" s="17"/>
      <c r="AC14" s="17">
        <v>0.36486859563186902</v>
      </c>
      <c r="AD14" s="17">
        <v>0.35239026203975199</v>
      </c>
      <c r="AE14" s="17">
        <v>0.36306872160120401</v>
      </c>
      <c r="AF14" s="17">
        <v>0.37116276759905698</v>
      </c>
      <c r="AG14" s="17">
        <v>0.34696259939053598</v>
      </c>
      <c r="AH14" s="17">
        <v>0.36928195088634802</v>
      </c>
      <c r="AI14" s="17"/>
      <c r="AJ14" s="17">
        <v>0.361925396582849</v>
      </c>
      <c r="AK14" s="17">
        <v>0.36090525839477</v>
      </c>
      <c r="AL14" s="17">
        <v>0.30556944322621998</v>
      </c>
      <c r="AM14" s="17">
        <v>0.31976723894178199</v>
      </c>
      <c r="AN14" s="17">
        <v>0.38140624524241601</v>
      </c>
      <c r="AO14" s="17">
        <v>0.41125859697000899</v>
      </c>
      <c r="AP14" s="17"/>
      <c r="AQ14" s="17">
        <v>0.35552588478096397</v>
      </c>
      <c r="AR14" s="17">
        <v>0.35620010131323898</v>
      </c>
      <c r="AS14" s="17"/>
      <c r="AT14" s="17">
        <v>0.34936604028619</v>
      </c>
      <c r="AU14" s="17">
        <v>0.40408540297705797</v>
      </c>
      <c r="AV14" s="17"/>
      <c r="AW14" s="17">
        <v>0.35905794807275099</v>
      </c>
      <c r="AX14" s="17">
        <v>0.36115665173296801</v>
      </c>
      <c r="AY14" s="17"/>
      <c r="AZ14" s="17">
        <v>0.352736292042374</v>
      </c>
      <c r="BA14" s="17">
        <v>0.36602683356483501</v>
      </c>
      <c r="BB14" s="17"/>
      <c r="BC14" s="17">
        <v>0.35286615677413302</v>
      </c>
      <c r="BD14" s="17">
        <v>0.36883676884641098</v>
      </c>
      <c r="BE14" s="17">
        <v>0.340881287611013</v>
      </c>
      <c r="BF14" s="17">
        <v>0.36152180141234702</v>
      </c>
    </row>
    <row r="15" spans="2:58" ht="28.9">
      <c r="B15" s="18" t="s">
        <v>239</v>
      </c>
      <c r="C15" s="17">
        <v>0.35623378621215901</v>
      </c>
      <c r="D15" s="17">
        <v>0.32867849937830901</v>
      </c>
      <c r="E15" s="17">
        <v>0.38019054428935301</v>
      </c>
      <c r="F15" s="17"/>
      <c r="G15" s="17">
        <v>0.25001110384387298</v>
      </c>
      <c r="H15" s="17">
        <v>0.25723898697581599</v>
      </c>
      <c r="I15" s="17">
        <v>0.34646835682705501</v>
      </c>
      <c r="J15" s="17">
        <v>0.36849625358256</v>
      </c>
      <c r="K15" s="17">
        <v>0.448056598907765</v>
      </c>
      <c r="L15" s="17">
        <v>0.43580217897971701</v>
      </c>
      <c r="M15" s="17"/>
      <c r="N15" s="17">
        <v>0.381016223386693</v>
      </c>
      <c r="O15" s="17">
        <v>0.33517206383402198</v>
      </c>
      <c r="P15" s="17">
        <v>0.39235301809963202</v>
      </c>
      <c r="Q15" s="17">
        <v>0.31747974876080198</v>
      </c>
      <c r="R15" s="17"/>
      <c r="S15" s="17">
        <v>0.26955367861090901</v>
      </c>
      <c r="T15" s="17">
        <v>0.378224878813813</v>
      </c>
      <c r="U15" s="17">
        <v>0.43635395388270998</v>
      </c>
      <c r="V15" s="17">
        <v>0.36872960593097898</v>
      </c>
      <c r="W15" s="17">
        <v>0.361952191384811</v>
      </c>
      <c r="X15" s="17">
        <v>0.38640472585192598</v>
      </c>
      <c r="Y15" s="17">
        <v>0.387154572876034</v>
      </c>
      <c r="Z15" s="17">
        <v>0.30155437410465502</v>
      </c>
      <c r="AA15" s="17">
        <v>0.32870827381168899</v>
      </c>
      <c r="AB15" s="17"/>
      <c r="AC15" s="17">
        <v>0.24625659180583701</v>
      </c>
      <c r="AD15" s="17">
        <v>0.39145757213649002</v>
      </c>
      <c r="AE15" s="17">
        <v>0.35595062222575402</v>
      </c>
      <c r="AF15" s="17">
        <v>0.42552705528060097</v>
      </c>
      <c r="AG15" s="17">
        <v>0.41474056994597103</v>
      </c>
      <c r="AH15" s="17">
        <v>0.31623811287159898</v>
      </c>
      <c r="AI15" s="17"/>
      <c r="AJ15" s="17">
        <v>0.41373517904284002</v>
      </c>
      <c r="AK15" s="17">
        <v>0.36297465481341901</v>
      </c>
      <c r="AL15" s="17">
        <v>0.26062007825149303</v>
      </c>
      <c r="AM15" s="17">
        <v>0.25701590134146102</v>
      </c>
      <c r="AN15" s="17">
        <v>0.32394623007255102</v>
      </c>
      <c r="AO15" s="17">
        <v>0.297557284574956</v>
      </c>
      <c r="AP15" s="17"/>
      <c r="AQ15" s="17">
        <v>0.30713297471169398</v>
      </c>
      <c r="AR15" s="17">
        <v>0.35952499427822099</v>
      </c>
      <c r="AS15" s="17"/>
      <c r="AT15" s="17">
        <v>0.37414344209907302</v>
      </c>
      <c r="AU15" s="17">
        <v>0.29500216798398299</v>
      </c>
      <c r="AV15" s="17"/>
      <c r="AW15" s="17">
        <v>0.35273609052468202</v>
      </c>
      <c r="AX15" s="17">
        <v>0.35817423197512699</v>
      </c>
      <c r="AY15" s="17"/>
      <c r="AZ15" s="17">
        <v>0.27458114070133199</v>
      </c>
      <c r="BA15" s="17">
        <v>0.38520372450243401</v>
      </c>
      <c r="BB15" s="17"/>
      <c r="BC15" s="17">
        <v>0.28900007379193698</v>
      </c>
      <c r="BD15" s="17">
        <v>0.32336772641748801</v>
      </c>
      <c r="BE15" s="17">
        <v>0.39259643968468499</v>
      </c>
      <c r="BF15" s="17">
        <v>0.38068287051949301</v>
      </c>
    </row>
    <row r="16" spans="2:58">
      <c r="B16" s="18" t="s">
        <v>240</v>
      </c>
      <c r="C16" s="17">
        <v>0.34576431567870802</v>
      </c>
      <c r="D16" s="17">
        <v>0.33792060296221599</v>
      </c>
      <c r="E16" s="17">
        <v>0.35225544553454202</v>
      </c>
      <c r="F16" s="17"/>
      <c r="G16" s="17">
        <v>0.20473217588189799</v>
      </c>
      <c r="H16" s="17">
        <v>0.22569084056386801</v>
      </c>
      <c r="I16" s="17">
        <v>0.284781295774443</v>
      </c>
      <c r="J16" s="17">
        <v>0.32957854942051901</v>
      </c>
      <c r="K16" s="17">
        <v>0.44648714234693698</v>
      </c>
      <c r="L16" s="17">
        <v>0.52857373152843301</v>
      </c>
      <c r="M16" s="17"/>
      <c r="N16" s="17">
        <v>0.35373846488039001</v>
      </c>
      <c r="O16" s="17">
        <v>0.31173752154053003</v>
      </c>
      <c r="P16" s="17">
        <v>0.36415802159134297</v>
      </c>
      <c r="Q16" s="17">
        <v>0.35466221991800101</v>
      </c>
      <c r="R16" s="17"/>
      <c r="S16" s="17">
        <v>0.28174793800148601</v>
      </c>
      <c r="T16" s="17">
        <v>0.33042999907054998</v>
      </c>
      <c r="U16" s="17">
        <v>0.38070987407995199</v>
      </c>
      <c r="V16" s="17">
        <v>0.36524336333802998</v>
      </c>
      <c r="W16" s="17">
        <v>0.403114936050471</v>
      </c>
      <c r="X16" s="17">
        <v>0.32304340972407602</v>
      </c>
      <c r="Y16" s="17">
        <v>0.44785099476736501</v>
      </c>
      <c r="Z16" s="17">
        <v>0.334325056715503</v>
      </c>
      <c r="AA16" s="17">
        <v>0.30621886301350298</v>
      </c>
      <c r="AB16" s="17"/>
      <c r="AC16" s="17">
        <v>0.27890473363252499</v>
      </c>
      <c r="AD16" s="17">
        <v>0.37188011647077102</v>
      </c>
      <c r="AE16" s="17">
        <v>0.34685684771466302</v>
      </c>
      <c r="AF16" s="17">
        <v>0.36119550978616499</v>
      </c>
      <c r="AG16" s="17">
        <v>0.39835363706112698</v>
      </c>
      <c r="AH16" s="17">
        <v>0.35759097573544002</v>
      </c>
      <c r="AI16" s="17"/>
      <c r="AJ16" s="17">
        <v>0.44733481859369201</v>
      </c>
      <c r="AK16" s="17">
        <v>0.28895646936657099</v>
      </c>
      <c r="AL16" s="17">
        <v>0.27752742738001401</v>
      </c>
      <c r="AM16" s="17">
        <v>0.32011556365073701</v>
      </c>
      <c r="AN16" s="17">
        <v>0.26642920449483298</v>
      </c>
      <c r="AO16" s="17">
        <v>0.234124927515347</v>
      </c>
      <c r="AP16" s="17"/>
      <c r="AQ16" s="17">
        <v>0.31703216733307299</v>
      </c>
      <c r="AR16" s="17">
        <v>0.35073563212744902</v>
      </c>
      <c r="AS16" s="17"/>
      <c r="AT16" s="17">
        <v>0.35481848531589899</v>
      </c>
      <c r="AU16" s="17">
        <v>0.31295152917610097</v>
      </c>
      <c r="AV16" s="17"/>
      <c r="AW16" s="17">
        <v>0.36950037915223599</v>
      </c>
      <c r="AX16" s="17">
        <v>0.33259606208773201</v>
      </c>
      <c r="AY16" s="17"/>
      <c r="AZ16" s="17">
        <v>0.29696432355059899</v>
      </c>
      <c r="BA16" s="17">
        <v>0.36576331594545203</v>
      </c>
      <c r="BB16" s="17"/>
      <c r="BC16" s="17">
        <v>0.231631746310861</v>
      </c>
      <c r="BD16" s="17">
        <v>0.36285707394016098</v>
      </c>
      <c r="BE16" s="17">
        <v>0.318528247597542</v>
      </c>
      <c r="BF16" s="17">
        <v>0.38384428123466202</v>
      </c>
    </row>
    <row r="17" spans="2:58">
      <c r="B17" s="18" t="s">
        <v>241</v>
      </c>
      <c r="C17" s="17">
        <v>0.33997951074021099</v>
      </c>
      <c r="D17" s="17">
        <v>0.30393104727717402</v>
      </c>
      <c r="E17" s="17">
        <v>0.37491956695831302</v>
      </c>
      <c r="F17" s="17"/>
      <c r="G17" s="17">
        <v>0.27728540147902703</v>
      </c>
      <c r="H17" s="17">
        <v>0.266573084150727</v>
      </c>
      <c r="I17" s="17">
        <v>0.30875029090228301</v>
      </c>
      <c r="J17" s="17">
        <v>0.32477333460233598</v>
      </c>
      <c r="K17" s="17">
        <v>0.43934910476266198</v>
      </c>
      <c r="L17" s="17">
        <v>0.41114432943177398</v>
      </c>
      <c r="M17" s="17"/>
      <c r="N17" s="17">
        <v>0.31691813847127698</v>
      </c>
      <c r="O17" s="17">
        <v>0.35635602186600102</v>
      </c>
      <c r="P17" s="17">
        <v>0.38222339931417099</v>
      </c>
      <c r="Q17" s="17">
        <v>0.30855121976234001</v>
      </c>
      <c r="R17" s="17"/>
      <c r="S17" s="17">
        <v>0.26433586575787599</v>
      </c>
      <c r="T17" s="17">
        <v>0.33567080228879997</v>
      </c>
      <c r="U17" s="17">
        <v>0.36910560059842901</v>
      </c>
      <c r="V17" s="17">
        <v>0.346352328168614</v>
      </c>
      <c r="W17" s="17">
        <v>0.409821457766953</v>
      </c>
      <c r="X17" s="17">
        <v>0.38854940989458903</v>
      </c>
      <c r="Y17" s="17">
        <v>0.35993409299594797</v>
      </c>
      <c r="Z17" s="17">
        <v>0.31609349668458803</v>
      </c>
      <c r="AA17" s="17">
        <v>0.316640648002182</v>
      </c>
      <c r="AB17" s="17"/>
      <c r="AC17" s="17">
        <v>0.26675920134993097</v>
      </c>
      <c r="AD17" s="17">
        <v>0.345783428380112</v>
      </c>
      <c r="AE17" s="17">
        <v>0.340263899675883</v>
      </c>
      <c r="AF17" s="17">
        <v>0.39179403756161901</v>
      </c>
      <c r="AG17" s="17">
        <v>0.38344795997049302</v>
      </c>
      <c r="AH17" s="17">
        <v>0.403003694938046</v>
      </c>
      <c r="AI17" s="17"/>
      <c r="AJ17" s="17">
        <v>0.39461729156250802</v>
      </c>
      <c r="AK17" s="17">
        <v>0.36432183769662502</v>
      </c>
      <c r="AL17" s="17">
        <v>0.239526219675844</v>
      </c>
      <c r="AM17" s="17">
        <v>0.216288910636837</v>
      </c>
      <c r="AN17" s="17">
        <v>0.27818322728216599</v>
      </c>
      <c r="AO17" s="17">
        <v>0.43046289868578402</v>
      </c>
      <c r="AP17" s="17"/>
      <c r="AQ17" s="17">
        <v>0.262537965951402</v>
      </c>
      <c r="AR17" s="17">
        <v>0.37376967922586202</v>
      </c>
      <c r="AS17" s="17"/>
      <c r="AT17" s="17">
        <v>0.36090832457396199</v>
      </c>
      <c r="AU17" s="17">
        <v>0.26245727292613302</v>
      </c>
      <c r="AV17" s="17"/>
      <c r="AW17" s="17">
        <v>0.35313834059817001</v>
      </c>
      <c r="AX17" s="17">
        <v>0.33267927712214002</v>
      </c>
      <c r="AY17" s="17"/>
      <c r="AZ17" s="17">
        <v>0.26375996363534898</v>
      </c>
      <c r="BA17" s="17">
        <v>0.363310291351091</v>
      </c>
      <c r="BB17" s="17"/>
      <c r="BC17" s="17">
        <v>0.25092002501864702</v>
      </c>
      <c r="BD17" s="17">
        <v>0.30556942235041901</v>
      </c>
      <c r="BE17" s="17">
        <v>0.36009930943206497</v>
      </c>
      <c r="BF17" s="17">
        <v>0.37702339653797501</v>
      </c>
    </row>
    <row r="18" spans="2:58" ht="28.9">
      <c r="B18" s="18" t="s">
        <v>242</v>
      </c>
      <c r="C18" s="17">
        <v>0.33650970320436902</v>
      </c>
      <c r="D18" s="17">
        <v>0.31458806475146001</v>
      </c>
      <c r="E18" s="17">
        <v>0.35670181092111902</v>
      </c>
      <c r="F18" s="17"/>
      <c r="G18" s="17">
        <v>0.24597676317430101</v>
      </c>
      <c r="H18" s="17">
        <v>0.17949922360518999</v>
      </c>
      <c r="I18" s="17">
        <v>0.24802187237228501</v>
      </c>
      <c r="J18" s="17">
        <v>0.30480347232229299</v>
      </c>
      <c r="K18" s="17">
        <v>0.441591121525435</v>
      </c>
      <c r="L18" s="17">
        <v>0.54782553229312303</v>
      </c>
      <c r="M18" s="17"/>
      <c r="N18" s="17">
        <v>0.311565669971201</v>
      </c>
      <c r="O18" s="17">
        <v>0.37638796322186402</v>
      </c>
      <c r="P18" s="17">
        <v>0.32295416409150401</v>
      </c>
      <c r="Q18" s="17">
        <v>0.33000444878350599</v>
      </c>
      <c r="R18" s="17"/>
      <c r="S18" s="17">
        <v>0.266833051330293</v>
      </c>
      <c r="T18" s="17">
        <v>0.36386166102641299</v>
      </c>
      <c r="U18" s="17">
        <v>0.38889605203459898</v>
      </c>
      <c r="V18" s="17">
        <v>0.40731425931326998</v>
      </c>
      <c r="W18" s="17">
        <v>0.30122461658074601</v>
      </c>
      <c r="X18" s="17">
        <v>0.31444743524932001</v>
      </c>
      <c r="Y18" s="17">
        <v>0.36218789780273403</v>
      </c>
      <c r="Z18" s="17">
        <v>0.30097585328755599</v>
      </c>
      <c r="AA18" s="17">
        <v>0.32012568838446798</v>
      </c>
      <c r="AB18" s="17"/>
      <c r="AC18" s="17">
        <v>0.21345536228517001</v>
      </c>
      <c r="AD18" s="17">
        <v>0.36507671637537797</v>
      </c>
      <c r="AE18" s="17">
        <v>0.324933064206546</v>
      </c>
      <c r="AF18" s="17">
        <v>0.41450204344522701</v>
      </c>
      <c r="AG18" s="17">
        <v>0.40151222257625202</v>
      </c>
      <c r="AH18" s="17">
        <v>0.40695539080013898</v>
      </c>
      <c r="AI18" s="17"/>
      <c r="AJ18" s="17">
        <v>0.46174070527498201</v>
      </c>
      <c r="AK18" s="17">
        <v>0.28481259031117401</v>
      </c>
      <c r="AL18" s="17">
        <v>0.18116210772483299</v>
      </c>
      <c r="AM18" s="17">
        <v>0.24735135220243501</v>
      </c>
      <c r="AN18" s="17">
        <v>0.25249500718892298</v>
      </c>
      <c r="AO18" s="17">
        <v>0.33269036470799201</v>
      </c>
      <c r="AP18" s="17"/>
      <c r="AQ18" s="17">
        <v>0.27164513602725998</v>
      </c>
      <c r="AR18" s="17">
        <v>0.35447172483121098</v>
      </c>
      <c r="AS18" s="17"/>
      <c r="AT18" s="17">
        <v>0.35313055811459798</v>
      </c>
      <c r="AU18" s="17">
        <v>0.27270459805017999</v>
      </c>
      <c r="AV18" s="17"/>
      <c r="AW18" s="17">
        <v>0.35132505534262798</v>
      </c>
      <c r="AX18" s="17">
        <v>0.32829046692646702</v>
      </c>
      <c r="AY18" s="17"/>
      <c r="AZ18" s="17">
        <v>0.26281449487399799</v>
      </c>
      <c r="BA18" s="17">
        <v>0.36283069141385099</v>
      </c>
      <c r="BB18" s="17"/>
      <c r="BC18" s="17">
        <v>0.21130885507425801</v>
      </c>
      <c r="BD18" s="17">
        <v>0.28715296135069102</v>
      </c>
      <c r="BE18" s="17">
        <v>0.330090396628898</v>
      </c>
      <c r="BF18" s="17">
        <v>0.40804066922001597</v>
      </c>
    </row>
    <row r="19" spans="2:58" ht="43.15">
      <c r="B19" s="18" t="s">
        <v>243</v>
      </c>
      <c r="C19" s="17">
        <v>0.27860614918121601</v>
      </c>
      <c r="D19" s="17">
        <v>0.28089553246036397</v>
      </c>
      <c r="E19" s="17">
        <v>0.274745092420283</v>
      </c>
      <c r="F19" s="17"/>
      <c r="G19" s="17">
        <v>0.244934666671181</v>
      </c>
      <c r="H19" s="17">
        <v>0.1879277673069</v>
      </c>
      <c r="I19" s="17">
        <v>0.21838773121664601</v>
      </c>
      <c r="J19" s="17">
        <v>0.234146069501629</v>
      </c>
      <c r="K19" s="17">
        <v>0.30846142423689599</v>
      </c>
      <c r="L19" s="17">
        <v>0.43557132966739098</v>
      </c>
      <c r="M19" s="17"/>
      <c r="N19" s="17">
        <v>0.28958256455773701</v>
      </c>
      <c r="O19" s="17">
        <v>0.276593955027369</v>
      </c>
      <c r="P19" s="17">
        <v>0.26907575695125302</v>
      </c>
      <c r="Q19" s="17">
        <v>0.27471786355838002</v>
      </c>
      <c r="R19" s="17"/>
      <c r="S19" s="17">
        <v>0.28348137757528902</v>
      </c>
      <c r="T19" s="17">
        <v>0.30176434734618302</v>
      </c>
      <c r="U19" s="17">
        <v>0.31050188709654503</v>
      </c>
      <c r="V19" s="17">
        <v>0.29834418135432</v>
      </c>
      <c r="W19" s="17">
        <v>0.28941491468390401</v>
      </c>
      <c r="X19" s="17">
        <v>0.218121751028893</v>
      </c>
      <c r="Y19" s="17">
        <v>0.28811665847735102</v>
      </c>
      <c r="Z19" s="17">
        <v>0.22895073272675401</v>
      </c>
      <c r="AA19" s="17">
        <v>0.25497580812704501</v>
      </c>
      <c r="AB19" s="17"/>
      <c r="AC19" s="17">
        <v>0.23292328707691501</v>
      </c>
      <c r="AD19" s="17">
        <v>0.27109545845126998</v>
      </c>
      <c r="AE19" s="17">
        <v>0.29574630868414098</v>
      </c>
      <c r="AF19" s="17">
        <v>0.32042958516172998</v>
      </c>
      <c r="AG19" s="17">
        <v>0.31318338987375399</v>
      </c>
      <c r="AH19" s="17">
        <v>0.28113542451453899</v>
      </c>
      <c r="AI19" s="17"/>
      <c r="AJ19" s="17">
        <v>0.34933325063415999</v>
      </c>
      <c r="AK19" s="17">
        <v>0.212512804062993</v>
      </c>
      <c r="AL19" s="17">
        <v>0.208801278350779</v>
      </c>
      <c r="AM19" s="17">
        <v>0.232249818640969</v>
      </c>
      <c r="AN19" s="17">
        <v>0.26393384809714698</v>
      </c>
      <c r="AO19" s="17">
        <v>0.23829265925010801</v>
      </c>
      <c r="AP19" s="17"/>
      <c r="AQ19" s="17">
        <v>0.25896680510769998</v>
      </c>
      <c r="AR19" s="17">
        <v>0.27999158915560202</v>
      </c>
      <c r="AS19" s="17"/>
      <c r="AT19" s="17">
        <v>0.286378395498329</v>
      </c>
      <c r="AU19" s="17">
        <v>0.25090159697842901</v>
      </c>
      <c r="AV19" s="17"/>
      <c r="AW19" s="17">
        <v>0.28383837368904302</v>
      </c>
      <c r="AX19" s="17">
        <v>0.27570342442060702</v>
      </c>
      <c r="AY19" s="17"/>
      <c r="AZ19" s="17">
        <v>0.242277226123289</v>
      </c>
      <c r="BA19" s="17">
        <v>0.292291082603582</v>
      </c>
      <c r="BB19" s="17"/>
      <c r="BC19" s="17">
        <v>0.21999087076697599</v>
      </c>
      <c r="BD19" s="17">
        <v>0.28603815414638101</v>
      </c>
      <c r="BE19" s="17">
        <v>0.255077893771544</v>
      </c>
      <c r="BF19" s="17">
        <v>0.29150374151590402</v>
      </c>
    </row>
    <row r="20" spans="2:58" ht="28.9">
      <c r="B20" s="18" t="s">
        <v>244</v>
      </c>
      <c r="C20" s="17">
        <v>0.27024394832313398</v>
      </c>
      <c r="D20" s="17">
        <v>0.27051791892587201</v>
      </c>
      <c r="E20" s="17">
        <v>0.26822169207674001</v>
      </c>
      <c r="F20" s="17"/>
      <c r="G20" s="17">
        <v>0.22335170960273801</v>
      </c>
      <c r="H20" s="17">
        <v>0.23302920606129601</v>
      </c>
      <c r="I20" s="17">
        <v>0.30458850661117298</v>
      </c>
      <c r="J20" s="17">
        <v>0.22629263322547699</v>
      </c>
      <c r="K20" s="17">
        <v>0.27578576395981702</v>
      </c>
      <c r="L20" s="17">
        <v>0.33129149012692499</v>
      </c>
      <c r="M20" s="17"/>
      <c r="N20" s="17">
        <v>0.29838474725188602</v>
      </c>
      <c r="O20" s="17">
        <v>0.25319513013841299</v>
      </c>
      <c r="P20" s="17">
        <v>0.272054594327656</v>
      </c>
      <c r="Q20" s="17">
        <v>0.25158898402558899</v>
      </c>
      <c r="R20" s="17"/>
      <c r="S20" s="17">
        <v>0.29535161579409402</v>
      </c>
      <c r="T20" s="17">
        <v>0.27135455708991602</v>
      </c>
      <c r="U20" s="17">
        <v>0.260527029482371</v>
      </c>
      <c r="V20" s="17">
        <v>0.25597727291123601</v>
      </c>
      <c r="W20" s="17">
        <v>0.31728686045013399</v>
      </c>
      <c r="X20" s="17">
        <v>0.27311173355033802</v>
      </c>
      <c r="Y20" s="17">
        <v>0.30306273742376799</v>
      </c>
      <c r="Z20" s="17">
        <v>0.17715983370548499</v>
      </c>
      <c r="AA20" s="17">
        <v>0.23467998133919901</v>
      </c>
      <c r="AB20" s="17"/>
      <c r="AC20" s="17">
        <v>0.24971590727256401</v>
      </c>
      <c r="AD20" s="17">
        <v>0.29103931665991301</v>
      </c>
      <c r="AE20" s="17">
        <v>0.275639206127123</v>
      </c>
      <c r="AF20" s="17">
        <v>0.260026444802962</v>
      </c>
      <c r="AG20" s="17">
        <v>0.26021204077589699</v>
      </c>
      <c r="AH20" s="17">
        <v>0.29718159540318101</v>
      </c>
      <c r="AI20" s="17"/>
      <c r="AJ20" s="17">
        <v>0.29239853995141002</v>
      </c>
      <c r="AK20" s="17">
        <v>0.25969190205605702</v>
      </c>
      <c r="AL20" s="17">
        <v>0.218418944519952</v>
      </c>
      <c r="AM20" s="17">
        <v>0.26392536045682302</v>
      </c>
      <c r="AN20" s="17">
        <v>0.26765493682168501</v>
      </c>
      <c r="AO20" s="17">
        <v>0.25385666311034299</v>
      </c>
      <c r="AP20" s="17"/>
      <c r="AQ20" s="17">
        <v>0.25197957355428002</v>
      </c>
      <c r="AR20" s="17">
        <v>0.27818979525312199</v>
      </c>
      <c r="AS20" s="17"/>
      <c r="AT20" s="17">
        <v>0.26058287406306202</v>
      </c>
      <c r="AU20" s="17">
        <v>0.29637737279352799</v>
      </c>
      <c r="AV20" s="17"/>
      <c r="AW20" s="17">
        <v>0.30142408861168901</v>
      </c>
      <c r="AX20" s="17">
        <v>0.25294588224828402</v>
      </c>
      <c r="AY20" s="17"/>
      <c r="AZ20" s="17">
        <v>0.26606710228846298</v>
      </c>
      <c r="BA20" s="17">
        <v>0.27642529274720801</v>
      </c>
      <c r="BB20" s="17"/>
      <c r="BC20" s="17">
        <v>0.250913141169889</v>
      </c>
      <c r="BD20" s="17">
        <v>0.27739526548222998</v>
      </c>
      <c r="BE20" s="17">
        <v>0.24878390701901901</v>
      </c>
      <c r="BF20" s="17">
        <v>0.28300537545823401</v>
      </c>
    </row>
    <row r="21" spans="2:58" ht="43.15">
      <c r="B21" s="18" t="s">
        <v>245</v>
      </c>
      <c r="C21" s="17">
        <v>0.25637923660678302</v>
      </c>
      <c r="D21" s="17">
        <v>0.22417192123086099</v>
      </c>
      <c r="E21" s="17">
        <v>0.28596253027879898</v>
      </c>
      <c r="F21" s="17"/>
      <c r="G21" s="17">
        <v>0.178019989005747</v>
      </c>
      <c r="H21" s="17">
        <v>0.19228482825530799</v>
      </c>
      <c r="I21" s="17">
        <v>0.205827985751941</v>
      </c>
      <c r="J21" s="17">
        <v>0.27254378025196602</v>
      </c>
      <c r="K21" s="17">
        <v>0.30549891580810101</v>
      </c>
      <c r="L21" s="17">
        <v>0.35046088724678098</v>
      </c>
      <c r="M21" s="17"/>
      <c r="N21" s="17">
        <v>0.27973484952879901</v>
      </c>
      <c r="O21" s="17">
        <v>0.270568538501059</v>
      </c>
      <c r="P21" s="17">
        <v>0.25868341829061198</v>
      </c>
      <c r="Q21" s="17">
        <v>0.21394547495337499</v>
      </c>
      <c r="R21" s="17"/>
      <c r="S21" s="17">
        <v>0.21325019413615701</v>
      </c>
      <c r="T21" s="17">
        <v>0.27562472876644101</v>
      </c>
      <c r="U21" s="17">
        <v>0.223823149139498</v>
      </c>
      <c r="V21" s="17">
        <v>0.30902222906212101</v>
      </c>
      <c r="W21" s="17">
        <v>0.312289475647898</v>
      </c>
      <c r="X21" s="17">
        <v>0.31150238645459299</v>
      </c>
      <c r="Y21" s="17">
        <v>0.27320375848864598</v>
      </c>
      <c r="Z21" s="17">
        <v>0.195148312299949</v>
      </c>
      <c r="AA21" s="17">
        <v>0.19341705681520999</v>
      </c>
      <c r="AB21" s="17"/>
      <c r="AC21" s="17">
        <v>0.19521615079721899</v>
      </c>
      <c r="AD21" s="17">
        <v>0.26517324684899302</v>
      </c>
      <c r="AE21" s="17">
        <v>0.22766218067680799</v>
      </c>
      <c r="AF21" s="17">
        <v>0.29993940597531299</v>
      </c>
      <c r="AG21" s="17">
        <v>0.325951723405149</v>
      </c>
      <c r="AH21" s="17">
        <v>0.29092416268655902</v>
      </c>
      <c r="AI21" s="17"/>
      <c r="AJ21" s="17">
        <v>0.31672949683274298</v>
      </c>
      <c r="AK21" s="17">
        <v>0.24921502159638201</v>
      </c>
      <c r="AL21" s="17">
        <v>0.14324309166466001</v>
      </c>
      <c r="AM21" s="17">
        <v>0.20085802554773199</v>
      </c>
      <c r="AN21" s="17">
        <v>0.21981422372263401</v>
      </c>
      <c r="AO21" s="17">
        <v>0.22768346076510701</v>
      </c>
      <c r="AP21" s="17"/>
      <c r="AQ21" s="17">
        <v>0.217297905600946</v>
      </c>
      <c r="AR21" s="17">
        <v>0.25903204630204701</v>
      </c>
      <c r="AS21" s="17"/>
      <c r="AT21" s="17">
        <v>0.26267787902720002</v>
      </c>
      <c r="AU21" s="17">
        <v>0.23352716832117201</v>
      </c>
      <c r="AV21" s="17"/>
      <c r="AW21" s="17">
        <v>0.30075118243179999</v>
      </c>
      <c r="AX21" s="17">
        <v>0.23176264272209901</v>
      </c>
      <c r="AY21" s="17"/>
      <c r="AZ21" s="17">
        <v>0.215637680670866</v>
      </c>
      <c r="BA21" s="17">
        <v>0.27540920252849599</v>
      </c>
      <c r="BB21" s="17"/>
      <c r="BC21" s="17">
        <v>0.19451071068928499</v>
      </c>
      <c r="BD21" s="17">
        <v>0.20347170194415801</v>
      </c>
      <c r="BE21" s="17">
        <v>0.26625299802864</v>
      </c>
      <c r="BF21" s="17">
        <v>0.29465941644495802</v>
      </c>
    </row>
    <row r="22" spans="2:58" ht="28.9">
      <c r="B22" s="18" t="s">
        <v>246</v>
      </c>
      <c r="C22" s="17">
        <v>0.22053563233742399</v>
      </c>
      <c r="D22" s="17">
        <v>0.21783739347346401</v>
      </c>
      <c r="E22" s="17">
        <v>0.22309837141371999</v>
      </c>
      <c r="F22" s="17"/>
      <c r="G22" s="17">
        <v>0.16568406480933301</v>
      </c>
      <c r="H22" s="17">
        <v>0.18868605479140199</v>
      </c>
      <c r="I22" s="17">
        <v>0.181336740479971</v>
      </c>
      <c r="J22" s="17">
        <v>0.23336538389405601</v>
      </c>
      <c r="K22" s="17">
        <v>0.27430046837799099</v>
      </c>
      <c r="L22" s="17">
        <v>0.26772660677676202</v>
      </c>
      <c r="M22" s="17"/>
      <c r="N22" s="17">
        <v>0.224108854111395</v>
      </c>
      <c r="O22" s="17">
        <v>0.213120657358151</v>
      </c>
      <c r="P22" s="17">
        <v>0.22692173900889501</v>
      </c>
      <c r="Q22" s="17">
        <v>0.21590732907565899</v>
      </c>
      <c r="R22" s="17"/>
      <c r="S22" s="17">
        <v>0.22482439741571</v>
      </c>
      <c r="T22" s="17">
        <v>0.22959008034078399</v>
      </c>
      <c r="U22" s="17">
        <v>0.195861077409617</v>
      </c>
      <c r="V22" s="17">
        <v>0.26171136507911902</v>
      </c>
      <c r="W22" s="17">
        <v>0.24496620649925899</v>
      </c>
      <c r="X22" s="17">
        <v>0.20168326884417101</v>
      </c>
      <c r="Y22" s="17">
        <v>0.21220155341212099</v>
      </c>
      <c r="Z22" s="17">
        <v>0.22144718615345499</v>
      </c>
      <c r="AA22" s="17">
        <v>0.19331810553626</v>
      </c>
      <c r="AB22" s="17"/>
      <c r="AC22" s="17">
        <v>0.21227976746319399</v>
      </c>
      <c r="AD22" s="17">
        <v>0.22510374755623599</v>
      </c>
      <c r="AE22" s="17">
        <v>0.24772188296521899</v>
      </c>
      <c r="AF22" s="17">
        <v>0.220137978227614</v>
      </c>
      <c r="AG22" s="17">
        <v>0.19928229344675</v>
      </c>
      <c r="AH22" s="17">
        <v>0.20301618510470801</v>
      </c>
      <c r="AI22" s="17"/>
      <c r="AJ22" s="17">
        <v>0.25634956137326897</v>
      </c>
      <c r="AK22" s="17">
        <v>0.191688164713958</v>
      </c>
      <c r="AL22" s="17">
        <v>0.15363065458029301</v>
      </c>
      <c r="AM22" s="17">
        <v>0.195514226622063</v>
      </c>
      <c r="AN22" s="17">
        <v>0.210525753988245</v>
      </c>
      <c r="AO22" s="17">
        <v>0.226412375156614</v>
      </c>
      <c r="AP22" s="17"/>
      <c r="AQ22" s="17">
        <v>0.218558609387836</v>
      </c>
      <c r="AR22" s="17">
        <v>0.21961112555199899</v>
      </c>
      <c r="AS22" s="17"/>
      <c r="AT22" s="17">
        <v>0.22437503701450801</v>
      </c>
      <c r="AU22" s="17">
        <v>0.21063389698732399</v>
      </c>
      <c r="AV22" s="17"/>
      <c r="AW22" s="17">
        <v>0.23571671494111901</v>
      </c>
      <c r="AX22" s="17">
        <v>0.21211349672365701</v>
      </c>
      <c r="AY22" s="17"/>
      <c r="AZ22" s="17">
        <v>0.199172544923131</v>
      </c>
      <c r="BA22" s="17">
        <v>0.23090400256490501</v>
      </c>
      <c r="BB22" s="17"/>
      <c r="BC22" s="17">
        <v>0.16377988622918399</v>
      </c>
      <c r="BD22" s="17">
        <v>0.24947511703817499</v>
      </c>
      <c r="BE22" s="17">
        <v>0.23254070959519199</v>
      </c>
      <c r="BF22" s="17">
        <v>0.22626559453533099</v>
      </c>
    </row>
    <row r="23" spans="2:58" ht="28.9">
      <c r="B23" s="18" t="s">
        <v>247</v>
      </c>
      <c r="C23" s="17">
        <v>0.201992096413909</v>
      </c>
      <c r="D23" s="17">
        <v>0.195912166593422</v>
      </c>
      <c r="E23" s="17">
        <v>0.20674919967743899</v>
      </c>
      <c r="F23" s="17"/>
      <c r="G23" s="17">
        <v>0.19345466618297499</v>
      </c>
      <c r="H23" s="17">
        <v>0.19519283664576501</v>
      </c>
      <c r="I23" s="17">
        <v>0.17509172879929999</v>
      </c>
      <c r="J23" s="17">
        <v>0.19747632294948</v>
      </c>
      <c r="K23" s="17">
        <v>0.200680670954971</v>
      </c>
      <c r="L23" s="17">
        <v>0.23668641251068601</v>
      </c>
      <c r="M23" s="17"/>
      <c r="N23" s="17">
        <v>0.231378606741245</v>
      </c>
      <c r="O23" s="17">
        <v>0.19055458963315799</v>
      </c>
      <c r="P23" s="17">
        <v>0.19522591498175901</v>
      </c>
      <c r="Q23" s="17">
        <v>0.185101741822676</v>
      </c>
      <c r="R23" s="17"/>
      <c r="S23" s="17">
        <v>0.216926173446996</v>
      </c>
      <c r="T23" s="17">
        <v>0.22357490944567501</v>
      </c>
      <c r="U23" s="17">
        <v>0.17042433422171799</v>
      </c>
      <c r="V23" s="17">
        <v>0.21466126900691501</v>
      </c>
      <c r="W23" s="17">
        <v>0.19881817234537399</v>
      </c>
      <c r="X23" s="17">
        <v>0.21511044521014</v>
      </c>
      <c r="Y23" s="17">
        <v>0.22804618310501901</v>
      </c>
      <c r="Z23" s="17">
        <v>0.14921584037979299</v>
      </c>
      <c r="AA23" s="17">
        <v>0.16239280520796601</v>
      </c>
      <c r="AB23" s="17"/>
      <c r="AC23" s="17">
        <v>0.19235118317316499</v>
      </c>
      <c r="AD23" s="17">
        <v>0.21998594836096899</v>
      </c>
      <c r="AE23" s="17">
        <v>0.20749436716849001</v>
      </c>
      <c r="AF23" s="17">
        <v>0.190934083912497</v>
      </c>
      <c r="AG23" s="17">
        <v>0.195487383607135</v>
      </c>
      <c r="AH23" s="17">
        <v>0.17735892793900301</v>
      </c>
      <c r="AI23" s="17"/>
      <c r="AJ23" s="17">
        <v>0.23452141597044901</v>
      </c>
      <c r="AK23" s="17">
        <v>0.177565482589773</v>
      </c>
      <c r="AL23" s="17">
        <v>0.183469081944512</v>
      </c>
      <c r="AM23" s="17">
        <v>0.14364604406676601</v>
      </c>
      <c r="AN23" s="17">
        <v>0.19531417943801799</v>
      </c>
      <c r="AO23" s="17">
        <v>0.21675251042722499</v>
      </c>
      <c r="AP23" s="17"/>
      <c r="AQ23" s="17">
        <v>0.17125992568111501</v>
      </c>
      <c r="AR23" s="17">
        <v>0.21470158564983</v>
      </c>
      <c r="AS23" s="17"/>
      <c r="AT23" s="17">
        <v>0.20111733146541999</v>
      </c>
      <c r="AU23" s="17">
        <v>0.199786696809164</v>
      </c>
      <c r="AV23" s="17"/>
      <c r="AW23" s="17">
        <v>0.23931446707221801</v>
      </c>
      <c r="AX23" s="17">
        <v>0.18128645404852001</v>
      </c>
      <c r="AY23" s="17"/>
      <c r="AZ23" s="17">
        <v>0.188139823582196</v>
      </c>
      <c r="BA23" s="17">
        <v>0.21100176467093801</v>
      </c>
      <c r="BB23" s="17"/>
      <c r="BC23" s="17">
        <v>0.18784252340919899</v>
      </c>
      <c r="BD23" s="17">
        <v>0.173819120700135</v>
      </c>
      <c r="BE23" s="17">
        <v>0.23496820180212699</v>
      </c>
      <c r="BF23" s="17">
        <v>0.19792479054081</v>
      </c>
    </row>
    <row r="24" spans="2:58" ht="28.9">
      <c r="B24" s="18" t="s">
        <v>248</v>
      </c>
      <c r="C24" s="17">
        <v>0.184927076832368</v>
      </c>
      <c r="D24" s="17">
        <v>0.17053606872715399</v>
      </c>
      <c r="E24" s="17">
        <v>0.197616299227724</v>
      </c>
      <c r="F24" s="17"/>
      <c r="G24" s="17">
        <v>0.220682811848261</v>
      </c>
      <c r="H24" s="17">
        <v>0.14500438717679301</v>
      </c>
      <c r="I24" s="17">
        <v>0.15907848713056499</v>
      </c>
      <c r="J24" s="17">
        <v>0.16263626596177699</v>
      </c>
      <c r="K24" s="17">
        <v>0.17879673687439299</v>
      </c>
      <c r="L24" s="17">
        <v>0.233623238165168</v>
      </c>
      <c r="M24" s="17"/>
      <c r="N24" s="17">
        <v>0.20420448172318101</v>
      </c>
      <c r="O24" s="17">
        <v>0.20529050982177999</v>
      </c>
      <c r="P24" s="17">
        <v>0.16837988274670801</v>
      </c>
      <c r="Q24" s="17">
        <v>0.15666086506520099</v>
      </c>
      <c r="R24" s="17"/>
      <c r="S24" s="17">
        <v>0.22886679805551699</v>
      </c>
      <c r="T24" s="17">
        <v>0.170774427687819</v>
      </c>
      <c r="U24" s="17">
        <v>0.150668307360594</v>
      </c>
      <c r="V24" s="17">
        <v>0.18431125129789899</v>
      </c>
      <c r="W24" s="17">
        <v>0.16834145748505999</v>
      </c>
      <c r="X24" s="17">
        <v>0.205046500849799</v>
      </c>
      <c r="Y24" s="17">
        <v>0.17916955506583501</v>
      </c>
      <c r="Z24" s="17">
        <v>0.16958482395448099</v>
      </c>
      <c r="AA24" s="17">
        <v>0.18180009263709099</v>
      </c>
      <c r="AB24" s="17"/>
      <c r="AC24" s="17">
        <v>0.21476182642573499</v>
      </c>
      <c r="AD24" s="17">
        <v>0.204071329760253</v>
      </c>
      <c r="AE24" s="17">
        <v>0.180434561492577</v>
      </c>
      <c r="AF24" s="17">
        <v>0.15358813327726001</v>
      </c>
      <c r="AG24" s="17">
        <v>0.13009727770993901</v>
      </c>
      <c r="AH24" s="17">
        <v>0.157764772745976</v>
      </c>
      <c r="AI24" s="17"/>
      <c r="AJ24" s="17">
        <v>0.20010911075635299</v>
      </c>
      <c r="AK24" s="17">
        <v>0.139131192431588</v>
      </c>
      <c r="AL24" s="17">
        <v>0.178610462383338</v>
      </c>
      <c r="AM24" s="17">
        <v>0.17498558151830901</v>
      </c>
      <c r="AN24" s="17">
        <v>0.20747148185374201</v>
      </c>
      <c r="AO24" s="17">
        <v>0.180496963357691</v>
      </c>
      <c r="AP24" s="17"/>
      <c r="AQ24" s="17">
        <v>0.19890068847619399</v>
      </c>
      <c r="AR24" s="17">
        <v>0.18146108844812101</v>
      </c>
      <c r="AS24" s="17"/>
      <c r="AT24" s="17">
        <v>0.17311110323474899</v>
      </c>
      <c r="AU24" s="17">
        <v>0.228036272129749</v>
      </c>
      <c r="AV24" s="17"/>
      <c r="AW24" s="17">
        <v>0.186271856673108</v>
      </c>
      <c r="AX24" s="17">
        <v>0.184181022121711</v>
      </c>
      <c r="AY24" s="17"/>
      <c r="AZ24" s="17">
        <v>0.221708992411354</v>
      </c>
      <c r="BA24" s="17">
        <v>0.17455562027089</v>
      </c>
      <c r="BB24" s="17"/>
      <c r="BC24" s="17">
        <v>0.21443278777608399</v>
      </c>
      <c r="BD24" s="17">
        <v>0.17432306265115399</v>
      </c>
      <c r="BE24" s="17">
        <v>0.157283531974484</v>
      </c>
      <c r="BF24" s="17">
        <v>0.17723018687292</v>
      </c>
    </row>
    <row r="25" spans="2:58" ht="28.9">
      <c r="B25" s="18" t="s">
        <v>249</v>
      </c>
      <c r="C25" s="17">
        <v>0.145050776547056</v>
      </c>
      <c r="D25" s="17">
        <v>0.15419759862124699</v>
      </c>
      <c r="E25" s="17">
        <v>0.13636945110245</v>
      </c>
      <c r="F25" s="17"/>
      <c r="G25" s="17">
        <v>0.172248663749037</v>
      </c>
      <c r="H25" s="17">
        <v>0.14984167233767501</v>
      </c>
      <c r="I25" s="17">
        <v>0.173270614708604</v>
      </c>
      <c r="J25" s="17">
        <v>9.6922090252376095E-2</v>
      </c>
      <c r="K25" s="17">
        <v>0.129487659112341</v>
      </c>
      <c r="L25" s="17">
        <v>0.150480747931382</v>
      </c>
      <c r="M25" s="17"/>
      <c r="N25" s="17">
        <v>0.177784382704055</v>
      </c>
      <c r="O25" s="17">
        <v>0.152754690772619</v>
      </c>
      <c r="P25" s="17">
        <v>0.136665181489105</v>
      </c>
      <c r="Q25" s="17">
        <v>0.109889229928639</v>
      </c>
      <c r="R25" s="17"/>
      <c r="S25" s="17">
        <v>0.21473621232036999</v>
      </c>
      <c r="T25" s="17">
        <v>0.15521217180315899</v>
      </c>
      <c r="U25" s="17">
        <v>0.15578213241646399</v>
      </c>
      <c r="V25" s="17">
        <v>0.148493967302541</v>
      </c>
      <c r="W25" s="17">
        <v>0.11509333319427401</v>
      </c>
      <c r="X25" s="17">
        <v>0.15579856573203599</v>
      </c>
      <c r="Y25" s="17">
        <v>0.134270780621566</v>
      </c>
      <c r="Z25" s="17">
        <v>8.4590725076837903E-2</v>
      </c>
      <c r="AA25" s="17">
        <v>7.8873251868825406E-2</v>
      </c>
      <c r="AB25" s="17"/>
      <c r="AC25" s="17">
        <v>0.18536359430278401</v>
      </c>
      <c r="AD25" s="17">
        <v>0.13680677890314699</v>
      </c>
      <c r="AE25" s="17">
        <v>0.14151448500856001</v>
      </c>
      <c r="AF25" s="17">
        <v>0.13115727384039</v>
      </c>
      <c r="AG25" s="17">
        <v>8.8568473388417404E-2</v>
      </c>
      <c r="AH25" s="17">
        <v>0.17655156415945999</v>
      </c>
      <c r="AI25" s="17"/>
      <c r="AJ25" s="17">
        <v>0.143396935881445</v>
      </c>
      <c r="AK25" s="17">
        <v>0.114730545689518</v>
      </c>
      <c r="AL25" s="17">
        <v>0.14628586157873</v>
      </c>
      <c r="AM25" s="17">
        <v>0.20236858105641001</v>
      </c>
      <c r="AN25" s="17">
        <v>0.16213832855093599</v>
      </c>
      <c r="AO25" s="17">
        <v>0.146358920605974</v>
      </c>
      <c r="AP25" s="17"/>
      <c r="AQ25" s="17">
        <v>0.168945829152333</v>
      </c>
      <c r="AR25" s="17">
        <v>0.13035980421864499</v>
      </c>
      <c r="AS25" s="17"/>
      <c r="AT25" s="17">
        <v>0.137523972958847</v>
      </c>
      <c r="AU25" s="17">
        <v>0.17151006471796701</v>
      </c>
      <c r="AV25" s="17"/>
      <c r="AW25" s="17">
        <v>0.144849133950813</v>
      </c>
      <c r="AX25" s="17">
        <v>0.14516264348931501</v>
      </c>
      <c r="AY25" s="17"/>
      <c r="AZ25" s="17">
        <v>0.18110943771070701</v>
      </c>
      <c r="BA25" s="17">
        <v>0.13724948439021101</v>
      </c>
      <c r="BB25" s="17"/>
      <c r="BC25" s="17">
        <v>0.18642382668983701</v>
      </c>
      <c r="BD25" s="17">
        <v>0.14148509349990801</v>
      </c>
      <c r="BE25" s="17">
        <v>0.119237597199168</v>
      </c>
      <c r="BF25" s="17">
        <v>0.13230497929571799</v>
      </c>
    </row>
    <row r="26" spans="2:58">
      <c r="B26" s="18" t="s">
        <v>101</v>
      </c>
      <c r="C26" s="17">
        <v>3.4836642200429799E-2</v>
      </c>
      <c r="D26" s="17">
        <v>3.3688216008108902E-2</v>
      </c>
      <c r="E26" s="17">
        <v>3.6234734064940502E-2</v>
      </c>
      <c r="F26" s="17"/>
      <c r="G26" s="17">
        <v>6.2821606689584295E-2</v>
      </c>
      <c r="H26" s="17">
        <v>3.5439604601119903E-2</v>
      </c>
      <c r="I26" s="17">
        <v>2.5277292338199399E-2</v>
      </c>
      <c r="J26" s="17">
        <v>5.2445858192626503E-2</v>
      </c>
      <c r="K26" s="17">
        <v>1.90839058079612E-2</v>
      </c>
      <c r="L26" s="17">
        <v>2.0577041078608201E-2</v>
      </c>
      <c r="M26" s="17"/>
      <c r="N26" s="17">
        <v>1.2311435457518401E-2</v>
      </c>
      <c r="O26" s="17">
        <v>3.2027275827650803E-2</v>
      </c>
      <c r="P26" s="17">
        <v>2.92258318521504E-2</v>
      </c>
      <c r="Q26" s="17">
        <v>6.7268272403205695E-2</v>
      </c>
      <c r="R26" s="17"/>
      <c r="S26" s="17">
        <v>3.0327334690002199E-2</v>
      </c>
      <c r="T26" s="17">
        <v>3.8538604523493003E-2</v>
      </c>
      <c r="U26" s="17">
        <v>2.6800677284159601E-2</v>
      </c>
      <c r="V26" s="17">
        <v>1.9823971284325798E-2</v>
      </c>
      <c r="W26" s="17">
        <v>3.5644654493055102E-2</v>
      </c>
      <c r="X26" s="17">
        <v>4.6173025498274102E-2</v>
      </c>
      <c r="Y26" s="17">
        <v>2.6158491277145299E-2</v>
      </c>
      <c r="Z26" s="17">
        <v>6.9987312127518797E-2</v>
      </c>
      <c r="AA26" s="17">
        <v>3.8478712178717199E-2</v>
      </c>
      <c r="AB26" s="17"/>
      <c r="AC26" s="17">
        <v>3.6958932698485603E-2</v>
      </c>
      <c r="AD26" s="17">
        <v>3.7214978431056298E-2</v>
      </c>
      <c r="AE26" s="17">
        <v>3.8670063704555301E-2</v>
      </c>
      <c r="AF26" s="17">
        <v>3.3927349667051E-2</v>
      </c>
      <c r="AG26" s="17">
        <v>2.8203188286324898E-2</v>
      </c>
      <c r="AH26" s="17">
        <v>1.28486572910647E-2</v>
      </c>
      <c r="AI26" s="17"/>
      <c r="AJ26" s="17">
        <v>1.9449567375663501E-2</v>
      </c>
      <c r="AK26" s="17">
        <v>2.7463278176108202E-2</v>
      </c>
      <c r="AL26" s="17">
        <v>7.6434405195126398E-2</v>
      </c>
      <c r="AM26" s="17">
        <v>5.0142679222725202E-2</v>
      </c>
      <c r="AN26" s="17">
        <v>4.32725487163136E-2</v>
      </c>
      <c r="AO26" s="17">
        <v>5.3495698462867898E-2</v>
      </c>
      <c r="AP26" s="17"/>
      <c r="AQ26" s="17">
        <v>2.8538955556856399E-2</v>
      </c>
      <c r="AR26" s="17">
        <v>2.8944516586220399E-2</v>
      </c>
      <c r="AS26" s="17"/>
      <c r="AT26" s="17">
        <v>3.2602779909320798E-2</v>
      </c>
      <c r="AU26" s="17">
        <v>4.1605049622001899E-2</v>
      </c>
      <c r="AV26" s="17"/>
      <c r="AW26" s="17">
        <v>2.1081031099387401E-2</v>
      </c>
      <c r="AX26" s="17">
        <v>4.2467957118314303E-2</v>
      </c>
      <c r="AY26" s="17"/>
      <c r="AZ26" s="17">
        <v>2.3803773785141102E-2</v>
      </c>
      <c r="BA26" s="17">
        <v>3.13345545958153E-2</v>
      </c>
      <c r="BB26" s="17"/>
      <c r="BC26" s="17">
        <v>2.38822577363367E-2</v>
      </c>
      <c r="BD26" s="17">
        <v>5.4715717701932398E-2</v>
      </c>
      <c r="BE26" s="17">
        <v>2.4726151348510101E-2</v>
      </c>
      <c r="BF26" s="17">
        <v>1.52264128999113E-2</v>
      </c>
    </row>
    <row r="27" spans="2:58" ht="28.9">
      <c r="B27" s="18" t="s">
        <v>250</v>
      </c>
      <c r="C27" s="19">
        <v>3.3942268371195697E-2</v>
      </c>
      <c r="D27" s="19">
        <v>4.4001277643438197E-2</v>
      </c>
      <c r="E27" s="19">
        <v>2.4367919318266502E-2</v>
      </c>
      <c r="F27" s="19"/>
      <c r="G27" s="19">
        <v>4.5972823682755098E-2</v>
      </c>
      <c r="H27" s="19">
        <v>4.0335514201340503E-2</v>
      </c>
      <c r="I27" s="19">
        <v>4.6798106101166699E-2</v>
      </c>
      <c r="J27" s="19">
        <v>3.8351853395155101E-2</v>
      </c>
      <c r="K27" s="19">
        <v>9.3968540078105001E-3</v>
      </c>
      <c r="L27" s="19">
        <v>2.3921440983877201E-2</v>
      </c>
      <c r="M27" s="19"/>
      <c r="N27" s="19">
        <v>4.1808945743068801E-2</v>
      </c>
      <c r="O27" s="19">
        <v>2.32904911542158E-2</v>
      </c>
      <c r="P27" s="19">
        <v>3.7107375330461503E-2</v>
      </c>
      <c r="Q27" s="19">
        <v>3.3924557469287797E-2</v>
      </c>
      <c r="R27" s="19"/>
      <c r="S27" s="19">
        <v>5.72083782030854E-2</v>
      </c>
      <c r="T27" s="19">
        <v>1.9557599642883498E-2</v>
      </c>
      <c r="U27" s="19">
        <v>1.63525998823707E-2</v>
      </c>
      <c r="V27" s="19">
        <v>4.3328290354074102E-2</v>
      </c>
      <c r="W27" s="19">
        <v>5.6052288299403303E-3</v>
      </c>
      <c r="X27" s="19">
        <v>3.5290971128357801E-2</v>
      </c>
      <c r="Y27" s="19">
        <v>1.69724006014462E-2</v>
      </c>
      <c r="Z27" s="19">
        <v>3.8681885732222199E-2</v>
      </c>
      <c r="AA27" s="19">
        <v>5.8362923416088897E-2</v>
      </c>
      <c r="AB27" s="19"/>
      <c r="AC27" s="19">
        <v>5.1881765806516197E-2</v>
      </c>
      <c r="AD27" s="19">
        <v>2.7920523876076599E-2</v>
      </c>
      <c r="AE27" s="19">
        <v>3.7537260897579298E-2</v>
      </c>
      <c r="AF27" s="19">
        <v>2.8758800955705599E-2</v>
      </c>
      <c r="AG27" s="19">
        <v>1.5849652753981501E-2</v>
      </c>
      <c r="AH27" s="19">
        <v>2.5427915748171399E-2</v>
      </c>
      <c r="AI27" s="19"/>
      <c r="AJ27" s="19">
        <v>3.1089244068827199E-2</v>
      </c>
      <c r="AK27" s="19">
        <v>2.8663898469995199E-2</v>
      </c>
      <c r="AL27" s="19">
        <v>2.7377651334658502E-2</v>
      </c>
      <c r="AM27" s="19">
        <v>2.98479713898171E-2</v>
      </c>
      <c r="AN27" s="19">
        <v>4.4672651282490497E-2</v>
      </c>
      <c r="AO27" s="19">
        <v>5.9606215563090099E-2</v>
      </c>
      <c r="AP27" s="19"/>
      <c r="AQ27" s="19">
        <v>3.8758063008462303E-2</v>
      </c>
      <c r="AR27" s="19">
        <v>3.5973055232156798E-2</v>
      </c>
      <c r="AS27" s="19"/>
      <c r="AT27" s="19">
        <v>3.0458130904651898E-2</v>
      </c>
      <c r="AU27" s="19">
        <v>4.8125465217781299E-2</v>
      </c>
      <c r="AV27" s="19"/>
      <c r="AW27" s="19">
        <v>9.7997896024896204E-3</v>
      </c>
      <c r="AX27" s="19">
        <v>4.7335992359828598E-2</v>
      </c>
      <c r="AY27" s="19"/>
      <c r="AZ27" s="19">
        <v>3.6930309978755203E-2</v>
      </c>
      <c r="BA27" s="19">
        <v>3.3318950267141399E-2</v>
      </c>
      <c r="BB27" s="19"/>
      <c r="BC27" s="19">
        <v>4.7061269122253203E-2</v>
      </c>
      <c r="BD27" s="19">
        <v>2.32422978931737E-2</v>
      </c>
      <c r="BE27" s="19">
        <v>3.4110418884538897E-2</v>
      </c>
      <c r="BF27" s="19">
        <v>3.7503657649595998E-2</v>
      </c>
    </row>
    <row r="28" spans="2:58">
      <c r="B28" s="16"/>
    </row>
    <row r="29" spans="2:58">
      <c r="B29" t="s">
        <v>497</v>
      </c>
    </row>
    <row r="30" spans="2:58">
      <c r="B30" t="s">
        <v>498</v>
      </c>
    </row>
    <row r="32" spans="2:58">
      <c r="B32"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L24"/>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12" width="20.7109375" customWidth="1"/>
  </cols>
  <sheetData>
    <row r="2" spans="2:12" ht="40.15" customHeight="1">
      <c r="D2" s="30" t="s">
        <v>541</v>
      </c>
      <c r="E2" s="31"/>
      <c r="F2" s="31"/>
      <c r="G2" s="31"/>
      <c r="H2" s="31"/>
      <c r="I2" s="31"/>
      <c r="J2" s="31"/>
      <c r="K2" s="31"/>
      <c r="L2" s="31"/>
    </row>
    <row r="6" spans="2:12" ht="49.9" customHeight="1">
      <c r="B6" s="20" t="s">
        <v>36</v>
      </c>
      <c r="C6" s="20" t="s">
        <v>542</v>
      </c>
      <c r="D6" s="20" t="s">
        <v>543</v>
      </c>
      <c r="E6" s="20" t="s">
        <v>544</v>
      </c>
      <c r="F6" s="20" t="s">
        <v>545</v>
      </c>
      <c r="G6" s="20" t="s">
        <v>546</v>
      </c>
      <c r="H6" s="20" t="s">
        <v>547</v>
      </c>
      <c r="I6" s="20" t="s">
        <v>548</v>
      </c>
      <c r="J6" s="20" t="s">
        <v>549</v>
      </c>
      <c r="K6" s="20" t="s">
        <v>550</v>
      </c>
    </row>
    <row r="7" spans="2:12">
      <c r="B7" s="18" t="s">
        <v>252</v>
      </c>
      <c r="C7" s="17">
        <v>0.32568929310484201</v>
      </c>
      <c r="D7" s="17">
        <v>0.22006865487141999</v>
      </c>
      <c r="E7" s="17">
        <v>0.33314051995065302</v>
      </c>
      <c r="F7" s="17">
        <v>0.28576960028200199</v>
      </c>
      <c r="G7" s="17">
        <v>0.13207851911700799</v>
      </c>
      <c r="H7" s="17">
        <v>0.114851712034892</v>
      </c>
      <c r="I7" s="17">
        <v>7.2359698936355799E-2</v>
      </c>
      <c r="J7" s="17">
        <v>7.8562172725928303E-2</v>
      </c>
      <c r="K7" s="17">
        <v>5.8258887663937699E-2</v>
      </c>
    </row>
    <row r="8" spans="2:12">
      <c r="B8" s="18" t="s">
        <v>253</v>
      </c>
      <c r="C8" s="17">
        <v>0.24217802512196601</v>
      </c>
      <c r="D8" s="17">
        <v>0.26828017023721601</v>
      </c>
      <c r="E8" s="17">
        <v>0.23643163649493601</v>
      </c>
      <c r="F8" s="17">
        <v>0.248629718771716</v>
      </c>
      <c r="G8" s="17">
        <v>0.207166055349046</v>
      </c>
      <c r="H8" s="17">
        <v>0.19430120176502899</v>
      </c>
      <c r="I8" s="17">
        <v>0.13115468879266301</v>
      </c>
      <c r="J8" s="17">
        <v>0.125346737787598</v>
      </c>
      <c r="K8" s="17">
        <v>7.5449978449566801E-2</v>
      </c>
    </row>
    <row r="9" spans="2:12">
      <c r="B9" s="18" t="s">
        <v>254</v>
      </c>
      <c r="C9" s="17">
        <v>0.257467851466672</v>
      </c>
      <c r="D9" s="17">
        <v>0.253918252706682</v>
      </c>
      <c r="E9" s="17">
        <v>0.22404359247856401</v>
      </c>
      <c r="F9" s="17">
        <v>0.25521141925378099</v>
      </c>
      <c r="G9" s="17">
        <v>0.28241103271659801</v>
      </c>
      <c r="H9" s="17">
        <v>0.24841543286644699</v>
      </c>
      <c r="I9" s="17">
        <v>0.21815591310912499</v>
      </c>
      <c r="J9" s="17">
        <v>0.24657378947543801</v>
      </c>
      <c r="K9" s="17">
        <v>0.12904740841995499</v>
      </c>
    </row>
    <row r="10" spans="2:12">
      <c r="B10" s="18" t="s">
        <v>255</v>
      </c>
      <c r="C10" s="17">
        <v>0.112906082018008</v>
      </c>
      <c r="D10" s="17">
        <v>0.16737073168444</v>
      </c>
      <c r="E10" s="17">
        <v>0.12027147794220799</v>
      </c>
      <c r="F10" s="17">
        <v>0.123158757603313</v>
      </c>
      <c r="G10" s="17">
        <v>0.23903109225677199</v>
      </c>
      <c r="H10" s="17">
        <v>0.23404928712905099</v>
      </c>
      <c r="I10" s="17">
        <v>0.25869429284133799</v>
      </c>
      <c r="J10" s="17">
        <v>0.21598246456089201</v>
      </c>
      <c r="K10" s="17">
        <v>0.16762174593311399</v>
      </c>
    </row>
    <row r="11" spans="2:12">
      <c r="B11" s="18" t="s">
        <v>256</v>
      </c>
      <c r="C11" s="17">
        <v>1.91085266789719E-2</v>
      </c>
      <c r="D11" s="17">
        <v>3.23257519887062E-2</v>
      </c>
      <c r="E11" s="17">
        <v>2.9673394553166199E-2</v>
      </c>
      <c r="F11" s="17">
        <v>3.9663739368984E-2</v>
      </c>
      <c r="G11" s="17">
        <v>6.5332327273302404E-2</v>
      </c>
      <c r="H11" s="17">
        <v>0.105928685261549</v>
      </c>
      <c r="I11" s="17">
        <v>0.15131433428914301</v>
      </c>
      <c r="J11" s="17">
        <v>0.154248964598169</v>
      </c>
      <c r="K11" s="17">
        <v>0.16705928566657499</v>
      </c>
    </row>
    <row r="12" spans="2:12">
      <c r="B12" s="18" t="s">
        <v>257</v>
      </c>
      <c r="C12" s="17">
        <v>1.4575539530557201E-2</v>
      </c>
      <c r="D12" s="17">
        <v>1.5550933741392501E-2</v>
      </c>
      <c r="E12" s="17">
        <v>1.45985532215753E-2</v>
      </c>
      <c r="F12" s="17">
        <v>1.89436785700558E-2</v>
      </c>
      <c r="G12" s="17">
        <v>2.83934398920546E-2</v>
      </c>
      <c r="H12" s="17">
        <v>3.75582795015761E-2</v>
      </c>
      <c r="I12" s="17">
        <v>8.55616141421221E-2</v>
      </c>
      <c r="J12" s="17">
        <v>8.4786490814149101E-2</v>
      </c>
      <c r="K12" s="17">
        <v>0.13642807460551201</v>
      </c>
    </row>
    <row r="13" spans="2:12">
      <c r="B13" s="18" t="s">
        <v>258</v>
      </c>
      <c r="C13" s="17">
        <v>1.4185974176502501E-2</v>
      </c>
      <c r="D13" s="17">
        <v>2.0279050747376699E-2</v>
      </c>
      <c r="E13" s="17">
        <v>2.4532308029508499E-2</v>
      </c>
      <c r="F13" s="17">
        <v>1.9199982028854E-2</v>
      </c>
      <c r="G13" s="17">
        <v>2.0290632193591701E-2</v>
      </c>
      <c r="H13" s="17">
        <v>4.9418569605473098E-2</v>
      </c>
      <c r="I13" s="17">
        <v>6.9128958153353195E-2</v>
      </c>
      <c r="J13" s="17">
        <v>7.4867151466028597E-2</v>
      </c>
      <c r="K13" s="17">
        <v>0.24609263696338601</v>
      </c>
    </row>
    <row r="14" spans="2:12">
      <c r="B14" s="18" t="s">
        <v>101</v>
      </c>
      <c r="C14" s="17">
        <v>1.38887079024797E-2</v>
      </c>
      <c r="D14" s="17">
        <v>2.22064540227669E-2</v>
      </c>
      <c r="E14" s="17">
        <v>1.7308517329388401E-2</v>
      </c>
      <c r="F14" s="17">
        <v>9.4231041212945003E-3</v>
      </c>
      <c r="G14" s="17">
        <v>2.5296901201627899E-2</v>
      </c>
      <c r="H14" s="17">
        <v>1.5476831835981499E-2</v>
      </c>
      <c r="I14" s="17">
        <v>1.3630499735900199E-2</v>
      </c>
      <c r="J14" s="17">
        <v>1.9632228571796799E-2</v>
      </c>
      <c r="K14" s="17">
        <v>2.00419822979532E-2</v>
      </c>
    </row>
    <row r="15" spans="2:12">
      <c r="B15" s="23" t="s">
        <v>259</v>
      </c>
      <c r="C15" s="21">
        <v>0.82533516969347998</v>
      </c>
      <c r="D15" s="21">
        <v>0.74226707781531798</v>
      </c>
      <c r="E15" s="21">
        <v>0.79361574892415299</v>
      </c>
      <c r="F15" s="21">
        <v>0.78961073830749895</v>
      </c>
      <c r="G15" s="21">
        <v>0.621655607182651</v>
      </c>
      <c r="H15" s="21">
        <v>0.55756834666636801</v>
      </c>
      <c r="I15" s="21">
        <v>0.421670300838143</v>
      </c>
      <c r="J15" s="21">
        <v>0.45048269998896501</v>
      </c>
      <c r="K15" s="21">
        <v>0.26275627453346001</v>
      </c>
    </row>
    <row r="16" spans="2:12">
      <c r="B16" s="23" t="s">
        <v>260</v>
      </c>
      <c r="C16" s="21">
        <v>4.7870040386031598E-2</v>
      </c>
      <c r="D16" s="21">
        <v>6.8155736477475498E-2</v>
      </c>
      <c r="E16" s="21">
        <v>6.8804255804250106E-2</v>
      </c>
      <c r="F16" s="21">
        <v>7.7807399967893806E-2</v>
      </c>
      <c r="G16" s="21">
        <v>0.114016399358949</v>
      </c>
      <c r="H16" s="21">
        <v>0.192905534368599</v>
      </c>
      <c r="I16" s="21">
        <v>0.30600490658461799</v>
      </c>
      <c r="J16" s="21">
        <v>0.31390260687834698</v>
      </c>
      <c r="K16" s="21">
        <v>0.54957999723547302</v>
      </c>
    </row>
    <row r="17" spans="2:11">
      <c r="B17" s="23" t="s">
        <v>261</v>
      </c>
      <c r="C17" s="22">
        <v>0.77746512930744904</v>
      </c>
      <c r="D17" s="22">
        <v>0.67411134133784201</v>
      </c>
      <c r="E17" s="22">
        <v>0.72481149311990301</v>
      </c>
      <c r="F17" s="22">
        <v>0.71180333833960496</v>
      </c>
      <c r="G17" s="22">
        <v>0.50763920782370298</v>
      </c>
      <c r="H17" s="22">
        <v>0.36466281229776998</v>
      </c>
      <c r="I17" s="22">
        <v>0.115665394253524</v>
      </c>
      <c r="J17" s="22">
        <v>0.136580093110618</v>
      </c>
      <c r="K17" s="22">
        <v>-0.28682372270201401</v>
      </c>
    </row>
    <row r="18" spans="2:11">
      <c r="B18" s="16"/>
      <c r="C18" s="16"/>
      <c r="D18" s="16"/>
      <c r="E18" s="16"/>
      <c r="F18" s="16"/>
      <c r="G18" s="16"/>
      <c r="H18" s="16"/>
      <c r="I18" s="16"/>
      <c r="J18" s="16"/>
      <c r="K18" s="16"/>
    </row>
    <row r="19" spans="2:11">
      <c r="B19" t="s">
        <v>497</v>
      </c>
    </row>
    <row r="20" spans="2:11">
      <c r="B20" t="s">
        <v>498</v>
      </c>
    </row>
    <row r="24" spans="2:11">
      <c r="B24"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BF24"/>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251</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252</v>
      </c>
      <c r="C9" s="17">
        <v>0.32568929310484201</v>
      </c>
      <c r="D9" s="17">
        <v>0.326123017978178</v>
      </c>
      <c r="E9" s="17">
        <v>0.32380288755209802</v>
      </c>
      <c r="F9" s="17"/>
      <c r="G9" s="17">
        <v>0.32894377100106598</v>
      </c>
      <c r="H9" s="17">
        <v>0.31226424586039703</v>
      </c>
      <c r="I9" s="17">
        <v>0.33413648104902799</v>
      </c>
      <c r="J9" s="17">
        <v>0.31858096102560501</v>
      </c>
      <c r="K9" s="17">
        <v>0.32297699797365698</v>
      </c>
      <c r="L9" s="17">
        <v>0.33165613009271599</v>
      </c>
      <c r="M9" s="17"/>
      <c r="N9" s="17">
        <v>0.35368088126920699</v>
      </c>
      <c r="O9" s="17">
        <v>0.32250441614340197</v>
      </c>
      <c r="P9" s="17">
        <v>0.35377768045250602</v>
      </c>
      <c r="Q9" s="17">
        <v>0.275932193649012</v>
      </c>
      <c r="R9" s="17"/>
      <c r="S9" s="17">
        <v>0.35687557899728301</v>
      </c>
      <c r="T9" s="17">
        <v>0.28226267358600599</v>
      </c>
      <c r="U9" s="17">
        <v>0.35006864424277701</v>
      </c>
      <c r="V9" s="17">
        <v>0.28702119981332802</v>
      </c>
      <c r="W9" s="17">
        <v>0.29813305725188299</v>
      </c>
      <c r="X9" s="17">
        <v>0.34516439676854199</v>
      </c>
      <c r="Y9" s="17">
        <v>0.34770093736915703</v>
      </c>
      <c r="Z9" s="17">
        <v>0.30081769417857301</v>
      </c>
      <c r="AA9" s="17">
        <v>0.35155167059168402</v>
      </c>
      <c r="AB9" s="17"/>
      <c r="AC9" s="17">
        <v>0.36466944480452101</v>
      </c>
      <c r="AD9" s="17">
        <v>0.27638168236302402</v>
      </c>
      <c r="AE9" s="17">
        <v>0.34347927477747597</v>
      </c>
      <c r="AF9" s="17">
        <v>0.32882900981379598</v>
      </c>
      <c r="AG9" s="17">
        <v>0.33143933949718302</v>
      </c>
      <c r="AH9" s="17">
        <v>0.35789311191339601</v>
      </c>
      <c r="AI9" s="17"/>
      <c r="AJ9" s="17">
        <v>0.31977268856547097</v>
      </c>
      <c r="AK9" s="17">
        <v>0.299550190278705</v>
      </c>
      <c r="AL9" s="17">
        <v>0.23954966760347501</v>
      </c>
      <c r="AM9" s="17">
        <v>0.32512671348280198</v>
      </c>
      <c r="AN9" s="17">
        <v>0.39646517298902101</v>
      </c>
      <c r="AO9" s="17">
        <v>0.306422754967283</v>
      </c>
      <c r="AP9" s="17"/>
      <c r="AQ9" s="17">
        <v>0.35544230467275101</v>
      </c>
      <c r="AR9" s="17">
        <v>0.33294526324969898</v>
      </c>
      <c r="AS9" s="17"/>
      <c r="AT9" s="17">
        <v>0.317505609730516</v>
      </c>
      <c r="AU9" s="17">
        <v>0.35729194942450199</v>
      </c>
      <c r="AV9" s="17"/>
      <c r="AW9" s="17">
        <v>0.33584453602348402</v>
      </c>
      <c r="AX9" s="17">
        <v>0.32005538442492099</v>
      </c>
      <c r="AY9" s="17"/>
      <c r="AZ9" s="17">
        <v>0.39429442517555702</v>
      </c>
      <c r="BA9" s="17">
        <v>0.30722185508693001</v>
      </c>
      <c r="BB9" s="17"/>
      <c r="BC9" s="17">
        <v>0.36327475904524298</v>
      </c>
      <c r="BD9" s="17">
        <v>0.32896573638110499</v>
      </c>
      <c r="BE9" s="17">
        <v>0.32272867713536002</v>
      </c>
      <c r="BF9" s="17">
        <v>0.31636928991643898</v>
      </c>
    </row>
    <row r="10" spans="2:58">
      <c r="B10" s="18" t="s">
        <v>253</v>
      </c>
      <c r="C10" s="17">
        <v>0.24217802512196601</v>
      </c>
      <c r="D10" s="17">
        <v>0.23243416608050099</v>
      </c>
      <c r="E10" s="17">
        <v>0.25171139745857601</v>
      </c>
      <c r="F10" s="17"/>
      <c r="G10" s="17">
        <v>0.22387208311835199</v>
      </c>
      <c r="H10" s="17">
        <v>0.25865200761379697</v>
      </c>
      <c r="I10" s="17">
        <v>0.220552441704671</v>
      </c>
      <c r="J10" s="17">
        <v>0.23834383562015499</v>
      </c>
      <c r="K10" s="17">
        <v>0.26193454777540098</v>
      </c>
      <c r="L10" s="17">
        <v>0.24828877185999201</v>
      </c>
      <c r="M10" s="17"/>
      <c r="N10" s="17">
        <v>0.23561723242659199</v>
      </c>
      <c r="O10" s="17">
        <v>0.26606188144574899</v>
      </c>
      <c r="P10" s="17">
        <v>0.22148752770137001</v>
      </c>
      <c r="Q10" s="17">
        <v>0.238142714588437</v>
      </c>
      <c r="R10" s="17"/>
      <c r="S10" s="17">
        <v>0.249335109690724</v>
      </c>
      <c r="T10" s="17">
        <v>0.233581974163699</v>
      </c>
      <c r="U10" s="17">
        <v>0.234957384253034</v>
      </c>
      <c r="V10" s="17">
        <v>0.26135058274469702</v>
      </c>
      <c r="W10" s="17">
        <v>0.20321968248925701</v>
      </c>
      <c r="X10" s="17">
        <v>0.25102479858399701</v>
      </c>
      <c r="Y10" s="17">
        <v>0.298874396684284</v>
      </c>
      <c r="Z10" s="17">
        <v>0.25635748039283701</v>
      </c>
      <c r="AA10" s="17">
        <v>0.204650991942326</v>
      </c>
      <c r="AB10" s="17"/>
      <c r="AC10" s="17">
        <v>0.25508286295708299</v>
      </c>
      <c r="AD10" s="17">
        <v>0.255413666122214</v>
      </c>
      <c r="AE10" s="17">
        <v>0.19930098476441699</v>
      </c>
      <c r="AF10" s="17">
        <v>0.22139918890572799</v>
      </c>
      <c r="AG10" s="17">
        <v>0.27434616183497801</v>
      </c>
      <c r="AH10" s="17">
        <v>0.22037659037377599</v>
      </c>
      <c r="AI10" s="17"/>
      <c r="AJ10" s="17">
        <v>0.25580879230646297</v>
      </c>
      <c r="AK10" s="17">
        <v>0.246026714434981</v>
      </c>
      <c r="AL10" s="17">
        <v>0.20720802816516901</v>
      </c>
      <c r="AM10" s="17">
        <v>0.277589760062185</v>
      </c>
      <c r="AN10" s="17">
        <v>0.218181911679493</v>
      </c>
      <c r="AO10" s="17">
        <v>0.240639661624306</v>
      </c>
      <c r="AP10" s="17"/>
      <c r="AQ10" s="17">
        <v>0.231312834709654</v>
      </c>
      <c r="AR10" s="17">
        <v>0.244191539782914</v>
      </c>
      <c r="AS10" s="17"/>
      <c r="AT10" s="17">
        <v>0.24442720430079901</v>
      </c>
      <c r="AU10" s="17">
        <v>0.229375174508266</v>
      </c>
      <c r="AV10" s="17"/>
      <c r="AW10" s="17">
        <v>0.27444177253993401</v>
      </c>
      <c r="AX10" s="17">
        <v>0.224278797296389</v>
      </c>
      <c r="AY10" s="17"/>
      <c r="AZ10" s="17">
        <v>0.21316781905350801</v>
      </c>
      <c r="BA10" s="17">
        <v>0.25419068491422397</v>
      </c>
      <c r="BB10" s="17"/>
      <c r="BC10" s="17">
        <v>0.24446275718395399</v>
      </c>
      <c r="BD10" s="17">
        <v>0.220409798609872</v>
      </c>
      <c r="BE10" s="17">
        <v>0.25750389021889503</v>
      </c>
      <c r="BF10" s="17">
        <v>0.23710718020614299</v>
      </c>
    </row>
    <row r="11" spans="2:58">
      <c r="B11" s="18" t="s">
        <v>254</v>
      </c>
      <c r="C11" s="17">
        <v>0.257467851466672</v>
      </c>
      <c r="D11" s="17">
        <v>0.25147725126007497</v>
      </c>
      <c r="E11" s="17">
        <v>0.26448273436591802</v>
      </c>
      <c r="F11" s="17"/>
      <c r="G11" s="17">
        <v>0.24481787894984</v>
      </c>
      <c r="H11" s="17">
        <v>0.261849826427485</v>
      </c>
      <c r="I11" s="17">
        <v>0.25739952507470298</v>
      </c>
      <c r="J11" s="17">
        <v>0.267652251676123</v>
      </c>
      <c r="K11" s="17">
        <v>0.255928085816577</v>
      </c>
      <c r="L11" s="17">
        <v>0.25785975390596899</v>
      </c>
      <c r="M11" s="17"/>
      <c r="N11" s="17">
        <v>0.26396326192341502</v>
      </c>
      <c r="O11" s="17">
        <v>0.25835442284611998</v>
      </c>
      <c r="P11" s="17">
        <v>0.24388885480537001</v>
      </c>
      <c r="Q11" s="17">
        <v>0.26301600048344698</v>
      </c>
      <c r="R11" s="17"/>
      <c r="S11" s="17">
        <v>0.239481900662812</v>
      </c>
      <c r="T11" s="17">
        <v>0.29626305439077999</v>
      </c>
      <c r="U11" s="17">
        <v>0.25613862314465102</v>
      </c>
      <c r="V11" s="17">
        <v>0.30288495984281699</v>
      </c>
      <c r="W11" s="17">
        <v>0.30802048570283902</v>
      </c>
      <c r="X11" s="17">
        <v>0.19241860145502701</v>
      </c>
      <c r="Y11" s="17">
        <v>0.183309395212231</v>
      </c>
      <c r="Z11" s="17">
        <v>0.26159283632005798</v>
      </c>
      <c r="AA11" s="17">
        <v>0.26608605756947901</v>
      </c>
      <c r="AB11" s="17"/>
      <c r="AC11" s="17">
        <v>0.22442844890952701</v>
      </c>
      <c r="AD11" s="17">
        <v>0.27262107269599201</v>
      </c>
      <c r="AE11" s="17">
        <v>0.26662320891004698</v>
      </c>
      <c r="AF11" s="17">
        <v>0.28392153041520102</v>
      </c>
      <c r="AG11" s="17">
        <v>0.23784332472146699</v>
      </c>
      <c r="AH11" s="17">
        <v>0.25149313073933399</v>
      </c>
      <c r="AI11" s="17"/>
      <c r="AJ11" s="17">
        <v>0.25842931976054601</v>
      </c>
      <c r="AK11" s="17">
        <v>0.30010418648748699</v>
      </c>
      <c r="AL11" s="17">
        <v>0.27751840561392399</v>
      </c>
      <c r="AM11" s="17">
        <v>0.22884903913166599</v>
      </c>
      <c r="AN11" s="17">
        <v>0.225172077578603</v>
      </c>
      <c r="AO11" s="17">
        <v>0.20511425940247499</v>
      </c>
      <c r="AP11" s="17"/>
      <c r="AQ11" s="17">
        <v>0.24669822529093799</v>
      </c>
      <c r="AR11" s="17">
        <v>0.25547255063511598</v>
      </c>
      <c r="AS11" s="17"/>
      <c r="AT11" s="17">
        <v>0.25859817743469599</v>
      </c>
      <c r="AU11" s="17">
        <v>0.25408096012442699</v>
      </c>
      <c r="AV11" s="17"/>
      <c r="AW11" s="17">
        <v>0.24959407382815399</v>
      </c>
      <c r="AX11" s="17">
        <v>0.26183605265464999</v>
      </c>
      <c r="AY11" s="17"/>
      <c r="AZ11" s="17">
        <v>0.23798571473868699</v>
      </c>
      <c r="BA11" s="17">
        <v>0.262845112249532</v>
      </c>
      <c r="BB11" s="17"/>
      <c r="BC11" s="17">
        <v>0.23900178783975001</v>
      </c>
      <c r="BD11" s="17">
        <v>0.23316902721180699</v>
      </c>
      <c r="BE11" s="17">
        <v>0.28131393787530001</v>
      </c>
      <c r="BF11" s="17">
        <v>0.274318850171972</v>
      </c>
    </row>
    <row r="12" spans="2:58">
      <c r="B12" s="18" t="s">
        <v>255</v>
      </c>
      <c r="C12" s="17">
        <v>0.112906082018008</v>
      </c>
      <c r="D12" s="17">
        <v>0.108598618126808</v>
      </c>
      <c r="E12" s="17">
        <v>0.118010073596856</v>
      </c>
      <c r="F12" s="17"/>
      <c r="G12" s="17">
        <v>0.13082274636366101</v>
      </c>
      <c r="H12" s="17">
        <v>9.0895587036885703E-2</v>
      </c>
      <c r="I12" s="17">
        <v>0.12589417998451299</v>
      </c>
      <c r="J12" s="17">
        <v>0.123376337699334</v>
      </c>
      <c r="K12" s="17">
        <v>9.7143250845819096E-2</v>
      </c>
      <c r="L12" s="17">
        <v>0.112635850572014</v>
      </c>
      <c r="M12" s="17"/>
      <c r="N12" s="17">
        <v>0.10961074848714</v>
      </c>
      <c r="O12" s="17">
        <v>9.8580239625666796E-2</v>
      </c>
      <c r="P12" s="17">
        <v>0.109241182028932</v>
      </c>
      <c r="Q12" s="17">
        <v>0.13526661075200799</v>
      </c>
      <c r="R12" s="17"/>
      <c r="S12" s="17">
        <v>7.6936796022887805E-2</v>
      </c>
      <c r="T12" s="17">
        <v>0.13691855723308999</v>
      </c>
      <c r="U12" s="17">
        <v>0.10856891615138201</v>
      </c>
      <c r="V12" s="17">
        <v>0.100163502860682</v>
      </c>
      <c r="W12" s="17">
        <v>0.11653711647911399</v>
      </c>
      <c r="X12" s="17">
        <v>0.145878004124468</v>
      </c>
      <c r="Y12" s="17">
        <v>0.104435167749325</v>
      </c>
      <c r="Z12" s="17">
        <v>0.131603712678554</v>
      </c>
      <c r="AA12" s="17">
        <v>0.110730918370516</v>
      </c>
      <c r="AB12" s="17"/>
      <c r="AC12" s="17">
        <v>8.0534729364014096E-2</v>
      </c>
      <c r="AD12" s="17">
        <v>0.127132117514488</v>
      </c>
      <c r="AE12" s="17">
        <v>0.141556838871151</v>
      </c>
      <c r="AF12" s="17">
        <v>0.112471807426176</v>
      </c>
      <c r="AG12" s="17">
        <v>0.114589242041162</v>
      </c>
      <c r="AH12" s="17">
        <v>0.10896714919804799</v>
      </c>
      <c r="AI12" s="17"/>
      <c r="AJ12" s="17">
        <v>0.10760395905303401</v>
      </c>
      <c r="AK12" s="17">
        <v>0.11135412333667601</v>
      </c>
      <c r="AL12" s="17">
        <v>0.163412095367854</v>
      </c>
      <c r="AM12" s="17">
        <v>0.106632684420327</v>
      </c>
      <c r="AN12" s="17">
        <v>0.10606202097937301</v>
      </c>
      <c r="AO12" s="17">
        <v>0.115277064265812</v>
      </c>
      <c r="AP12" s="17"/>
      <c r="AQ12" s="17">
        <v>0.10205357175989301</v>
      </c>
      <c r="AR12" s="17">
        <v>0.108865552316583</v>
      </c>
      <c r="AS12" s="17"/>
      <c r="AT12" s="17">
        <v>0.120119839713906</v>
      </c>
      <c r="AU12" s="17">
        <v>8.6516700998024901E-2</v>
      </c>
      <c r="AV12" s="17"/>
      <c r="AW12" s="17">
        <v>8.8313148533324101E-2</v>
      </c>
      <c r="AX12" s="17">
        <v>0.12654970852050401</v>
      </c>
      <c r="AY12" s="17"/>
      <c r="AZ12" s="17">
        <v>9.5824415637297405E-2</v>
      </c>
      <c r="BA12" s="17">
        <v>0.11590340411436401</v>
      </c>
      <c r="BB12" s="17"/>
      <c r="BC12" s="17">
        <v>0.100420485244912</v>
      </c>
      <c r="BD12" s="17">
        <v>0.13953724966516501</v>
      </c>
      <c r="BE12" s="17">
        <v>9.7076415799607005E-2</v>
      </c>
      <c r="BF12" s="17">
        <v>0.114130505114622</v>
      </c>
    </row>
    <row r="13" spans="2:58">
      <c r="B13" s="18" t="s">
        <v>256</v>
      </c>
      <c r="C13" s="17">
        <v>1.91085266789719E-2</v>
      </c>
      <c r="D13" s="17">
        <v>2.2715133226398499E-2</v>
      </c>
      <c r="E13" s="17">
        <v>1.57303605487428E-2</v>
      </c>
      <c r="F13" s="17"/>
      <c r="G13" s="17">
        <v>1.55925774482925E-2</v>
      </c>
      <c r="H13" s="17">
        <v>3.5994987322884697E-2</v>
      </c>
      <c r="I13" s="17">
        <v>1.9560899044080201E-2</v>
      </c>
      <c r="J13" s="17">
        <v>1.19327340448304E-2</v>
      </c>
      <c r="K13" s="17">
        <v>1.9596443777741099E-2</v>
      </c>
      <c r="L13" s="17">
        <v>1.3210541637726E-2</v>
      </c>
      <c r="M13" s="17"/>
      <c r="N13" s="17">
        <v>5.5158872368846201E-3</v>
      </c>
      <c r="O13" s="17">
        <v>2.0479771026212401E-2</v>
      </c>
      <c r="P13" s="17">
        <v>2.0342716151790199E-2</v>
      </c>
      <c r="Q13" s="17">
        <v>3.1410345180894798E-2</v>
      </c>
      <c r="R13" s="17"/>
      <c r="S13" s="17">
        <v>8.7655973109049407E-3</v>
      </c>
      <c r="T13" s="17">
        <v>1.8467925827950701E-2</v>
      </c>
      <c r="U13" s="17">
        <v>2.2029464590620201E-2</v>
      </c>
      <c r="V13" s="17">
        <v>1.2564389038454299E-2</v>
      </c>
      <c r="W13" s="17">
        <v>1.1096149793275899E-2</v>
      </c>
      <c r="X13" s="17">
        <v>4.0113089484983599E-2</v>
      </c>
      <c r="Y13" s="17">
        <v>2.51707313609245E-2</v>
      </c>
      <c r="Z13" s="17">
        <v>0</v>
      </c>
      <c r="AA13" s="17">
        <v>2.64833012633638E-2</v>
      </c>
      <c r="AB13" s="17"/>
      <c r="AC13" s="17">
        <v>3.5854384360698502E-2</v>
      </c>
      <c r="AD13" s="17">
        <v>1.6805955088853498E-2</v>
      </c>
      <c r="AE13" s="17">
        <v>2.2507598997294501E-2</v>
      </c>
      <c r="AF13" s="17">
        <v>7.22385839762767E-3</v>
      </c>
      <c r="AG13" s="17">
        <v>9.31156998608677E-3</v>
      </c>
      <c r="AH13" s="17">
        <v>0</v>
      </c>
      <c r="AI13" s="17"/>
      <c r="AJ13" s="17">
        <v>1.5035202840389301E-2</v>
      </c>
      <c r="AK13" s="17">
        <v>1.5658387065847702E-2</v>
      </c>
      <c r="AL13" s="17">
        <v>2.0246500896686101E-2</v>
      </c>
      <c r="AM13" s="17">
        <v>1.8685834401923E-2</v>
      </c>
      <c r="AN13" s="17">
        <v>2.2074185345244898E-2</v>
      </c>
      <c r="AO13" s="17">
        <v>3.6862756223650602E-2</v>
      </c>
      <c r="AP13" s="17"/>
      <c r="AQ13" s="17">
        <v>2.3462614923907998E-2</v>
      </c>
      <c r="AR13" s="17">
        <v>1.7534999551888999E-2</v>
      </c>
      <c r="AS13" s="17"/>
      <c r="AT13" s="17">
        <v>1.6778588308726201E-2</v>
      </c>
      <c r="AU13" s="17">
        <v>2.8483747655515101E-2</v>
      </c>
      <c r="AV13" s="17"/>
      <c r="AW13" s="17">
        <v>1.33256335493989E-2</v>
      </c>
      <c r="AX13" s="17">
        <v>2.2316750456460002E-2</v>
      </c>
      <c r="AY13" s="17"/>
      <c r="AZ13" s="17">
        <v>2.32597724627897E-2</v>
      </c>
      <c r="BA13" s="17">
        <v>1.81828651846653E-2</v>
      </c>
      <c r="BB13" s="17"/>
      <c r="BC13" s="17">
        <v>2.3637665353225899E-2</v>
      </c>
      <c r="BD13" s="17">
        <v>1.4749922161393101E-2</v>
      </c>
      <c r="BE13" s="17">
        <v>1.10238620485453E-2</v>
      </c>
      <c r="BF13" s="17">
        <v>1.9430892796108701E-2</v>
      </c>
    </row>
    <row r="14" spans="2:58">
      <c r="B14" s="18" t="s">
        <v>257</v>
      </c>
      <c r="C14" s="17">
        <v>1.4575539530557201E-2</v>
      </c>
      <c r="D14" s="17">
        <v>2.0036773407304101E-2</v>
      </c>
      <c r="E14" s="17">
        <v>9.3470854080273495E-3</v>
      </c>
      <c r="F14" s="17"/>
      <c r="G14" s="17">
        <v>1.8016888006345801E-2</v>
      </c>
      <c r="H14" s="17">
        <v>2.2975569115127499E-2</v>
      </c>
      <c r="I14" s="17">
        <v>9.0905131363685603E-3</v>
      </c>
      <c r="J14" s="17">
        <v>1.43358586901261E-2</v>
      </c>
      <c r="K14" s="17">
        <v>1.3546274979165201E-2</v>
      </c>
      <c r="L14" s="17">
        <v>1.10992166405587E-2</v>
      </c>
      <c r="M14" s="17"/>
      <c r="N14" s="17">
        <v>1.50450582358572E-2</v>
      </c>
      <c r="O14" s="17">
        <v>1.10921537164911E-2</v>
      </c>
      <c r="P14" s="17">
        <v>1.8860576685977501E-2</v>
      </c>
      <c r="Q14" s="17">
        <v>1.40026722617974E-2</v>
      </c>
      <c r="R14" s="17"/>
      <c r="S14" s="17">
        <v>1.8157036119911801E-2</v>
      </c>
      <c r="T14" s="17">
        <v>5.7690744567103396E-3</v>
      </c>
      <c r="U14" s="17">
        <v>5.4318312891247396E-3</v>
      </c>
      <c r="V14" s="17">
        <v>2.5609440071017699E-2</v>
      </c>
      <c r="W14" s="17">
        <v>2.03158391137442E-2</v>
      </c>
      <c r="X14" s="17">
        <v>1.5194117728481501E-2</v>
      </c>
      <c r="Y14" s="17">
        <v>2.9200886006454801E-2</v>
      </c>
      <c r="Z14" s="17">
        <v>9.8861624273010405E-3</v>
      </c>
      <c r="AA14" s="17">
        <v>5.5400786930519096E-3</v>
      </c>
      <c r="AB14" s="17"/>
      <c r="AC14" s="17">
        <v>1.30716360212499E-2</v>
      </c>
      <c r="AD14" s="17">
        <v>1.45734910679566E-2</v>
      </c>
      <c r="AE14" s="17">
        <v>9.1023611026415704E-3</v>
      </c>
      <c r="AF14" s="17">
        <v>1.8571483455867802E-2</v>
      </c>
      <c r="AG14" s="17">
        <v>1.4208182078217399E-2</v>
      </c>
      <c r="AH14" s="17">
        <v>2.5277605185219799E-2</v>
      </c>
      <c r="AI14" s="17"/>
      <c r="AJ14" s="17">
        <v>1.4410964678746E-2</v>
      </c>
      <c r="AK14" s="17">
        <v>1.5752612734447301E-2</v>
      </c>
      <c r="AL14" s="17">
        <v>2.74408567101555E-2</v>
      </c>
      <c r="AM14" s="17">
        <v>1.12677858735729E-2</v>
      </c>
      <c r="AN14" s="17">
        <v>1.3349608714484601E-2</v>
      </c>
      <c r="AO14" s="17">
        <v>0</v>
      </c>
      <c r="AP14" s="17"/>
      <c r="AQ14" s="17">
        <v>1.3679136092755499E-2</v>
      </c>
      <c r="AR14" s="17">
        <v>1.54227596524354E-2</v>
      </c>
      <c r="AS14" s="17"/>
      <c r="AT14" s="17">
        <v>1.6727839585574601E-2</v>
      </c>
      <c r="AU14" s="17">
        <v>6.8979344204965704E-3</v>
      </c>
      <c r="AV14" s="17"/>
      <c r="AW14" s="17">
        <v>1.9172046681396999E-2</v>
      </c>
      <c r="AX14" s="17">
        <v>1.20254969819052E-2</v>
      </c>
      <c r="AY14" s="17"/>
      <c r="AZ14" s="17">
        <v>1.6080145927314399E-2</v>
      </c>
      <c r="BA14" s="17">
        <v>1.4874198619499601E-2</v>
      </c>
      <c r="BB14" s="17"/>
      <c r="BC14" s="17">
        <v>1.03188162122463E-2</v>
      </c>
      <c r="BD14" s="17">
        <v>2.08787452402085E-2</v>
      </c>
      <c r="BE14" s="17">
        <v>1.1920222247388699E-2</v>
      </c>
      <c r="BF14" s="17">
        <v>2.3799692691069001E-2</v>
      </c>
    </row>
    <row r="15" spans="2:58">
      <c r="B15" s="18" t="s">
        <v>258</v>
      </c>
      <c r="C15" s="17">
        <v>1.4185974176502501E-2</v>
      </c>
      <c r="D15" s="17">
        <v>2.10890984462755E-2</v>
      </c>
      <c r="E15" s="17">
        <v>7.5437001344774201E-3</v>
      </c>
      <c r="F15" s="17"/>
      <c r="G15" s="17">
        <v>4.9509903336930096E-3</v>
      </c>
      <c r="H15" s="17">
        <v>5.6198702381564398E-3</v>
      </c>
      <c r="I15" s="17">
        <v>1.97256467894458E-2</v>
      </c>
      <c r="J15" s="17">
        <v>1.77796967616057E-2</v>
      </c>
      <c r="K15" s="17">
        <v>1.93167016099146E-2</v>
      </c>
      <c r="L15" s="17">
        <v>1.6643057902644899E-2</v>
      </c>
      <c r="M15" s="17"/>
      <c r="N15" s="17">
        <v>7.4089367042332903E-3</v>
      </c>
      <c r="O15" s="17">
        <v>1.3452837430294601E-2</v>
      </c>
      <c r="P15" s="17">
        <v>1.23292725434061E-2</v>
      </c>
      <c r="Q15" s="17">
        <v>2.3997536103286501E-2</v>
      </c>
      <c r="R15" s="17"/>
      <c r="S15" s="17">
        <v>2.4715815763129499E-2</v>
      </c>
      <c r="T15" s="17">
        <v>1.44067354782241E-2</v>
      </c>
      <c r="U15" s="17">
        <v>1.20025711358735E-2</v>
      </c>
      <c r="V15" s="17">
        <v>4.2956268364322302E-3</v>
      </c>
      <c r="W15" s="17">
        <v>1.06061314277907E-2</v>
      </c>
      <c r="X15" s="17">
        <v>5.1023027873874603E-3</v>
      </c>
      <c r="Y15" s="17">
        <v>0</v>
      </c>
      <c r="Z15" s="17">
        <v>3.9742114002677097E-2</v>
      </c>
      <c r="AA15" s="17">
        <v>2.2238447857370999E-2</v>
      </c>
      <c r="AB15" s="17"/>
      <c r="AC15" s="17">
        <v>1.04435015450982E-2</v>
      </c>
      <c r="AD15" s="17">
        <v>1.6222092519699E-2</v>
      </c>
      <c r="AE15" s="17">
        <v>1.2435481511556001E-2</v>
      </c>
      <c r="AF15" s="17">
        <v>1.8186334784312599E-2</v>
      </c>
      <c r="AG15" s="17">
        <v>1.3827500386073201E-2</v>
      </c>
      <c r="AH15" s="17">
        <v>1.1300563625721601E-2</v>
      </c>
      <c r="AI15" s="17"/>
      <c r="AJ15" s="17">
        <v>1.5836492050370601E-2</v>
      </c>
      <c r="AK15" s="17">
        <v>6.8861334245176797E-3</v>
      </c>
      <c r="AL15" s="17">
        <v>3.7394414979632397E-2</v>
      </c>
      <c r="AM15" s="17">
        <v>6.41261071319845E-3</v>
      </c>
      <c r="AN15" s="17">
        <v>1.2374516465825E-2</v>
      </c>
      <c r="AO15" s="17">
        <v>3.2414523261278597E-2</v>
      </c>
      <c r="AP15" s="17"/>
      <c r="AQ15" s="17">
        <v>1.1470630780191299E-2</v>
      </c>
      <c r="AR15" s="17">
        <v>1.50502782034978E-2</v>
      </c>
      <c r="AS15" s="17"/>
      <c r="AT15" s="17">
        <v>1.2422302812337801E-2</v>
      </c>
      <c r="AU15" s="17">
        <v>2.1274155169053899E-2</v>
      </c>
      <c r="AV15" s="17"/>
      <c r="AW15" s="17">
        <v>7.7423447176133801E-3</v>
      </c>
      <c r="AX15" s="17">
        <v>1.77607601495673E-2</v>
      </c>
      <c r="AY15" s="17"/>
      <c r="AZ15" s="17">
        <v>4.7170929811132696E-3</v>
      </c>
      <c r="BA15" s="17">
        <v>1.7681543251508201E-2</v>
      </c>
      <c r="BB15" s="17"/>
      <c r="BC15" s="17">
        <v>7.4727217552438196E-3</v>
      </c>
      <c r="BD15" s="17">
        <v>2.7251847744162502E-2</v>
      </c>
      <c r="BE15" s="17">
        <v>5.1337778533474101E-3</v>
      </c>
      <c r="BF15" s="17">
        <v>9.3503968176224094E-3</v>
      </c>
    </row>
    <row r="16" spans="2:58">
      <c r="B16" s="18" t="s">
        <v>101</v>
      </c>
      <c r="C16" s="17">
        <v>1.38887079024797E-2</v>
      </c>
      <c r="D16" s="17">
        <v>1.7525941474459902E-2</v>
      </c>
      <c r="E16" s="17">
        <v>9.3717609353052306E-3</v>
      </c>
      <c r="F16" s="17"/>
      <c r="G16" s="17">
        <v>3.2983064778750203E-2</v>
      </c>
      <c r="H16" s="17">
        <v>1.17479063852671E-2</v>
      </c>
      <c r="I16" s="17">
        <v>1.36403132171898E-2</v>
      </c>
      <c r="J16" s="17">
        <v>7.9983244822213594E-3</v>
      </c>
      <c r="K16" s="17">
        <v>9.5576972217251994E-3</v>
      </c>
      <c r="L16" s="17">
        <v>8.6066773883786106E-3</v>
      </c>
      <c r="M16" s="17"/>
      <c r="N16" s="17">
        <v>9.1579937166695706E-3</v>
      </c>
      <c r="O16" s="17">
        <v>9.4742777660638405E-3</v>
      </c>
      <c r="P16" s="17">
        <v>2.0072189630648302E-2</v>
      </c>
      <c r="Q16" s="17">
        <v>1.8231926981117998E-2</v>
      </c>
      <c r="R16" s="17"/>
      <c r="S16" s="17">
        <v>2.57321654323464E-2</v>
      </c>
      <c r="T16" s="17">
        <v>1.2330004863538401E-2</v>
      </c>
      <c r="U16" s="17">
        <v>1.0802565192537601E-2</v>
      </c>
      <c r="V16" s="17">
        <v>6.1102987925714704E-3</v>
      </c>
      <c r="W16" s="17">
        <v>3.2071537742096597E-2</v>
      </c>
      <c r="X16" s="17">
        <v>5.1046890671141197E-3</v>
      </c>
      <c r="Y16" s="17">
        <v>1.1308485617623199E-2</v>
      </c>
      <c r="Z16" s="17">
        <v>0</v>
      </c>
      <c r="AA16" s="17">
        <v>1.27185337122078E-2</v>
      </c>
      <c r="AB16" s="17"/>
      <c r="AC16" s="17">
        <v>1.5914992037807999E-2</v>
      </c>
      <c r="AD16" s="17">
        <v>2.0849922627773101E-2</v>
      </c>
      <c r="AE16" s="17">
        <v>4.9942510654172999E-3</v>
      </c>
      <c r="AF16" s="17">
        <v>9.39678680128995E-3</v>
      </c>
      <c r="AG16" s="17">
        <v>4.4346794548318297E-3</v>
      </c>
      <c r="AH16" s="17">
        <v>2.4691848964504201E-2</v>
      </c>
      <c r="AI16" s="17"/>
      <c r="AJ16" s="17">
        <v>1.3102580744980901E-2</v>
      </c>
      <c r="AK16" s="17">
        <v>4.66765223733797E-3</v>
      </c>
      <c r="AL16" s="17">
        <v>2.7230030663104698E-2</v>
      </c>
      <c r="AM16" s="17">
        <v>2.54355719143258E-2</v>
      </c>
      <c r="AN16" s="17">
        <v>6.3205062479566101E-3</v>
      </c>
      <c r="AO16" s="17">
        <v>6.3268980255194798E-2</v>
      </c>
      <c r="AP16" s="17"/>
      <c r="AQ16" s="17">
        <v>1.58806817699093E-2</v>
      </c>
      <c r="AR16" s="17">
        <v>1.0517056607865101E-2</v>
      </c>
      <c r="AS16" s="17"/>
      <c r="AT16" s="17">
        <v>1.3420438113445701E-2</v>
      </c>
      <c r="AU16" s="17">
        <v>1.6079377699715101E-2</v>
      </c>
      <c r="AV16" s="17"/>
      <c r="AW16" s="17">
        <v>1.15664441266949E-2</v>
      </c>
      <c r="AX16" s="17">
        <v>1.51770495156028E-2</v>
      </c>
      <c r="AY16" s="17"/>
      <c r="AZ16" s="17">
        <v>1.46706140237341E-2</v>
      </c>
      <c r="BA16" s="17">
        <v>9.10033657927691E-3</v>
      </c>
      <c r="BB16" s="17"/>
      <c r="BC16" s="17">
        <v>1.14110073654241E-2</v>
      </c>
      <c r="BD16" s="17">
        <v>1.5037672986287399E-2</v>
      </c>
      <c r="BE16" s="17">
        <v>1.32992168215569E-2</v>
      </c>
      <c r="BF16" s="17">
        <v>5.4931922860238401E-3</v>
      </c>
    </row>
    <row r="17" spans="2:58">
      <c r="B17" s="18" t="s">
        <v>259</v>
      </c>
      <c r="C17" s="21">
        <v>0.82533516969347998</v>
      </c>
      <c r="D17" s="21">
        <v>0.81003443531875396</v>
      </c>
      <c r="E17" s="21">
        <v>0.83999701937659099</v>
      </c>
      <c r="F17" s="21"/>
      <c r="G17" s="21">
        <v>0.797633733069258</v>
      </c>
      <c r="H17" s="21">
        <v>0.83276607990167895</v>
      </c>
      <c r="I17" s="21">
        <v>0.81208844782840295</v>
      </c>
      <c r="J17" s="21">
        <v>0.82457704832188194</v>
      </c>
      <c r="K17" s="21">
        <v>0.84083963156563502</v>
      </c>
      <c r="L17" s="21">
        <v>0.83780465585867703</v>
      </c>
      <c r="M17" s="21"/>
      <c r="N17" s="21">
        <v>0.853261375619215</v>
      </c>
      <c r="O17" s="21">
        <v>0.846920720435271</v>
      </c>
      <c r="P17" s="21">
        <v>0.81915406295924598</v>
      </c>
      <c r="Q17" s="21">
        <v>0.77709090872089603</v>
      </c>
      <c r="R17" s="21"/>
      <c r="S17" s="21">
        <v>0.84569258935081904</v>
      </c>
      <c r="T17" s="21">
        <v>0.812107702140486</v>
      </c>
      <c r="U17" s="21">
        <v>0.84116465164046195</v>
      </c>
      <c r="V17" s="21">
        <v>0.85125674240084204</v>
      </c>
      <c r="W17" s="21">
        <v>0.80937322544397905</v>
      </c>
      <c r="X17" s="21">
        <v>0.78860779680756599</v>
      </c>
      <c r="Y17" s="21">
        <v>0.82988472926567303</v>
      </c>
      <c r="Z17" s="21">
        <v>0.818768010891468</v>
      </c>
      <c r="AA17" s="21">
        <v>0.82228872010348897</v>
      </c>
      <c r="AB17" s="21"/>
      <c r="AC17" s="21">
        <v>0.84418075667113102</v>
      </c>
      <c r="AD17" s="21">
        <v>0.80441642118122902</v>
      </c>
      <c r="AE17" s="21">
        <v>0.80940346845194</v>
      </c>
      <c r="AF17" s="21">
        <v>0.83414972913472596</v>
      </c>
      <c r="AG17" s="21">
        <v>0.84362882605362799</v>
      </c>
      <c r="AH17" s="21">
        <v>0.829762833026506</v>
      </c>
      <c r="AI17" s="21"/>
      <c r="AJ17" s="21">
        <v>0.83401080063247901</v>
      </c>
      <c r="AK17" s="21">
        <v>0.84568109120117396</v>
      </c>
      <c r="AL17" s="21">
        <v>0.72427610138256704</v>
      </c>
      <c r="AM17" s="21">
        <v>0.83156551267665302</v>
      </c>
      <c r="AN17" s="21">
        <v>0.83981916224711595</v>
      </c>
      <c r="AO17" s="21">
        <v>0.75217667599406401</v>
      </c>
      <c r="AP17" s="21"/>
      <c r="AQ17" s="21">
        <v>0.83345336467334297</v>
      </c>
      <c r="AR17" s="21">
        <v>0.83260935366772904</v>
      </c>
      <c r="AS17" s="21"/>
      <c r="AT17" s="21">
        <v>0.82053099146601005</v>
      </c>
      <c r="AU17" s="21">
        <v>0.84074808405719403</v>
      </c>
      <c r="AV17" s="21"/>
      <c r="AW17" s="21">
        <v>0.85988038239157205</v>
      </c>
      <c r="AX17" s="21">
        <v>0.80617023437596003</v>
      </c>
      <c r="AY17" s="21"/>
      <c r="AZ17" s="21">
        <v>0.84544795896775105</v>
      </c>
      <c r="BA17" s="21">
        <v>0.82425765225068603</v>
      </c>
      <c r="BB17" s="21"/>
      <c r="BC17" s="21">
        <v>0.84673930406894804</v>
      </c>
      <c r="BD17" s="21">
        <v>0.78254456220278301</v>
      </c>
      <c r="BE17" s="21">
        <v>0.861546505229555</v>
      </c>
      <c r="BF17" s="21">
        <v>0.82779532029455405</v>
      </c>
    </row>
    <row r="18" spans="2:58">
      <c r="B18" s="18" t="s">
        <v>260</v>
      </c>
      <c r="C18" s="21">
        <v>4.7870040386031598E-2</v>
      </c>
      <c r="D18" s="21">
        <v>6.38410050799781E-2</v>
      </c>
      <c r="E18" s="21">
        <v>3.2621146091247603E-2</v>
      </c>
      <c r="F18" s="21"/>
      <c r="G18" s="21">
        <v>3.8560455788331303E-2</v>
      </c>
      <c r="H18" s="21">
        <v>6.45904266761686E-2</v>
      </c>
      <c r="I18" s="21">
        <v>4.8377058969894603E-2</v>
      </c>
      <c r="J18" s="21">
        <v>4.4048289496562101E-2</v>
      </c>
      <c r="K18" s="21">
        <v>5.2459420366820997E-2</v>
      </c>
      <c r="L18" s="21">
        <v>4.0952816180929497E-2</v>
      </c>
      <c r="M18" s="21"/>
      <c r="N18" s="21">
        <v>2.79698821769752E-2</v>
      </c>
      <c r="O18" s="21">
        <v>4.5024762172998098E-2</v>
      </c>
      <c r="P18" s="21">
        <v>5.1532565381173699E-2</v>
      </c>
      <c r="Q18" s="21">
        <v>6.9410553545978707E-2</v>
      </c>
      <c r="R18" s="21"/>
      <c r="S18" s="21">
        <v>5.1638449193946299E-2</v>
      </c>
      <c r="T18" s="21">
        <v>3.8643735762885101E-2</v>
      </c>
      <c r="U18" s="21">
        <v>3.9463867015618499E-2</v>
      </c>
      <c r="V18" s="21">
        <v>4.2469455945904198E-2</v>
      </c>
      <c r="W18" s="21">
        <v>4.2018120334810699E-2</v>
      </c>
      <c r="X18" s="21">
        <v>6.0409510000852602E-2</v>
      </c>
      <c r="Y18" s="21">
        <v>5.4371617367379298E-2</v>
      </c>
      <c r="Z18" s="21">
        <v>4.9628276429978198E-2</v>
      </c>
      <c r="AA18" s="21">
        <v>5.4261827813786703E-2</v>
      </c>
      <c r="AB18" s="21"/>
      <c r="AC18" s="21">
        <v>5.9369521927046601E-2</v>
      </c>
      <c r="AD18" s="21">
        <v>4.7601538676509098E-2</v>
      </c>
      <c r="AE18" s="21">
        <v>4.4045441611492098E-2</v>
      </c>
      <c r="AF18" s="21">
        <v>4.3981676637808102E-2</v>
      </c>
      <c r="AG18" s="21">
        <v>3.7347252450377399E-2</v>
      </c>
      <c r="AH18" s="21">
        <v>3.6578168810941503E-2</v>
      </c>
      <c r="AI18" s="21"/>
      <c r="AJ18" s="21">
        <v>4.5282659569505897E-2</v>
      </c>
      <c r="AK18" s="21">
        <v>3.82971332248127E-2</v>
      </c>
      <c r="AL18" s="21">
        <v>8.5081772586473994E-2</v>
      </c>
      <c r="AM18" s="21">
        <v>3.6366230988694299E-2</v>
      </c>
      <c r="AN18" s="21">
        <v>4.7798310525554499E-2</v>
      </c>
      <c r="AO18" s="21">
        <v>6.9277279484929205E-2</v>
      </c>
      <c r="AP18" s="21"/>
      <c r="AQ18" s="21">
        <v>4.8612381796854703E-2</v>
      </c>
      <c r="AR18" s="21">
        <v>4.8008037407822203E-2</v>
      </c>
      <c r="AS18" s="21"/>
      <c r="AT18" s="21">
        <v>4.5928730706638603E-2</v>
      </c>
      <c r="AU18" s="21">
        <v>5.6655837245065503E-2</v>
      </c>
      <c r="AV18" s="21"/>
      <c r="AW18" s="21">
        <v>4.0240024948409302E-2</v>
      </c>
      <c r="AX18" s="21">
        <v>5.2103007587932501E-2</v>
      </c>
      <c r="AY18" s="21"/>
      <c r="AZ18" s="21">
        <v>4.40570113712173E-2</v>
      </c>
      <c r="BA18" s="21">
        <v>5.0738607055672999E-2</v>
      </c>
      <c r="BB18" s="21"/>
      <c r="BC18" s="21">
        <v>4.1429203320716097E-2</v>
      </c>
      <c r="BD18" s="21">
        <v>6.2880515145764204E-2</v>
      </c>
      <c r="BE18" s="21">
        <v>2.8077862149281398E-2</v>
      </c>
      <c r="BF18" s="21">
        <v>5.25809823048001E-2</v>
      </c>
    </row>
    <row r="19" spans="2:58">
      <c r="B19" s="18" t="s">
        <v>261</v>
      </c>
      <c r="C19" s="22">
        <v>0.77746512930744904</v>
      </c>
      <c r="D19" s="22">
        <v>0.74619343023877605</v>
      </c>
      <c r="E19" s="22">
        <v>0.80737587328534399</v>
      </c>
      <c r="F19" s="22"/>
      <c r="G19" s="22">
        <v>0.75907327728092699</v>
      </c>
      <c r="H19" s="22">
        <v>0.76817565322550996</v>
      </c>
      <c r="I19" s="22">
        <v>0.76371138885850798</v>
      </c>
      <c r="J19" s="22">
        <v>0.78052875882532002</v>
      </c>
      <c r="K19" s="22">
        <v>0.78838021119881396</v>
      </c>
      <c r="L19" s="22">
        <v>0.79685183967774798</v>
      </c>
      <c r="M19" s="22"/>
      <c r="N19" s="22">
        <v>0.82529149344223995</v>
      </c>
      <c r="O19" s="22">
        <v>0.801895958262273</v>
      </c>
      <c r="P19" s="22">
        <v>0.76762149757807197</v>
      </c>
      <c r="Q19" s="22">
        <v>0.70768035517491701</v>
      </c>
      <c r="R19" s="22"/>
      <c r="S19" s="22">
        <v>0.79405414015687303</v>
      </c>
      <c r="T19" s="22">
        <v>0.77346396637760095</v>
      </c>
      <c r="U19" s="22">
        <v>0.80170078462484395</v>
      </c>
      <c r="V19" s="22">
        <v>0.80878728645493803</v>
      </c>
      <c r="W19" s="22">
        <v>0.76735510510916805</v>
      </c>
      <c r="X19" s="22">
        <v>0.72819828680671295</v>
      </c>
      <c r="Y19" s="22">
        <v>0.77551311189829297</v>
      </c>
      <c r="Z19" s="22">
        <v>0.76913973446148998</v>
      </c>
      <c r="AA19" s="22">
        <v>0.768026892289702</v>
      </c>
      <c r="AB19" s="22"/>
      <c r="AC19" s="22">
        <v>0.78481123474408498</v>
      </c>
      <c r="AD19" s="22">
        <v>0.75681488250471995</v>
      </c>
      <c r="AE19" s="22">
        <v>0.76535802684044796</v>
      </c>
      <c r="AF19" s="22">
        <v>0.79016805249691802</v>
      </c>
      <c r="AG19" s="22">
        <v>0.80628157360325103</v>
      </c>
      <c r="AH19" s="22">
        <v>0.79318466421556499</v>
      </c>
      <c r="AI19" s="22"/>
      <c r="AJ19" s="22">
        <v>0.78872814106297295</v>
      </c>
      <c r="AK19" s="22">
        <v>0.80738395797636098</v>
      </c>
      <c r="AL19" s="22">
        <v>0.63919432879609295</v>
      </c>
      <c r="AM19" s="22">
        <v>0.79519928168795795</v>
      </c>
      <c r="AN19" s="22">
        <v>0.792020851721562</v>
      </c>
      <c r="AO19" s="22">
        <v>0.682899396509135</v>
      </c>
      <c r="AP19" s="22"/>
      <c r="AQ19" s="22">
        <v>0.78484098287648796</v>
      </c>
      <c r="AR19" s="22">
        <v>0.78460131625990703</v>
      </c>
      <c r="AS19" s="22"/>
      <c r="AT19" s="22">
        <v>0.774602260759372</v>
      </c>
      <c r="AU19" s="22">
        <v>0.78409224681212897</v>
      </c>
      <c r="AV19" s="22"/>
      <c r="AW19" s="22">
        <v>0.81964035744316299</v>
      </c>
      <c r="AX19" s="22">
        <v>0.75406722678802796</v>
      </c>
      <c r="AY19" s="22"/>
      <c r="AZ19" s="22">
        <v>0.80139094759653395</v>
      </c>
      <c r="BA19" s="22">
        <v>0.77351904519501302</v>
      </c>
      <c r="BB19" s="22"/>
      <c r="BC19" s="22">
        <v>0.80531010074823195</v>
      </c>
      <c r="BD19" s="22">
        <v>0.71966404705701903</v>
      </c>
      <c r="BE19" s="22">
        <v>0.83346864308027302</v>
      </c>
      <c r="BF19" s="22">
        <v>0.77521433798975403</v>
      </c>
    </row>
    <row r="20" spans="2:58">
      <c r="B20" s="16"/>
    </row>
    <row r="21" spans="2:58">
      <c r="B21" t="s">
        <v>497</v>
      </c>
    </row>
    <row r="22" spans="2:58">
      <c r="B22" t="s">
        <v>498</v>
      </c>
    </row>
    <row r="24" spans="2:58">
      <c r="B24"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BF24"/>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262</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252</v>
      </c>
      <c r="C9" s="17">
        <v>7.8562172725928303E-2</v>
      </c>
      <c r="D9" s="17">
        <v>8.5769660611270601E-2</v>
      </c>
      <c r="E9" s="17">
        <v>7.0036710479259398E-2</v>
      </c>
      <c r="F9" s="17"/>
      <c r="G9" s="17">
        <v>0.110295438866195</v>
      </c>
      <c r="H9" s="17">
        <v>0.120178629138631</v>
      </c>
      <c r="I9" s="17">
        <v>7.8099108423419702E-2</v>
      </c>
      <c r="J9" s="17">
        <v>5.2127105803009201E-2</v>
      </c>
      <c r="K9" s="17">
        <v>4.4354848238042199E-2</v>
      </c>
      <c r="L9" s="17">
        <v>6.5095521916864393E-2</v>
      </c>
      <c r="M9" s="17"/>
      <c r="N9" s="17">
        <v>6.4982640238347794E-2</v>
      </c>
      <c r="O9" s="17">
        <v>8.1486518581311201E-2</v>
      </c>
      <c r="P9" s="17">
        <v>8.6878237021917604E-2</v>
      </c>
      <c r="Q9" s="17">
        <v>8.3352436793389703E-2</v>
      </c>
      <c r="R9" s="17"/>
      <c r="S9" s="17">
        <v>9.2500921140733994E-2</v>
      </c>
      <c r="T9" s="17">
        <v>7.6789541893361402E-2</v>
      </c>
      <c r="U9" s="17">
        <v>6.9398456291912394E-2</v>
      </c>
      <c r="V9" s="17">
        <v>8.1622003413302405E-2</v>
      </c>
      <c r="W9" s="17">
        <v>0.13068098649300799</v>
      </c>
      <c r="X9" s="17">
        <v>6.02162387214479E-2</v>
      </c>
      <c r="Y9" s="17">
        <v>7.9811937381083095E-2</v>
      </c>
      <c r="Z9" s="17">
        <v>6.2393254531751402E-2</v>
      </c>
      <c r="AA9" s="17">
        <v>5.3919276393575702E-2</v>
      </c>
      <c r="AB9" s="17"/>
      <c r="AC9" s="17">
        <v>0.102846767582669</v>
      </c>
      <c r="AD9" s="17">
        <v>7.4816037717956502E-2</v>
      </c>
      <c r="AE9" s="17">
        <v>5.9798818029774603E-2</v>
      </c>
      <c r="AF9" s="17">
        <v>6.0923864035347802E-2</v>
      </c>
      <c r="AG9" s="17">
        <v>8.4742037560802994E-2</v>
      </c>
      <c r="AH9" s="17">
        <v>8.2556350656043095E-2</v>
      </c>
      <c r="AI9" s="17"/>
      <c r="AJ9" s="17">
        <v>6.8876848131364604E-2</v>
      </c>
      <c r="AK9" s="17">
        <v>8.0373422662219293E-2</v>
      </c>
      <c r="AL9" s="17">
        <v>9.35971322868661E-2</v>
      </c>
      <c r="AM9" s="17">
        <v>5.7823080425504797E-2</v>
      </c>
      <c r="AN9" s="17">
        <v>8.0305728717631905E-2</v>
      </c>
      <c r="AO9" s="17">
        <v>0.16681578006623199</v>
      </c>
      <c r="AP9" s="17"/>
      <c r="AQ9" s="17">
        <v>9.6121387476025805E-2</v>
      </c>
      <c r="AR9" s="17">
        <v>7.0542258623799495E-2</v>
      </c>
      <c r="AS9" s="17"/>
      <c r="AT9" s="17">
        <v>7.6480715869007093E-2</v>
      </c>
      <c r="AU9" s="17">
        <v>8.8812860402078905E-2</v>
      </c>
      <c r="AV9" s="17"/>
      <c r="AW9" s="17">
        <v>0.101873903619897</v>
      </c>
      <c r="AX9" s="17">
        <v>6.5629329653665996E-2</v>
      </c>
      <c r="AY9" s="17"/>
      <c r="AZ9" s="17">
        <v>9.6075103527401298E-2</v>
      </c>
      <c r="BA9" s="17">
        <v>7.2446253618080506E-2</v>
      </c>
      <c r="BB9" s="17"/>
      <c r="BC9" s="17">
        <v>9.1624945689583098E-2</v>
      </c>
      <c r="BD9" s="17">
        <v>5.8479790528196497E-2</v>
      </c>
      <c r="BE9" s="17">
        <v>7.9253570701964093E-2</v>
      </c>
      <c r="BF9" s="17">
        <v>7.26367855070367E-2</v>
      </c>
    </row>
    <row r="10" spans="2:58">
      <c r="B10" s="18" t="s">
        <v>253</v>
      </c>
      <c r="C10" s="17">
        <v>0.125346737787598</v>
      </c>
      <c r="D10" s="17">
        <v>0.133661535256832</v>
      </c>
      <c r="E10" s="17">
        <v>0.116395843941507</v>
      </c>
      <c r="F10" s="17"/>
      <c r="G10" s="17">
        <v>0.196923766044935</v>
      </c>
      <c r="H10" s="17">
        <v>0.145338413345828</v>
      </c>
      <c r="I10" s="17">
        <v>0.11803089915066101</v>
      </c>
      <c r="J10" s="17">
        <v>0.119572517429419</v>
      </c>
      <c r="K10" s="17">
        <v>8.1796385901828E-2</v>
      </c>
      <c r="L10" s="17">
        <v>9.9782838969439E-2</v>
      </c>
      <c r="M10" s="17"/>
      <c r="N10" s="17">
        <v>0.13798042347468201</v>
      </c>
      <c r="O10" s="17">
        <v>0.13945972519199401</v>
      </c>
      <c r="P10" s="17">
        <v>0.106701190985815</v>
      </c>
      <c r="Q10" s="17">
        <v>0.11225745549140401</v>
      </c>
      <c r="R10" s="17"/>
      <c r="S10" s="17">
        <v>0.160669573194342</v>
      </c>
      <c r="T10" s="17">
        <v>0.117190490758769</v>
      </c>
      <c r="U10" s="17">
        <v>0.11790531180090601</v>
      </c>
      <c r="V10" s="17">
        <v>0.13405448256585401</v>
      </c>
      <c r="W10" s="17">
        <v>0.141868640817538</v>
      </c>
      <c r="X10" s="17">
        <v>0.13164008795212201</v>
      </c>
      <c r="Y10" s="17">
        <v>9.4293730093256894E-2</v>
      </c>
      <c r="Z10" s="17">
        <v>7.77552112255568E-2</v>
      </c>
      <c r="AA10" s="17">
        <v>0.11634472442736001</v>
      </c>
      <c r="AB10" s="17"/>
      <c r="AC10" s="17">
        <v>0.13891378193863901</v>
      </c>
      <c r="AD10" s="17">
        <v>0.116551115153329</v>
      </c>
      <c r="AE10" s="17">
        <v>0.12623376392175301</v>
      </c>
      <c r="AF10" s="17">
        <v>0.13180319634329299</v>
      </c>
      <c r="AG10" s="17">
        <v>9.6769859055146901E-2</v>
      </c>
      <c r="AH10" s="17">
        <v>0.14789911250767501</v>
      </c>
      <c r="AI10" s="17"/>
      <c r="AJ10" s="17">
        <v>0.107184778264294</v>
      </c>
      <c r="AK10" s="17">
        <v>0.100626042664593</v>
      </c>
      <c r="AL10" s="17">
        <v>0.13871989218422201</v>
      </c>
      <c r="AM10" s="17">
        <v>0.168779214255872</v>
      </c>
      <c r="AN10" s="17">
        <v>0.148337681403096</v>
      </c>
      <c r="AO10" s="17">
        <v>0.25346133689550998</v>
      </c>
      <c r="AP10" s="17"/>
      <c r="AQ10" s="17">
        <v>0.14012078646104201</v>
      </c>
      <c r="AR10" s="17">
        <v>0.12218427822154999</v>
      </c>
      <c r="AS10" s="17"/>
      <c r="AT10" s="17">
        <v>0.124172275428304</v>
      </c>
      <c r="AU10" s="17">
        <v>0.12672206373762401</v>
      </c>
      <c r="AV10" s="17"/>
      <c r="AW10" s="17">
        <v>0.12913919321661699</v>
      </c>
      <c r="AX10" s="17">
        <v>0.123242765708256</v>
      </c>
      <c r="AY10" s="17"/>
      <c r="AZ10" s="17">
        <v>0.15072146211392101</v>
      </c>
      <c r="BA10" s="17">
        <v>0.115295679120197</v>
      </c>
      <c r="BB10" s="17"/>
      <c r="BC10" s="17">
        <v>0.188670401818718</v>
      </c>
      <c r="BD10" s="17">
        <v>0.12482024037464599</v>
      </c>
      <c r="BE10" s="17">
        <v>9.49998536490608E-2</v>
      </c>
      <c r="BF10" s="17">
        <v>0.11794803171940101</v>
      </c>
    </row>
    <row r="11" spans="2:58">
      <c r="B11" s="18" t="s">
        <v>254</v>
      </c>
      <c r="C11" s="17">
        <v>0.24657378947543801</v>
      </c>
      <c r="D11" s="17">
        <v>0.233526495358053</v>
      </c>
      <c r="E11" s="17">
        <v>0.25836681057544902</v>
      </c>
      <c r="F11" s="17"/>
      <c r="G11" s="17">
        <v>0.30886805004963303</v>
      </c>
      <c r="H11" s="17">
        <v>0.28547949675928502</v>
      </c>
      <c r="I11" s="17">
        <v>0.227756070089741</v>
      </c>
      <c r="J11" s="17">
        <v>0.222341864306971</v>
      </c>
      <c r="K11" s="17">
        <v>0.25506995543656802</v>
      </c>
      <c r="L11" s="17">
        <v>0.20075151545175801</v>
      </c>
      <c r="M11" s="17"/>
      <c r="N11" s="17">
        <v>0.25512598869131597</v>
      </c>
      <c r="O11" s="17">
        <v>0.24800060320012099</v>
      </c>
      <c r="P11" s="17">
        <v>0.23892770665278901</v>
      </c>
      <c r="Q11" s="17">
        <v>0.24180167749003301</v>
      </c>
      <c r="R11" s="17"/>
      <c r="S11" s="17">
        <v>0.24706365465605301</v>
      </c>
      <c r="T11" s="17">
        <v>0.232531057798988</v>
      </c>
      <c r="U11" s="17">
        <v>0.19017702494577801</v>
      </c>
      <c r="V11" s="17">
        <v>0.24059395580916401</v>
      </c>
      <c r="W11" s="17">
        <v>0.295298666142429</v>
      </c>
      <c r="X11" s="17">
        <v>0.27050751444351701</v>
      </c>
      <c r="Y11" s="17">
        <v>0.24819478531152001</v>
      </c>
      <c r="Z11" s="17">
        <v>0.30854211752555599</v>
      </c>
      <c r="AA11" s="17">
        <v>0.23698595703923001</v>
      </c>
      <c r="AB11" s="17"/>
      <c r="AC11" s="17">
        <v>0.22768157175484899</v>
      </c>
      <c r="AD11" s="17">
        <v>0.26619793891306098</v>
      </c>
      <c r="AE11" s="17">
        <v>0.25298921236433802</v>
      </c>
      <c r="AF11" s="17">
        <v>0.23797510364687299</v>
      </c>
      <c r="AG11" s="17">
        <v>0.265696006583719</v>
      </c>
      <c r="AH11" s="17">
        <v>0.187211027864121</v>
      </c>
      <c r="AI11" s="17"/>
      <c r="AJ11" s="17">
        <v>0.228181587779444</v>
      </c>
      <c r="AK11" s="17">
        <v>0.254851249522559</v>
      </c>
      <c r="AL11" s="17">
        <v>0.306882200072853</v>
      </c>
      <c r="AM11" s="17">
        <v>0.25196723080193301</v>
      </c>
      <c r="AN11" s="17">
        <v>0.25152236257704302</v>
      </c>
      <c r="AO11" s="17">
        <v>0.21767488422668901</v>
      </c>
      <c r="AP11" s="17"/>
      <c r="AQ11" s="17">
        <v>0.232417086396116</v>
      </c>
      <c r="AR11" s="17">
        <v>0.25380072011063298</v>
      </c>
      <c r="AS11" s="17"/>
      <c r="AT11" s="17">
        <v>0.24731181345516901</v>
      </c>
      <c r="AU11" s="17">
        <v>0.24445528588087001</v>
      </c>
      <c r="AV11" s="17"/>
      <c r="AW11" s="17">
        <v>0.27754228208456599</v>
      </c>
      <c r="AX11" s="17">
        <v>0.22939314094616101</v>
      </c>
      <c r="AY11" s="17"/>
      <c r="AZ11" s="17">
        <v>0.24576228871688699</v>
      </c>
      <c r="BA11" s="17">
        <v>0.25191290074360001</v>
      </c>
      <c r="BB11" s="17"/>
      <c r="BC11" s="17">
        <v>0.25620632499474599</v>
      </c>
      <c r="BD11" s="17">
        <v>0.286986498413771</v>
      </c>
      <c r="BE11" s="17">
        <v>0.27157113245206499</v>
      </c>
      <c r="BF11" s="17">
        <v>0.22969269535697001</v>
      </c>
    </row>
    <row r="12" spans="2:58">
      <c r="B12" s="18" t="s">
        <v>255</v>
      </c>
      <c r="C12" s="17">
        <v>0.21598246456089201</v>
      </c>
      <c r="D12" s="17">
        <v>0.200899091791789</v>
      </c>
      <c r="E12" s="17">
        <v>0.232441751819082</v>
      </c>
      <c r="F12" s="17"/>
      <c r="G12" s="17">
        <v>0.14517537959233401</v>
      </c>
      <c r="H12" s="17">
        <v>0.16778046737302099</v>
      </c>
      <c r="I12" s="17">
        <v>0.234513281194412</v>
      </c>
      <c r="J12" s="17">
        <v>0.24685075937495399</v>
      </c>
      <c r="K12" s="17">
        <v>0.243042312379673</v>
      </c>
      <c r="L12" s="17">
        <v>0.247675827444578</v>
      </c>
      <c r="M12" s="17"/>
      <c r="N12" s="17">
        <v>0.198094503867081</v>
      </c>
      <c r="O12" s="17">
        <v>0.182219191787971</v>
      </c>
      <c r="P12" s="17">
        <v>0.23010615741468399</v>
      </c>
      <c r="Q12" s="17">
        <v>0.25928344614562898</v>
      </c>
      <c r="R12" s="17"/>
      <c r="S12" s="17">
        <v>0.19364486560805999</v>
      </c>
      <c r="T12" s="17">
        <v>0.21008102282046401</v>
      </c>
      <c r="U12" s="17">
        <v>0.25396587942432303</v>
      </c>
      <c r="V12" s="17">
        <v>0.24619186845511001</v>
      </c>
      <c r="W12" s="17">
        <v>0.137372903874694</v>
      </c>
      <c r="X12" s="17">
        <v>0.21468898340533199</v>
      </c>
      <c r="Y12" s="17">
        <v>0.18508072771505901</v>
      </c>
      <c r="Z12" s="17">
        <v>0.23696807894621399</v>
      </c>
      <c r="AA12" s="17">
        <v>0.26343187478907099</v>
      </c>
      <c r="AB12" s="17"/>
      <c r="AC12" s="17">
        <v>0.18181364022413299</v>
      </c>
      <c r="AD12" s="17">
        <v>0.25116635205325999</v>
      </c>
      <c r="AE12" s="17">
        <v>0.232684579923534</v>
      </c>
      <c r="AF12" s="17">
        <v>0.197997798920928</v>
      </c>
      <c r="AG12" s="17">
        <v>0.18019234791519501</v>
      </c>
      <c r="AH12" s="17">
        <v>0.28393166727640201</v>
      </c>
      <c r="AI12" s="17"/>
      <c r="AJ12" s="17">
        <v>0.226121416252033</v>
      </c>
      <c r="AK12" s="17">
        <v>0.22973420514825199</v>
      </c>
      <c r="AL12" s="17">
        <v>0.18408800230318201</v>
      </c>
      <c r="AM12" s="17">
        <v>0.20532290710212001</v>
      </c>
      <c r="AN12" s="17">
        <v>0.20319934122821001</v>
      </c>
      <c r="AO12" s="17">
        <v>0.18157972835654501</v>
      </c>
      <c r="AP12" s="17"/>
      <c r="AQ12" s="17">
        <v>0.19872982384257901</v>
      </c>
      <c r="AR12" s="17">
        <v>0.21611293426894601</v>
      </c>
      <c r="AS12" s="17"/>
      <c r="AT12" s="17">
        <v>0.225624835695106</v>
      </c>
      <c r="AU12" s="17">
        <v>0.186181956055363</v>
      </c>
      <c r="AV12" s="17"/>
      <c r="AW12" s="17">
        <v>0.18271139126070901</v>
      </c>
      <c r="AX12" s="17">
        <v>0.23444053495446901</v>
      </c>
      <c r="AY12" s="17"/>
      <c r="AZ12" s="17">
        <v>0.162920121129979</v>
      </c>
      <c r="BA12" s="17">
        <v>0.22911563959532799</v>
      </c>
      <c r="BB12" s="17"/>
      <c r="BC12" s="17">
        <v>0.171164330135294</v>
      </c>
      <c r="BD12" s="17">
        <v>0.21696548550808101</v>
      </c>
      <c r="BE12" s="17">
        <v>0.189718113377738</v>
      </c>
      <c r="BF12" s="17">
        <v>0.221117835892231</v>
      </c>
    </row>
    <row r="13" spans="2:58">
      <c r="B13" s="18" t="s">
        <v>256</v>
      </c>
      <c r="C13" s="17">
        <v>0.154248964598169</v>
      </c>
      <c r="D13" s="17">
        <v>0.13988763402835699</v>
      </c>
      <c r="E13" s="17">
        <v>0.169515423189144</v>
      </c>
      <c r="F13" s="17"/>
      <c r="G13" s="17">
        <v>8.9753584125850799E-2</v>
      </c>
      <c r="H13" s="17">
        <v>0.111843067047577</v>
      </c>
      <c r="I13" s="17">
        <v>0.18146156461876201</v>
      </c>
      <c r="J13" s="17">
        <v>0.176971591565388</v>
      </c>
      <c r="K13" s="17">
        <v>0.18203366757480299</v>
      </c>
      <c r="L13" s="17">
        <v>0.174970344534673</v>
      </c>
      <c r="M13" s="17"/>
      <c r="N13" s="17">
        <v>0.14825502382362901</v>
      </c>
      <c r="O13" s="17">
        <v>0.163949251017351</v>
      </c>
      <c r="P13" s="17">
        <v>0.14641065645783499</v>
      </c>
      <c r="Q13" s="17">
        <v>0.15666918097077001</v>
      </c>
      <c r="R13" s="17"/>
      <c r="S13" s="17">
        <v>0.119805444556707</v>
      </c>
      <c r="T13" s="17">
        <v>0.15553163059706901</v>
      </c>
      <c r="U13" s="17">
        <v>0.232018275908074</v>
      </c>
      <c r="V13" s="17">
        <v>0.14648683636284399</v>
      </c>
      <c r="W13" s="17">
        <v>0.16232657751884699</v>
      </c>
      <c r="X13" s="17">
        <v>0.16036180415197099</v>
      </c>
      <c r="Y13" s="17">
        <v>0.167210697665341</v>
      </c>
      <c r="Z13" s="17">
        <v>0.129382656879553</v>
      </c>
      <c r="AA13" s="17">
        <v>0.129174392284193</v>
      </c>
      <c r="AB13" s="17"/>
      <c r="AC13" s="17">
        <v>0.15365929016377899</v>
      </c>
      <c r="AD13" s="17">
        <v>0.13598575794558301</v>
      </c>
      <c r="AE13" s="17">
        <v>0.164614324750636</v>
      </c>
      <c r="AF13" s="17">
        <v>0.158730602409587</v>
      </c>
      <c r="AG13" s="17">
        <v>0.20210510378167201</v>
      </c>
      <c r="AH13" s="17">
        <v>0.113842345784579</v>
      </c>
      <c r="AI13" s="17"/>
      <c r="AJ13" s="17">
        <v>0.17180385747794699</v>
      </c>
      <c r="AK13" s="17">
        <v>0.16464794473693301</v>
      </c>
      <c r="AL13" s="17">
        <v>0.138072396411347</v>
      </c>
      <c r="AM13" s="17">
        <v>0.163508990841959</v>
      </c>
      <c r="AN13" s="17">
        <v>0.13515353854054199</v>
      </c>
      <c r="AO13" s="17">
        <v>3.3790406432773298E-2</v>
      </c>
      <c r="AP13" s="17"/>
      <c r="AQ13" s="17">
        <v>0.15205288387779201</v>
      </c>
      <c r="AR13" s="17">
        <v>0.155088598537654</v>
      </c>
      <c r="AS13" s="17"/>
      <c r="AT13" s="17">
        <v>0.15169146998782099</v>
      </c>
      <c r="AU13" s="17">
        <v>0.158741641456313</v>
      </c>
      <c r="AV13" s="17"/>
      <c r="AW13" s="17">
        <v>0.14391067186398199</v>
      </c>
      <c r="AX13" s="17">
        <v>0.15998442534857399</v>
      </c>
      <c r="AY13" s="17"/>
      <c r="AZ13" s="17">
        <v>0.15309038960938701</v>
      </c>
      <c r="BA13" s="17">
        <v>0.156531660454507</v>
      </c>
      <c r="BB13" s="17"/>
      <c r="BC13" s="17">
        <v>0.13169098312365701</v>
      </c>
      <c r="BD13" s="17">
        <v>0.16211948909969801</v>
      </c>
      <c r="BE13" s="17">
        <v>0.18738495239396</v>
      </c>
      <c r="BF13" s="17">
        <v>0.16208509275903199</v>
      </c>
    </row>
    <row r="14" spans="2:58">
      <c r="B14" s="18" t="s">
        <v>257</v>
      </c>
      <c r="C14" s="17">
        <v>8.4786490814149101E-2</v>
      </c>
      <c r="D14" s="17">
        <v>8.8609411675582006E-2</v>
      </c>
      <c r="E14" s="17">
        <v>8.0646449460369404E-2</v>
      </c>
      <c r="F14" s="17"/>
      <c r="G14" s="17">
        <v>6.6029637204627706E-2</v>
      </c>
      <c r="H14" s="17">
        <v>9.3870966141295004E-2</v>
      </c>
      <c r="I14" s="17">
        <v>6.8724936466071598E-2</v>
      </c>
      <c r="J14" s="17">
        <v>7.5226198309139597E-2</v>
      </c>
      <c r="K14" s="17">
        <v>0.108165401343241</v>
      </c>
      <c r="L14" s="17">
        <v>9.3930801846675405E-2</v>
      </c>
      <c r="M14" s="17"/>
      <c r="N14" s="17">
        <v>0.10660699938249101</v>
      </c>
      <c r="O14" s="17">
        <v>9.7939807139906299E-2</v>
      </c>
      <c r="P14" s="17">
        <v>7.2551129436210199E-2</v>
      </c>
      <c r="Q14" s="17">
        <v>5.8792620959914901E-2</v>
      </c>
      <c r="R14" s="17"/>
      <c r="S14" s="17">
        <v>8.1176375187294106E-2</v>
      </c>
      <c r="T14" s="17">
        <v>9.3787262218546996E-2</v>
      </c>
      <c r="U14" s="17">
        <v>6.1868646986777201E-2</v>
      </c>
      <c r="V14" s="17">
        <v>8.3401881217179397E-2</v>
      </c>
      <c r="W14" s="17">
        <v>4.69910894634386E-2</v>
      </c>
      <c r="X14" s="17">
        <v>7.9427952475334601E-2</v>
      </c>
      <c r="Y14" s="17">
        <v>0.13271913792600301</v>
      </c>
      <c r="Z14" s="17">
        <v>5.7444429948264597E-2</v>
      </c>
      <c r="AA14" s="17">
        <v>0.100405722379415</v>
      </c>
      <c r="AB14" s="17"/>
      <c r="AC14" s="17">
        <v>9.8144217789962795E-2</v>
      </c>
      <c r="AD14" s="17">
        <v>6.9872215145576302E-2</v>
      </c>
      <c r="AE14" s="17">
        <v>8.6460231892377504E-2</v>
      </c>
      <c r="AF14" s="17">
        <v>9.7728194009609706E-2</v>
      </c>
      <c r="AG14" s="17">
        <v>6.8561427171863601E-2</v>
      </c>
      <c r="AH14" s="17">
        <v>9.0213525582980306E-2</v>
      </c>
      <c r="AI14" s="17"/>
      <c r="AJ14" s="17">
        <v>9.0608203457073794E-2</v>
      </c>
      <c r="AK14" s="17">
        <v>8.6232383798150902E-2</v>
      </c>
      <c r="AL14" s="17">
        <v>5.6011681533136001E-2</v>
      </c>
      <c r="AM14" s="17">
        <v>8.8949394219972902E-2</v>
      </c>
      <c r="AN14" s="17">
        <v>7.7711231883165102E-2</v>
      </c>
      <c r="AO14" s="17">
        <v>0.1155553748478</v>
      </c>
      <c r="AP14" s="17"/>
      <c r="AQ14" s="17">
        <v>9.2769579440805994E-2</v>
      </c>
      <c r="AR14" s="17">
        <v>7.9774980373093898E-2</v>
      </c>
      <c r="AS14" s="17"/>
      <c r="AT14" s="17">
        <v>8.36494583158396E-2</v>
      </c>
      <c r="AU14" s="17">
        <v>8.4761295312730495E-2</v>
      </c>
      <c r="AV14" s="17"/>
      <c r="AW14" s="17">
        <v>7.9910558715060406E-2</v>
      </c>
      <c r="AX14" s="17">
        <v>8.7491552268201697E-2</v>
      </c>
      <c r="AY14" s="17"/>
      <c r="AZ14" s="17">
        <v>8.8538435084376504E-2</v>
      </c>
      <c r="BA14" s="17">
        <v>8.5306857530139502E-2</v>
      </c>
      <c r="BB14" s="17"/>
      <c r="BC14" s="17">
        <v>8.4816964136235795E-2</v>
      </c>
      <c r="BD14" s="17">
        <v>7.4312518712215198E-2</v>
      </c>
      <c r="BE14" s="17">
        <v>8.7968147652071199E-2</v>
      </c>
      <c r="BF14" s="17">
        <v>8.1201193906266206E-2</v>
      </c>
    </row>
    <row r="15" spans="2:58">
      <c r="B15" s="18" t="s">
        <v>258</v>
      </c>
      <c r="C15" s="17">
        <v>7.4867151466028597E-2</v>
      </c>
      <c r="D15" s="17">
        <v>9.5932097751030204E-2</v>
      </c>
      <c r="E15" s="17">
        <v>5.4846989878250298E-2</v>
      </c>
      <c r="F15" s="17"/>
      <c r="G15" s="17">
        <v>5.0004747529903901E-2</v>
      </c>
      <c r="H15" s="17">
        <v>6.4090253188264598E-2</v>
      </c>
      <c r="I15" s="17">
        <v>8.13562284486673E-2</v>
      </c>
      <c r="J15" s="17">
        <v>8.7279246683528502E-2</v>
      </c>
      <c r="K15" s="17">
        <v>6.9675964156627496E-2</v>
      </c>
      <c r="L15" s="17">
        <v>8.9595637935556999E-2</v>
      </c>
      <c r="M15" s="17"/>
      <c r="N15" s="17">
        <v>7.3912607570253502E-2</v>
      </c>
      <c r="O15" s="17">
        <v>7.0647266612577503E-2</v>
      </c>
      <c r="P15" s="17">
        <v>9.0378208819256095E-2</v>
      </c>
      <c r="Q15" s="17">
        <v>6.7072866584467802E-2</v>
      </c>
      <c r="R15" s="17"/>
      <c r="S15" s="17">
        <v>8.1702848049169302E-2</v>
      </c>
      <c r="T15" s="17">
        <v>8.5864075960963598E-2</v>
      </c>
      <c r="U15" s="17">
        <v>7.4666404642229497E-2</v>
      </c>
      <c r="V15" s="17">
        <v>5.3487245057798401E-2</v>
      </c>
      <c r="W15" s="17">
        <v>6.2733149917691799E-2</v>
      </c>
      <c r="X15" s="17">
        <v>6.7525632519957995E-2</v>
      </c>
      <c r="Y15" s="17">
        <v>8.2553692449687105E-2</v>
      </c>
      <c r="Z15" s="17">
        <v>0.11345828889116601</v>
      </c>
      <c r="AA15" s="17">
        <v>6.5136883986221403E-2</v>
      </c>
      <c r="AB15" s="17"/>
      <c r="AC15" s="17">
        <v>8.1055440413653798E-2</v>
      </c>
      <c r="AD15" s="17">
        <v>6.5714800570449095E-2</v>
      </c>
      <c r="AE15" s="17">
        <v>5.7946298822033802E-2</v>
      </c>
      <c r="AF15" s="17">
        <v>9.2696727242434898E-2</v>
      </c>
      <c r="AG15" s="17">
        <v>7.4755330633923797E-2</v>
      </c>
      <c r="AH15" s="17">
        <v>8.1497313037135394E-2</v>
      </c>
      <c r="AI15" s="17"/>
      <c r="AJ15" s="17">
        <v>8.3238503953820306E-2</v>
      </c>
      <c r="AK15" s="17">
        <v>7.2577959381689303E-2</v>
      </c>
      <c r="AL15" s="17">
        <v>5.6717299629102602E-2</v>
      </c>
      <c r="AM15" s="17">
        <v>4.5529870305704101E-2</v>
      </c>
      <c r="AN15" s="17">
        <v>8.70317821840524E-2</v>
      </c>
      <c r="AO15" s="17">
        <v>3.11224891744518E-2</v>
      </c>
      <c r="AP15" s="17"/>
      <c r="AQ15" s="17">
        <v>7.02088429228125E-2</v>
      </c>
      <c r="AR15" s="17">
        <v>8.4654853971457694E-2</v>
      </c>
      <c r="AS15" s="17"/>
      <c r="AT15" s="17">
        <v>7.1761815439238902E-2</v>
      </c>
      <c r="AU15" s="17">
        <v>8.8868955756729498E-2</v>
      </c>
      <c r="AV15" s="17"/>
      <c r="AW15" s="17">
        <v>7.1564129031378307E-2</v>
      </c>
      <c r="AX15" s="17">
        <v>7.6699596727420494E-2</v>
      </c>
      <c r="AY15" s="17"/>
      <c r="AZ15" s="17">
        <v>9.0978214886054204E-2</v>
      </c>
      <c r="BA15" s="17">
        <v>7.2972665204753706E-2</v>
      </c>
      <c r="BB15" s="17"/>
      <c r="BC15" s="17">
        <v>6.7661480539494501E-2</v>
      </c>
      <c r="BD15" s="17">
        <v>6.0090529169125301E-2</v>
      </c>
      <c r="BE15" s="17">
        <v>7.66504198878976E-2</v>
      </c>
      <c r="BF15" s="17">
        <v>9.8538209197144594E-2</v>
      </c>
    </row>
    <row r="16" spans="2:58">
      <c r="B16" s="18" t="s">
        <v>101</v>
      </c>
      <c r="C16" s="17">
        <v>1.9632228571796799E-2</v>
      </c>
      <c r="D16" s="17">
        <v>2.1714073527086E-2</v>
      </c>
      <c r="E16" s="17">
        <v>1.7750020656939501E-2</v>
      </c>
      <c r="F16" s="17"/>
      <c r="G16" s="17">
        <v>3.2949396586521101E-2</v>
      </c>
      <c r="H16" s="17">
        <v>1.14187070060987E-2</v>
      </c>
      <c r="I16" s="17">
        <v>1.00579116082647E-2</v>
      </c>
      <c r="J16" s="17">
        <v>1.9630716527590901E-2</v>
      </c>
      <c r="K16" s="17">
        <v>1.58614649692174E-2</v>
      </c>
      <c r="L16" s="17">
        <v>2.8197511900455999E-2</v>
      </c>
      <c r="M16" s="17"/>
      <c r="N16" s="17">
        <v>1.50418129521996E-2</v>
      </c>
      <c r="O16" s="17">
        <v>1.6297636468767598E-2</v>
      </c>
      <c r="P16" s="17">
        <v>2.8046713211492501E-2</v>
      </c>
      <c r="Q16" s="17">
        <v>2.0770315564391899E-2</v>
      </c>
      <c r="R16" s="17"/>
      <c r="S16" s="17">
        <v>2.34363176076396E-2</v>
      </c>
      <c r="T16" s="17">
        <v>2.8224917951837299E-2</v>
      </c>
      <c r="U16" s="17">
        <v>0</v>
      </c>
      <c r="V16" s="17">
        <v>1.41617271187477E-2</v>
      </c>
      <c r="W16" s="17">
        <v>2.2727985772353299E-2</v>
      </c>
      <c r="X16" s="17">
        <v>1.5631786330317501E-2</v>
      </c>
      <c r="Y16" s="17">
        <v>1.0135291458049801E-2</v>
      </c>
      <c r="Z16" s="17">
        <v>1.4055962051937701E-2</v>
      </c>
      <c r="AA16" s="17">
        <v>3.46011687009345E-2</v>
      </c>
      <c r="AB16" s="17"/>
      <c r="AC16" s="17">
        <v>1.5885290132314399E-2</v>
      </c>
      <c r="AD16" s="17">
        <v>1.9695782500785599E-2</v>
      </c>
      <c r="AE16" s="17">
        <v>1.9272770295553399E-2</v>
      </c>
      <c r="AF16" s="17">
        <v>2.2144513391925701E-2</v>
      </c>
      <c r="AG16" s="17">
        <v>2.71778872976761E-2</v>
      </c>
      <c r="AH16" s="17">
        <v>1.28486572910647E-2</v>
      </c>
      <c r="AI16" s="17"/>
      <c r="AJ16" s="17">
        <v>2.3984804684023101E-2</v>
      </c>
      <c r="AK16" s="17">
        <v>1.0956792085603699E-2</v>
      </c>
      <c r="AL16" s="17">
        <v>2.5911395579291702E-2</v>
      </c>
      <c r="AM16" s="17">
        <v>1.8119312046934101E-2</v>
      </c>
      <c r="AN16" s="17">
        <v>1.6738333466258502E-2</v>
      </c>
      <c r="AO16" s="17">
        <v>0</v>
      </c>
      <c r="AP16" s="17"/>
      <c r="AQ16" s="17">
        <v>1.7579609582827699E-2</v>
      </c>
      <c r="AR16" s="17">
        <v>1.78413758928661E-2</v>
      </c>
      <c r="AS16" s="17"/>
      <c r="AT16" s="17">
        <v>1.9307615809513901E-2</v>
      </c>
      <c r="AU16" s="17">
        <v>2.1455941398291399E-2</v>
      </c>
      <c r="AV16" s="17"/>
      <c r="AW16" s="17">
        <v>1.3347870207791599E-2</v>
      </c>
      <c r="AX16" s="17">
        <v>2.31186543932516E-2</v>
      </c>
      <c r="AY16" s="17"/>
      <c r="AZ16" s="17">
        <v>1.19139849319943E-2</v>
      </c>
      <c r="BA16" s="17">
        <v>1.6418343733394899E-2</v>
      </c>
      <c r="BB16" s="17"/>
      <c r="BC16" s="17">
        <v>8.1645695622720796E-3</v>
      </c>
      <c r="BD16" s="17">
        <v>1.62254481942667E-2</v>
      </c>
      <c r="BE16" s="17">
        <v>1.2453809885243699E-2</v>
      </c>
      <c r="BF16" s="17">
        <v>1.6780155661918601E-2</v>
      </c>
    </row>
    <row r="17" spans="2:58">
      <c r="B17" s="18" t="s">
        <v>259</v>
      </c>
      <c r="C17" s="21">
        <v>0.45048269998896501</v>
      </c>
      <c r="D17" s="21">
        <v>0.45295769122615498</v>
      </c>
      <c r="E17" s="21">
        <v>0.44479936499621497</v>
      </c>
      <c r="F17" s="21"/>
      <c r="G17" s="21">
        <v>0.616087254960763</v>
      </c>
      <c r="H17" s="21">
        <v>0.55099653924374403</v>
      </c>
      <c r="I17" s="21">
        <v>0.42388607766382302</v>
      </c>
      <c r="J17" s="21">
        <v>0.39404148753939999</v>
      </c>
      <c r="K17" s="21">
        <v>0.38122118957643802</v>
      </c>
      <c r="L17" s="21">
        <v>0.36562987633806099</v>
      </c>
      <c r="M17" s="21"/>
      <c r="N17" s="21">
        <v>0.458089052404345</v>
      </c>
      <c r="O17" s="21">
        <v>0.46894684697342598</v>
      </c>
      <c r="P17" s="21">
        <v>0.43250713466052199</v>
      </c>
      <c r="Q17" s="21">
        <v>0.43741156977482698</v>
      </c>
      <c r="R17" s="21"/>
      <c r="S17" s="21">
        <v>0.50023414899112995</v>
      </c>
      <c r="T17" s="21">
        <v>0.42651109045111801</v>
      </c>
      <c r="U17" s="21">
        <v>0.377480793038596</v>
      </c>
      <c r="V17" s="21">
        <v>0.45627044178831999</v>
      </c>
      <c r="W17" s="21">
        <v>0.56784829345297505</v>
      </c>
      <c r="X17" s="21">
        <v>0.462363841117087</v>
      </c>
      <c r="Y17" s="21">
        <v>0.42230045278585998</v>
      </c>
      <c r="Z17" s="21">
        <v>0.44869058328286499</v>
      </c>
      <c r="AA17" s="21">
        <v>0.40724995786016499</v>
      </c>
      <c r="AB17" s="21"/>
      <c r="AC17" s="21">
        <v>0.46944212127615698</v>
      </c>
      <c r="AD17" s="21">
        <v>0.45756509178434601</v>
      </c>
      <c r="AE17" s="21">
        <v>0.43902179431586502</v>
      </c>
      <c r="AF17" s="21">
        <v>0.43070216402551498</v>
      </c>
      <c r="AG17" s="21">
        <v>0.44720790319966902</v>
      </c>
      <c r="AH17" s="21">
        <v>0.41766649102783898</v>
      </c>
      <c r="AI17" s="21"/>
      <c r="AJ17" s="21">
        <v>0.40424321417510301</v>
      </c>
      <c r="AK17" s="21">
        <v>0.43585071484937099</v>
      </c>
      <c r="AL17" s="21">
        <v>0.53919922454394098</v>
      </c>
      <c r="AM17" s="21">
        <v>0.47856952548331</v>
      </c>
      <c r="AN17" s="21">
        <v>0.480165772697771</v>
      </c>
      <c r="AO17" s="21">
        <v>0.63795200118842998</v>
      </c>
      <c r="AP17" s="21"/>
      <c r="AQ17" s="21">
        <v>0.468659260333183</v>
      </c>
      <c r="AR17" s="21">
        <v>0.446527256955982</v>
      </c>
      <c r="AS17" s="21"/>
      <c r="AT17" s="21">
        <v>0.44796480475248002</v>
      </c>
      <c r="AU17" s="21">
        <v>0.459990210020573</v>
      </c>
      <c r="AV17" s="21"/>
      <c r="AW17" s="21">
        <v>0.50855537892107905</v>
      </c>
      <c r="AX17" s="21">
        <v>0.41826523630808299</v>
      </c>
      <c r="AY17" s="21"/>
      <c r="AZ17" s="21">
        <v>0.49255885435821001</v>
      </c>
      <c r="BA17" s="21">
        <v>0.43965483348187701</v>
      </c>
      <c r="BB17" s="21"/>
      <c r="BC17" s="21">
        <v>0.53650167250304703</v>
      </c>
      <c r="BD17" s="21">
        <v>0.47028652931661302</v>
      </c>
      <c r="BE17" s="21">
        <v>0.44582455680309002</v>
      </c>
      <c r="BF17" s="21">
        <v>0.42027751258340801</v>
      </c>
    </row>
    <row r="18" spans="2:58">
      <c r="B18" s="18" t="s">
        <v>260</v>
      </c>
      <c r="C18" s="21">
        <v>0.31390260687834698</v>
      </c>
      <c r="D18" s="21">
        <v>0.32442914345496898</v>
      </c>
      <c r="E18" s="21">
        <v>0.30500886252776299</v>
      </c>
      <c r="F18" s="21"/>
      <c r="G18" s="21">
        <v>0.205787968860382</v>
      </c>
      <c r="H18" s="21">
        <v>0.26980428637713699</v>
      </c>
      <c r="I18" s="21">
        <v>0.331542729533501</v>
      </c>
      <c r="J18" s="21">
        <v>0.339477036558056</v>
      </c>
      <c r="K18" s="21">
        <v>0.359875033074672</v>
      </c>
      <c r="L18" s="21">
        <v>0.35849678431690502</v>
      </c>
      <c r="M18" s="21"/>
      <c r="N18" s="21">
        <v>0.32877463077637398</v>
      </c>
      <c r="O18" s="21">
        <v>0.33253632476983402</v>
      </c>
      <c r="P18" s="21">
        <v>0.30933999471330198</v>
      </c>
      <c r="Q18" s="21">
        <v>0.28253466851515302</v>
      </c>
      <c r="R18" s="21"/>
      <c r="S18" s="21">
        <v>0.28268466779317097</v>
      </c>
      <c r="T18" s="21">
        <v>0.33518296877657999</v>
      </c>
      <c r="U18" s="21">
        <v>0.36855332753708098</v>
      </c>
      <c r="V18" s="21">
        <v>0.283375962637822</v>
      </c>
      <c r="W18" s="21">
        <v>0.27205081689997801</v>
      </c>
      <c r="X18" s="21">
        <v>0.30731538914726297</v>
      </c>
      <c r="Y18" s="21">
        <v>0.38248352804103097</v>
      </c>
      <c r="Z18" s="21">
        <v>0.300285375718984</v>
      </c>
      <c r="AA18" s="21">
        <v>0.29471699864982998</v>
      </c>
      <c r="AB18" s="21"/>
      <c r="AC18" s="21">
        <v>0.33285894836739499</v>
      </c>
      <c r="AD18" s="21">
        <v>0.27157277366160798</v>
      </c>
      <c r="AE18" s="21">
        <v>0.30902085546504698</v>
      </c>
      <c r="AF18" s="21">
        <v>0.34915552366163199</v>
      </c>
      <c r="AG18" s="21">
        <v>0.34542186158746002</v>
      </c>
      <c r="AH18" s="21">
        <v>0.28555318440469402</v>
      </c>
      <c r="AI18" s="21"/>
      <c r="AJ18" s="21">
        <v>0.34565056488884099</v>
      </c>
      <c r="AK18" s="21">
        <v>0.323458287916773</v>
      </c>
      <c r="AL18" s="21">
        <v>0.250801377573586</v>
      </c>
      <c r="AM18" s="21">
        <v>0.29798825536763601</v>
      </c>
      <c r="AN18" s="21">
        <v>0.29989655260775999</v>
      </c>
      <c r="AO18" s="21">
        <v>0.180468270455025</v>
      </c>
      <c r="AP18" s="21"/>
      <c r="AQ18" s="21">
        <v>0.31503130624141001</v>
      </c>
      <c r="AR18" s="21">
        <v>0.31951843288220499</v>
      </c>
      <c r="AS18" s="21"/>
      <c r="AT18" s="21">
        <v>0.30710274374289898</v>
      </c>
      <c r="AU18" s="21">
        <v>0.33237189252577198</v>
      </c>
      <c r="AV18" s="21"/>
      <c r="AW18" s="21">
        <v>0.29538535961042101</v>
      </c>
      <c r="AX18" s="21">
        <v>0.32417557434419603</v>
      </c>
      <c r="AY18" s="21"/>
      <c r="AZ18" s="21">
        <v>0.33260703957981702</v>
      </c>
      <c r="BA18" s="21">
        <v>0.31481118318939999</v>
      </c>
      <c r="BB18" s="21"/>
      <c r="BC18" s="21">
        <v>0.28416942779938698</v>
      </c>
      <c r="BD18" s="21">
        <v>0.29652253698103898</v>
      </c>
      <c r="BE18" s="21">
        <v>0.35200351993392898</v>
      </c>
      <c r="BF18" s="21">
        <v>0.34182449586244301</v>
      </c>
    </row>
    <row r="19" spans="2:58">
      <c r="B19" s="18" t="s">
        <v>261</v>
      </c>
      <c r="C19" s="22">
        <v>0.136580093110618</v>
      </c>
      <c r="D19" s="22">
        <v>0.128528547771186</v>
      </c>
      <c r="E19" s="22">
        <v>0.13979050246845201</v>
      </c>
      <c r="F19" s="22"/>
      <c r="G19" s="22">
        <v>0.41029928610038102</v>
      </c>
      <c r="H19" s="22">
        <v>0.28119225286660698</v>
      </c>
      <c r="I19" s="22">
        <v>9.2343348130321898E-2</v>
      </c>
      <c r="J19" s="22">
        <v>5.4564450981344201E-2</v>
      </c>
      <c r="K19" s="22">
        <v>2.1346156501765901E-2</v>
      </c>
      <c r="L19" s="22">
        <v>7.1330920211561998E-3</v>
      </c>
      <c r="M19" s="22"/>
      <c r="N19" s="22">
        <v>0.12931442162797199</v>
      </c>
      <c r="O19" s="22">
        <v>0.13641052220359201</v>
      </c>
      <c r="P19" s="22">
        <v>0.12316713994722001</v>
      </c>
      <c r="Q19" s="22">
        <v>0.15487690125967399</v>
      </c>
      <c r="R19" s="22"/>
      <c r="S19" s="22">
        <v>0.217549481197959</v>
      </c>
      <c r="T19" s="22">
        <v>9.1328121674538104E-2</v>
      </c>
      <c r="U19" s="22">
        <v>8.9274655015155208E-3</v>
      </c>
      <c r="V19" s="22">
        <v>0.17289447915049799</v>
      </c>
      <c r="W19" s="22">
        <v>0.29579747655299699</v>
      </c>
      <c r="X19" s="22">
        <v>0.155048451969823</v>
      </c>
      <c r="Y19" s="22">
        <v>3.9816924744828203E-2</v>
      </c>
      <c r="Z19" s="22">
        <v>0.14840520756388101</v>
      </c>
      <c r="AA19" s="22">
        <v>0.112532959210335</v>
      </c>
      <c r="AB19" s="22"/>
      <c r="AC19" s="22">
        <v>0.13658317290876201</v>
      </c>
      <c r="AD19" s="22">
        <v>0.185992318122738</v>
      </c>
      <c r="AE19" s="22">
        <v>0.13000093885081901</v>
      </c>
      <c r="AF19" s="22">
        <v>8.1546640363883094E-2</v>
      </c>
      <c r="AG19" s="22">
        <v>0.101786041612209</v>
      </c>
      <c r="AH19" s="22">
        <v>0.13211330662314499</v>
      </c>
      <c r="AI19" s="22"/>
      <c r="AJ19" s="22">
        <v>5.8592649286262198E-2</v>
      </c>
      <c r="AK19" s="22">
        <v>0.112392426932599</v>
      </c>
      <c r="AL19" s="22">
        <v>0.28839784697035498</v>
      </c>
      <c r="AM19" s="22">
        <v>0.18058127011567399</v>
      </c>
      <c r="AN19" s="22">
        <v>0.18026922009001101</v>
      </c>
      <c r="AO19" s="22">
        <v>0.45748373073340498</v>
      </c>
      <c r="AP19" s="22"/>
      <c r="AQ19" s="22">
        <v>0.15362795409177299</v>
      </c>
      <c r="AR19" s="22">
        <v>0.127008824073777</v>
      </c>
      <c r="AS19" s="22"/>
      <c r="AT19" s="22">
        <v>0.14086206100958101</v>
      </c>
      <c r="AU19" s="22">
        <v>0.12761831749479999</v>
      </c>
      <c r="AV19" s="22"/>
      <c r="AW19" s="22">
        <v>0.21317001931065799</v>
      </c>
      <c r="AX19" s="22">
        <v>9.4089661963886906E-2</v>
      </c>
      <c r="AY19" s="22"/>
      <c r="AZ19" s="22">
        <v>0.15995181477839199</v>
      </c>
      <c r="BA19" s="22">
        <v>0.124843650292477</v>
      </c>
      <c r="BB19" s="22"/>
      <c r="BC19" s="22">
        <v>0.25233224470366</v>
      </c>
      <c r="BD19" s="22">
        <v>0.17376399233557499</v>
      </c>
      <c r="BE19" s="22">
        <v>9.3821036869160795E-2</v>
      </c>
      <c r="BF19" s="22">
        <v>7.8453016720965094E-2</v>
      </c>
    </row>
    <row r="20" spans="2:58">
      <c r="B20" s="16"/>
    </row>
    <row r="21" spans="2:58">
      <c r="B21" t="s">
        <v>497</v>
      </c>
    </row>
    <row r="22" spans="2:58">
      <c r="B22" t="s">
        <v>498</v>
      </c>
    </row>
    <row r="24" spans="2:58">
      <c r="B24"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BF24"/>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263</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252</v>
      </c>
      <c r="C9" s="17">
        <v>0.114851712034892</v>
      </c>
      <c r="D9" s="17">
        <v>0.128178430547119</v>
      </c>
      <c r="E9" s="17">
        <v>0.10078222775666799</v>
      </c>
      <c r="F9" s="17"/>
      <c r="G9" s="17">
        <v>0.13317349663825001</v>
      </c>
      <c r="H9" s="17">
        <v>0.13676492796057299</v>
      </c>
      <c r="I9" s="17">
        <v>0.150090146575485</v>
      </c>
      <c r="J9" s="17">
        <v>9.2031363466416397E-2</v>
      </c>
      <c r="K9" s="17">
        <v>7.5428499984707506E-2</v>
      </c>
      <c r="L9" s="17">
        <v>9.8878905674853704E-2</v>
      </c>
      <c r="M9" s="17"/>
      <c r="N9" s="17">
        <v>0.107819044141019</v>
      </c>
      <c r="O9" s="17">
        <v>0.109496390062284</v>
      </c>
      <c r="P9" s="17">
        <v>0.12360264117608399</v>
      </c>
      <c r="Q9" s="17">
        <v>0.121003796035882</v>
      </c>
      <c r="R9" s="17"/>
      <c r="S9" s="17">
        <v>0.13249517990288701</v>
      </c>
      <c r="T9" s="17">
        <v>0.10854168438869</v>
      </c>
      <c r="U9" s="17">
        <v>8.4356131905134704E-2</v>
      </c>
      <c r="V9" s="17">
        <v>9.2087700076606799E-2</v>
      </c>
      <c r="W9" s="17">
        <v>0.13537533483095901</v>
      </c>
      <c r="X9" s="17">
        <v>0.115472600937041</v>
      </c>
      <c r="Y9" s="17">
        <v>0.115082489637799</v>
      </c>
      <c r="Z9" s="17">
        <v>0.146354060239099</v>
      </c>
      <c r="AA9" s="17">
        <v>0.118752207878943</v>
      </c>
      <c r="AB9" s="17"/>
      <c r="AC9" s="17">
        <v>0.16905135020915499</v>
      </c>
      <c r="AD9" s="17">
        <v>0.10075987799330299</v>
      </c>
      <c r="AE9" s="17">
        <v>0.10531908670771201</v>
      </c>
      <c r="AF9" s="17">
        <v>9.633604243452E-2</v>
      </c>
      <c r="AG9" s="17">
        <v>7.4427179345892297E-2</v>
      </c>
      <c r="AH9" s="17">
        <v>0.103682968804529</v>
      </c>
      <c r="AI9" s="17"/>
      <c r="AJ9" s="17">
        <v>9.59750534360055E-2</v>
      </c>
      <c r="AK9" s="17">
        <v>8.6283550325807604E-2</v>
      </c>
      <c r="AL9" s="17">
        <v>0.103943038838907</v>
      </c>
      <c r="AM9" s="17">
        <v>0.156477399306341</v>
      </c>
      <c r="AN9" s="17">
        <v>0.15931003032358099</v>
      </c>
      <c r="AO9" s="17">
        <v>0.17169267871955701</v>
      </c>
      <c r="AP9" s="17"/>
      <c r="AQ9" s="17">
        <v>0.14619452365256999</v>
      </c>
      <c r="AR9" s="17">
        <v>0.104860348062268</v>
      </c>
      <c r="AS9" s="17"/>
      <c r="AT9" s="17">
        <v>0.10758776903870799</v>
      </c>
      <c r="AU9" s="17">
        <v>0.14576622468736899</v>
      </c>
      <c r="AV9" s="17"/>
      <c r="AW9" s="17">
        <v>0.12756330044925099</v>
      </c>
      <c r="AX9" s="17">
        <v>0.107799598276809</v>
      </c>
      <c r="AY9" s="17"/>
      <c r="AZ9" s="17">
        <v>0.18702182193343</v>
      </c>
      <c r="BA9" s="17">
        <v>9.4475304196734305E-2</v>
      </c>
      <c r="BB9" s="17"/>
      <c r="BC9" s="17">
        <v>0.191572635633979</v>
      </c>
      <c r="BD9" s="17">
        <v>0.101496685601491</v>
      </c>
      <c r="BE9" s="17">
        <v>0.11503531135872801</v>
      </c>
      <c r="BF9" s="17">
        <v>9.2708304042453907E-2</v>
      </c>
    </row>
    <row r="10" spans="2:58">
      <c r="B10" s="18" t="s">
        <v>253</v>
      </c>
      <c r="C10" s="17">
        <v>0.19430120176502899</v>
      </c>
      <c r="D10" s="17">
        <v>0.21021776522833199</v>
      </c>
      <c r="E10" s="17">
        <v>0.17919983696695699</v>
      </c>
      <c r="F10" s="17"/>
      <c r="G10" s="17">
        <v>0.20346612628026001</v>
      </c>
      <c r="H10" s="17">
        <v>0.21744191028916601</v>
      </c>
      <c r="I10" s="17">
        <v>0.18777745669222601</v>
      </c>
      <c r="J10" s="17">
        <v>0.185077467330961</v>
      </c>
      <c r="K10" s="17">
        <v>0.19561080792352301</v>
      </c>
      <c r="L10" s="17">
        <v>0.18250148189715501</v>
      </c>
      <c r="M10" s="17"/>
      <c r="N10" s="17">
        <v>0.23848045979529001</v>
      </c>
      <c r="O10" s="17">
        <v>0.17625205251307099</v>
      </c>
      <c r="P10" s="17">
        <v>0.20581030785913901</v>
      </c>
      <c r="Q10" s="17">
        <v>0.15631026398355199</v>
      </c>
      <c r="R10" s="17"/>
      <c r="S10" s="17">
        <v>0.234797520934414</v>
      </c>
      <c r="T10" s="17">
        <v>0.15451977021187899</v>
      </c>
      <c r="U10" s="17">
        <v>0.18707839349967501</v>
      </c>
      <c r="V10" s="17">
        <v>0.252509295837828</v>
      </c>
      <c r="W10" s="17">
        <v>0.181775417709337</v>
      </c>
      <c r="X10" s="17">
        <v>0.167626748554773</v>
      </c>
      <c r="Y10" s="17">
        <v>0.203934865767782</v>
      </c>
      <c r="Z10" s="17">
        <v>0.16702840553530299</v>
      </c>
      <c r="AA10" s="17">
        <v>0.184326275722178</v>
      </c>
      <c r="AB10" s="17"/>
      <c r="AC10" s="17">
        <v>0.22380938976398199</v>
      </c>
      <c r="AD10" s="17">
        <v>0.17188679409837501</v>
      </c>
      <c r="AE10" s="17">
        <v>0.18339652222147601</v>
      </c>
      <c r="AF10" s="17">
        <v>0.18657356917884901</v>
      </c>
      <c r="AG10" s="17">
        <v>0.19756444478284499</v>
      </c>
      <c r="AH10" s="17">
        <v>0.23924062772507801</v>
      </c>
      <c r="AI10" s="17"/>
      <c r="AJ10" s="17">
        <v>0.19717728553962799</v>
      </c>
      <c r="AK10" s="17">
        <v>0.19620726482713199</v>
      </c>
      <c r="AL10" s="17">
        <v>0.13389873238418601</v>
      </c>
      <c r="AM10" s="17">
        <v>0.181361098884119</v>
      </c>
      <c r="AN10" s="17">
        <v>0.22123450090195801</v>
      </c>
      <c r="AO10" s="17">
        <v>0.163125268372942</v>
      </c>
      <c r="AP10" s="17"/>
      <c r="AQ10" s="17">
        <v>0.22218411452862899</v>
      </c>
      <c r="AR10" s="17">
        <v>0.19079298742126299</v>
      </c>
      <c r="AS10" s="17"/>
      <c r="AT10" s="17">
        <v>0.19879528730253901</v>
      </c>
      <c r="AU10" s="17">
        <v>0.17663596893647601</v>
      </c>
      <c r="AV10" s="17"/>
      <c r="AW10" s="17">
        <v>0.21655374714391701</v>
      </c>
      <c r="AX10" s="17">
        <v>0.18195597186114401</v>
      </c>
      <c r="AY10" s="17"/>
      <c r="AZ10" s="17">
        <v>0.22400052464813999</v>
      </c>
      <c r="BA10" s="17">
        <v>0.18959366583342399</v>
      </c>
      <c r="BB10" s="17"/>
      <c r="BC10" s="17">
        <v>0.19966135139664601</v>
      </c>
      <c r="BD10" s="17">
        <v>0.17965966542068201</v>
      </c>
      <c r="BE10" s="17">
        <v>0.19001636973942601</v>
      </c>
      <c r="BF10" s="17">
        <v>0.209622733550587</v>
      </c>
    </row>
    <row r="11" spans="2:58">
      <c r="B11" s="18" t="s">
        <v>254</v>
      </c>
      <c r="C11" s="17">
        <v>0.24841543286644699</v>
      </c>
      <c r="D11" s="17">
        <v>0.234725613184014</v>
      </c>
      <c r="E11" s="17">
        <v>0.25995062092837801</v>
      </c>
      <c r="F11" s="17"/>
      <c r="G11" s="17">
        <v>0.25788004237943002</v>
      </c>
      <c r="H11" s="17">
        <v>0.255362096386822</v>
      </c>
      <c r="I11" s="17">
        <v>0.238030449777895</v>
      </c>
      <c r="J11" s="17">
        <v>0.269953154888606</v>
      </c>
      <c r="K11" s="17">
        <v>0.20351347974029799</v>
      </c>
      <c r="L11" s="17">
        <v>0.25316343653988799</v>
      </c>
      <c r="M11" s="17"/>
      <c r="N11" s="17">
        <v>0.26348601568441399</v>
      </c>
      <c r="O11" s="17">
        <v>0.25077100959863202</v>
      </c>
      <c r="P11" s="17">
        <v>0.23865526279232499</v>
      </c>
      <c r="Q11" s="17">
        <v>0.239744732980817</v>
      </c>
      <c r="R11" s="17"/>
      <c r="S11" s="17">
        <v>0.26462373938394801</v>
      </c>
      <c r="T11" s="17">
        <v>0.24681211346559701</v>
      </c>
      <c r="U11" s="17">
        <v>0.23235084959518501</v>
      </c>
      <c r="V11" s="17">
        <v>0.25139475030846498</v>
      </c>
      <c r="W11" s="17">
        <v>0.25545593950421702</v>
      </c>
      <c r="X11" s="17">
        <v>0.26089949321014599</v>
      </c>
      <c r="Y11" s="17">
        <v>0.212106354817895</v>
      </c>
      <c r="Z11" s="17">
        <v>0.199163267730398</v>
      </c>
      <c r="AA11" s="17">
        <v>0.27158821319485499</v>
      </c>
      <c r="AB11" s="17"/>
      <c r="AC11" s="17">
        <v>0.237734039046854</v>
      </c>
      <c r="AD11" s="17">
        <v>0.26943491177005802</v>
      </c>
      <c r="AE11" s="17">
        <v>0.249096442240865</v>
      </c>
      <c r="AF11" s="17">
        <v>0.24750176718712899</v>
      </c>
      <c r="AG11" s="17">
        <v>0.254450176124835</v>
      </c>
      <c r="AH11" s="17">
        <v>0.14755185005806901</v>
      </c>
      <c r="AI11" s="17"/>
      <c r="AJ11" s="17">
        <v>0.24024910146958001</v>
      </c>
      <c r="AK11" s="17">
        <v>0.254562396700663</v>
      </c>
      <c r="AL11" s="17">
        <v>0.27804528150471503</v>
      </c>
      <c r="AM11" s="17">
        <v>0.23993246803711801</v>
      </c>
      <c r="AN11" s="17">
        <v>0.24726125112601399</v>
      </c>
      <c r="AO11" s="17">
        <v>0.273249715463319</v>
      </c>
      <c r="AP11" s="17"/>
      <c r="AQ11" s="17">
        <v>0.23150291824894301</v>
      </c>
      <c r="AR11" s="17">
        <v>0.26737010256599197</v>
      </c>
      <c r="AS11" s="17"/>
      <c r="AT11" s="17">
        <v>0.24898261373875999</v>
      </c>
      <c r="AU11" s="17">
        <v>0.24704608794975599</v>
      </c>
      <c r="AV11" s="17"/>
      <c r="AW11" s="17">
        <v>0.27008512959837799</v>
      </c>
      <c r="AX11" s="17">
        <v>0.23639355476000001</v>
      </c>
      <c r="AY11" s="17"/>
      <c r="AZ11" s="17">
        <v>0.22465522006306601</v>
      </c>
      <c r="BA11" s="17">
        <v>0.25281179690962702</v>
      </c>
      <c r="BB11" s="17"/>
      <c r="BC11" s="17">
        <v>0.24598678819439701</v>
      </c>
      <c r="BD11" s="17">
        <v>0.27842153487897198</v>
      </c>
      <c r="BE11" s="17">
        <v>0.28861389344885002</v>
      </c>
      <c r="BF11" s="17">
        <v>0.227454247340965</v>
      </c>
    </row>
    <row r="12" spans="2:58">
      <c r="B12" s="18" t="s">
        <v>255</v>
      </c>
      <c r="C12" s="17">
        <v>0.23404928712905099</v>
      </c>
      <c r="D12" s="17">
        <v>0.23094843358737499</v>
      </c>
      <c r="E12" s="17">
        <v>0.238927178452708</v>
      </c>
      <c r="F12" s="17"/>
      <c r="G12" s="17">
        <v>0.201141750974075</v>
      </c>
      <c r="H12" s="17">
        <v>0.18544440599088</v>
      </c>
      <c r="I12" s="17">
        <v>0.220350256675613</v>
      </c>
      <c r="J12" s="17">
        <v>0.22343456658570199</v>
      </c>
      <c r="K12" s="17">
        <v>0.30510936552810702</v>
      </c>
      <c r="L12" s="17">
        <v>0.27169523375417098</v>
      </c>
      <c r="M12" s="17"/>
      <c r="N12" s="17">
        <v>0.19213462166822101</v>
      </c>
      <c r="O12" s="17">
        <v>0.233494687772133</v>
      </c>
      <c r="P12" s="17">
        <v>0.244256694112578</v>
      </c>
      <c r="Q12" s="17">
        <v>0.26831968286923102</v>
      </c>
      <c r="R12" s="17"/>
      <c r="S12" s="17">
        <v>0.16807360024019699</v>
      </c>
      <c r="T12" s="17">
        <v>0.26724284639263002</v>
      </c>
      <c r="U12" s="17">
        <v>0.23208905909583599</v>
      </c>
      <c r="V12" s="17">
        <v>0.24622639195123899</v>
      </c>
      <c r="W12" s="17">
        <v>0.20037705129218999</v>
      </c>
      <c r="X12" s="17">
        <v>0.27337855793502402</v>
      </c>
      <c r="Y12" s="17">
        <v>0.241808855210003</v>
      </c>
      <c r="Z12" s="17">
        <v>0.26788467171935898</v>
      </c>
      <c r="AA12" s="17">
        <v>0.23526694082970501</v>
      </c>
      <c r="AB12" s="17"/>
      <c r="AC12" s="17">
        <v>0.21183391409257099</v>
      </c>
      <c r="AD12" s="17">
        <v>0.22172948022466399</v>
      </c>
      <c r="AE12" s="17">
        <v>0.28846305622670798</v>
      </c>
      <c r="AF12" s="17">
        <v>0.23423116381716699</v>
      </c>
      <c r="AG12" s="17">
        <v>0.23369130394260099</v>
      </c>
      <c r="AH12" s="17">
        <v>0.27723118478483899</v>
      </c>
      <c r="AI12" s="17"/>
      <c r="AJ12" s="17">
        <v>0.25777898572966501</v>
      </c>
      <c r="AK12" s="17">
        <v>0.238963029900844</v>
      </c>
      <c r="AL12" s="17">
        <v>0.27449238131842002</v>
      </c>
      <c r="AM12" s="17">
        <v>0.21870689112295</v>
      </c>
      <c r="AN12" s="17">
        <v>0.18923202576408399</v>
      </c>
      <c r="AO12" s="17">
        <v>0.177341691305718</v>
      </c>
      <c r="AP12" s="17"/>
      <c r="AQ12" s="17">
        <v>0.210120163152406</v>
      </c>
      <c r="AR12" s="17">
        <v>0.22750976946660401</v>
      </c>
      <c r="AS12" s="17"/>
      <c r="AT12" s="17">
        <v>0.23687598742771199</v>
      </c>
      <c r="AU12" s="17">
        <v>0.22071981247227801</v>
      </c>
      <c r="AV12" s="17"/>
      <c r="AW12" s="17">
        <v>0.20944210148056999</v>
      </c>
      <c r="AX12" s="17">
        <v>0.24770082042313901</v>
      </c>
      <c r="AY12" s="17"/>
      <c r="AZ12" s="17">
        <v>0.19091355298510501</v>
      </c>
      <c r="BA12" s="17">
        <v>0.24734940594971699</v>
      </c>
      <c r="BB12" s="17"/>
      <c r="BC12" s="17">
        <v>0.20920970069671199</v>
      </c>
      <c r="BD12" s="17">
        <v>0.20940604377300701</v>
      </c>
      <c r="BE12" s="17">
        <v>0.21202982900708101</v>
      </c>
      <c r="BF12" s="17">
        <v>0.24571783538355699</v>
      </c>
    </row>
    <row r="13" spans="2:58">
      <c r="B13" s="18" t="s">
        <v>256</v>
      </c>
      <c r="C13" s="17">
        <v>0.105928685261549</v>
      </c>
      <c r="D13" s="17">
        <v>8.9371403044056302E-2</v>
      </c>
      <c r="E13" s="17">
        <v>0.12296296947053</v>
      </c>
      <c r="F13" s="17"/>
      <c r="G13" s="17">
        <v>0.12677458035879399</v>
      </c>
      <c r="H13" s="17">
        <v>0.10100130245777</v>
      </c>
      <c r="I13" s="17">
        <v>0.102766944416414</v>
      </c>
      <c r="J13" s="17">
        <v>0.12138691623831099</v>
      </c>
      <c r="K13" s="17">
        <v>7.8583953334141698E-2</v>
      </c>
      <c r="L13" s="17">
        <v>0.106568655154219</v>
      </c>
      <c r="M13" s="17"/>
      <c r="N13" s="17">
        <v>0.104284573680946</v>
      </c>
      <c r="O13" s="17">
        <v>0.12953196309807399</v>
      </c>
      <c r="P13" s="17">
        <v>8.5630318265885005E-2</v>
      </c>
      <c r="Q13" s="17">
        <v>9.9753210134203102E-2</v>
      </c>
      <c r="R13" s="17"/>
      <c r="S13" s="17">
        <v>8.9033105875138296E-2</v>
      </c>
      <c r="T13" s="17">
        <v>0.13265605162126701</v>
      </c>
      <c r="U13" s="17">
        <v>0.126962342072273</v>
      </c>
      <c r="V13" s="17">
        <v>8.8846887437442304E-2</v>
      </c>
      <c r="W13" s="17">
        <v>0.109805359375061</v>
      </c>
      <c r="X13" s="17">
        <v>0.112714785295952</v>
      </c>
      <c r="Y13" s="17">
        <v>0.115575881831234</v>
      </c>
      <c r="Z13" s="17">
        <v>9.2653263046499498E-2</v>
      </c>
      <c r="AA13" s="17">
        <v>8.0513803080477897E-2</v>
      </c>
      <c r="AB13" s="17"/>
      <c r="AC13" s="17">
        <v>6.4886416442436104E-2</v>
      </c>
      <c r="AD13" s="17">
        <v>0.122927448469431</v>
      </c>
      <c r="AE13" s="17">
        <v>8.7280784396729205E-2</v>
      </c>
      <c r="AF13" s="17">
        <v>0.13563542224151501</v>
      </c>
      <c r="AG13" s="17">
        <v>0.126414315430881</v>
      </c>
      <c r="AH13" s="17">
        <v>0.11132919516533001</v>
      </c>
      <c r="AI13" s="17"/>
      <c r="AJ13" s="17">
        <v>8.9871133141583806E-2</v>
      </c>
      <c r="AK13" s="17">
        <v>0.116190699118481</v>
      </c>
      <c r="AL13" s="17">
        <v>0.1242228372564</v>
      </c>
      <c r="AM13" s="17">
        <v>0.123358655835087</v>
      </c>
      <c r="AN13" s="17">
        <v>0.100929169928186</v>
      </c>
      <c r="AO13" s="17">
        <v>0.123933652943801</v>
      </c>
      <c r="AP13" s="17"/>
      <c r="AQ13" s="17">
        <v>9.2026203858577099E-2</v>
      </c>
      <c r="AR13" s="17">
        <v>0.10452061473379901</v>
      </c>
      <c r="AS13" s="17"/>
      <c r="AT13" s="17">
        <v>0.106321802360598</v>
      </c>
      <c r="AU13" s="17">
        <v>0.102554005575162</v>
      </c>
      <c r="AV13" s="17"/>
      <c r="AW13" s="17">
        <v>9.5840270558028004E-2</v>
      </c>
      <c r="AX13" s="17">
        <v>0.111525519096068</v>
      </c>
      <c r="AY13" s="17"/>
      <c r="AZ13" s="17">
        <v>8.7324508720794003E-2</v>
      </c>
      <c r="BA13" s="17">
        <v>0.112235695095856</v>
      </c>
      <c r="BB13" s="17"/>
      <c r="BC13" s="17">
        <v>0.10703854708664499</v>
      </c>
      <c r="BD13" s="17">
        <v>0.127088285348744</v>
      </c>
      <c r="BE13" s="17">
        <v>8.8345357170111799E-2</v>
      </c>
      <c r="BF13" s="17">
        <v>0.119355054695051</v>
      </c>
    </row>
    <row r="14" spans="2:58">
      <c r="B14" s="18" t="s">
        <v>257</v>
      </c>
      <c r="C14" s="17">
        <v>3.75582795015761E-2</v>
      </c>
      <c r="D14" s="17">
        <v>3.4937398808766E-2</v>
      </c>
      <c r="E14" s="17">
        <v>4.0418469022962998E-2</v>
      </c>
      <c r="F14" s="17"/>
      <c r="G14" s="17">
        <v>2.6766770372341799E-2</v>
      </c>
      <c r="H14" s="17">
        <v>5.04224646069125E-2</v>
      </c>
      <c r="I14" s="17">
        <v>5.0714840828623403E-2</v>
      </c>
      <c r="J14" s="17">
        <v>3.2684654184411903E-2</v>
      </c>
      <c r="K14" s="17">
        <v>3.97125730047879E-2</v>
      </c>
      <c r="L14" s="17">
        <v>2.67706116157049E-2</v>
      </c>
      <c r="M14" s="17"/>
      <c r="N14" s="17">
        <v>3.90620841328966E-2</v>
      </c>
      <c r="O14" s="17">
        <v>4.2267695631614199E-2</v>
      </c>
      <c r="P14" s="17">
        <v>1.6601088607889902E-2</v>
      </c>
      <c r="Q14" s="17">
        <v>4.9716561905073897E-2</v>
      </c>
      <c r="R14" s="17"/>
      <c r="S14" s="17">
        <v>2.5840398771258499E-2</v>
      </c>
      <c r="T14" s="17">
        <v>3.3714768201761801E-2</v>
      </c>
      <c r="U14" s="17">
        <v>4.0663116088071903E-2</v>
      </c>
      <c r="V14" s="17">
        <v>2.0923347547958E-2</v>
      </c>
      <c r="W14" s="17">
        <v>3.8739678802946202E-2</v>
      </c>
      <c r="X14" s="17">
        <v>5.01222711856339E-2</v>
      </c>
      <c r="Y14" s="17">
        <v>6.0786052770499997E-2</v>
      </c>
      <c r="Z14" s="17">
        <v>4.7127548131538299E-2</v>
      </c>
      <c r="AA14" s="17">
        <v>3.6290295176341802E-2</v>
      </c>
      <c r="AB14" s="17"/>
      <c r="AC14" s="17">
        <v>3.8116324453865098E-2</v>
      </c>
      <c r="AD14" s="17">
        <v>4.2303027439938502E-2</v>
      </c>
      <c r="AE14" s="17">
        <v>2.8688732864487702E-2</v>
      </c>
      <c r="AF14" s="17">
        <v>3.93524815074675E-2</v>
      </c>
      <c r="AG14" s="17">
        <v>4.1582203834057002E-2</v>
      </c>
      <c r="AH14" s="17">
        <v>1.1181483766877101E-2</v>
      </c>
      <c r="AI14" s="17"/>
      <c r="AJ14" s="17">
        <v>3.9322839732869E-2</v>
      </c>
      <c r="AK14" s="17">
        <v>5.2160456839895203E-2</v>
      </c>
      <c r="AL14" s="17">
        <v>2.3596825142616601E-2</v>
      </c>
      <c r="AM14" s="17">
        <v>2.54634360376726E-2</v>
      </c>
      <c r="AN14" s="17">
        <v>3.0012468864436499E-2</v>
      </c>
      <c r="AO14" s="17">
        <v>3.43487152237524E-2</v>
      </c>
      <c r="AP14" s="17"/>
      <c r="AQ14" s="17">
        <v>3.4394315984945002E-2</v>
      </c>
      <c r="AR14" s="17">
        <v>4.0461450940677803E-2</v>
      </c>
      <c r="AS14" s="17"/>
      <c r="AT14" s="17">
        <v>4.0582946114632E-2</v>
      </c>
      <c r="AU14" s="17">
        <v>2.7289537572722102E-2</v>
      </c>
      <c r="AV14" s="17"/>
      <c r="AW14" s="17">
        <v>2.821985265963E-2</v>
      </c>
      <c r="AX14" s="17">
        <v>4.2739036324740097E-2</v>
      </c>
      <c r="AY14" s="17"/>
      <c r="AZ14" s="17">
        <v>2.7771161242545198E-2</v>
      </c>
      <c r="BA14" s="17">
        <v>4.0470898578325802E-2</v>
      </c>
      <c r="BB14" s="17"/>
      <c r="BC14" s="17">
        <v>2.0444711776517199E-2</v>
      </c>
      <c r="BD14" s="17">
        <v>3.9547431373012497E-2</v>
      </c>
      <c r="BE14" s="17">
        <v>4.0170643538929698E-2</v>
      </c>
      <c r="BF14" s="17">
        <v>4.4887363112497601E-2</v>
      </c>
    </row>
    <row r="15" spans="2:58">
      <c r="B15" s="18" t="s">
        <v>258</v>
      </c>
      <c r="C15" s="17">
        <v>4.9418569605473098E-2</v>
      </c>
      <c r="D15" s="17">
        <v>5.7772246725168397E-2</v>
      </c>
      <c r="E15" s="17">
        <v>4.0566966923764998E-2</v>
      </c>
      <c r="F15" s="17"/>
      <c r="G15" s="17">
        <v>1.4924109878003401E-2</v>
      </c>
      <c r="H15" s="17">
        <v>3.8775803550563703E-2</v>
      </c>
      <c r="I15" s="17">
        <v>3.82255233781464E-2</v>
      </c>
      <c r="J15" s="17">
        <v>6.7433552823370893E-2</v>
      </c>
      <c r="K15" s="17">
        <v>8.54869114291157E-2</v>
      </c>
      <c r="L15" s="17">
        <v>4.9419657669104403E-2</v>
      </c>
      <c r="M15" s="17"/>
      <c r="N15" s="17">
        <v>4.2291798113615199E-2</v>
      </c>
      <c r="O15" s="17">
        <v>4.6946513738395201E-2</v>
      </c>
      <c r="P15" s="17">
        <v>6.4051451551988395E-2</v>
      </c>
      <c r="Q15" s="17">
        <v>4.7103933256690801E-2</v>
      </c>
      <c r="R15" s="17"/>
      <c r="S15" s="17">
        <v>5.7236101798257402E-2</v>
      </c>
      <c r="T15" s="17">
        <v>4.4182760854637598E-2</v>
      </c>
      <c r="U15" s="17">
        <v>8.0625797111625597E-2</v>
      </c>
      <c r="V15" s="17">
        <v>4.1901328047889499E-2</v>
      </c>
      <c r="W15" s="17">
        <v>6.70940097310226E-2</v>
      </c>
      <c r="X15" s="17">
        <v>1.4680853814315799E-2</v>
      </c>
      <c r="Y15" s="17">
        <v>3.05216508589287E-2</v>
      </c>
      <c r="Z15" s="17">
        <v>5.5657974495276E-2</v>
      </c>
      <c r="AA15" s="17">
        <v>5.6786064405932798E-2</v>
      </c>
      <c r="AB15" s="17"/>
      <c r="AC15" s="17">
        <v>3.9331348252798298E-2</v>
      </c>
      <c r="AD15" s="17">
        <v>4.9319949257548998E-2</v>
      </c>
      <c r="AE15" s="17">
        <v>5.2761124276603802E-2</v>
      </c>
      <c r="AF15" s="17">
        <v>4.5317628860796898E-2</v>
      </c>
      <c r="AG15" s="17">
        <v>5.7861134003013001E-2</v>
      </c>
      <c r="AH15" s="17">
        <v>9.6934032404212694E-2</v>
      </c>
      <c r="AI15" s="17"/>
      <c r="AJ15" s="17">
        <v>6.5711529094896207E-2</v>
      </c>
      <c r="AK15" s="17">
        <v>4.4256260554509798E-2</v>
      </c>
      <c r="AL15" s="17">
        <v>3.3938535358873201E-2</v>
      </c>
      <c r="AM15" s="17">
        <v>3.6580738729778302E-2</v>
      </c>
      <c r="AN15" s="17">
        <v>4.0203489212379498E-2</v>
      </c>
      <c r="AO15" s="17">
        <v>3.4470543448109299E-2</v>
      </c>
      <c r="AP15" s="17"/>
      <c r="AQ15" s="17">
        <v>4.7383966114519602E-2</v>
      </c>
      <c r="AR15" s="17">
        <v>5.1762212417805098E-2</v>
      </c>
      <c r="AS15" s="17"/>
      <c r="AT15" s="17">
        <v>4.61931709512561E-2</v>
      </c>
      <c r="AU15" s="17">
        <v>6.0958659129573899E-2</v>
      </c>
      <c r="AV15" s="17"/>
      <c r="AW15" s="17">
        <v>4.4695689547979499E-2</v>
      </c>
      <c r="AX15" s="17">
        <v>5.2038721103896797E-2</v>
      </c>
      <c r="AY15" s="17"/>
      <c r="AZ15" s="17">
        <v>4.4088017431382E-2</v>
      </c>
      <c r="BA15" s="17">
        <v>5.2690972732799997E-2</v>
      </c>
      <c r="BB15" s="17"/>
      <c r="BC15" s="17">
        <v>2.0055042672410098E-2</v>
      </c>
      <c r="BD15" s="17">
        <v>5.8109432940320803E-2</v>
      </c>
      <c r="BE15" s="17">
        <v>5.0422419146379703E-2</v>
      </c>
      <c r="BF15" s="17">
        <v>5.2566566052789303E-2</v>
      </c>
    </row>
    <row r="16" spans="2:58">
      <c r="B16" s="18" t="s">
        <v>101</v>
      </c>
      <c r="C16" s="17">
        <v>1.5476831835981499E-2</v>
      </c>
      <c r="D16" s="17">
        <v>1.38487088751691E-2</v>
      </c>
      <c r="E16" s="17">
        <v>1.7191730478030801E-2</v>
      </c>
      <c r="F16" s="17"/>
      <c r="G16" s="17">
        <v>3.5873123118846599E-2</v>
      </c>
      <c r="H16" s="17">
        <v>1.4787088757314E-2</v>
      </c>
      <c r="I16" s="17">
        <v>1.20443816555972E-2</v>
      </c>
      <c r="J16" s="17">
        <v>7.9983244822213594E-3</v>
      </c>
      <c r="K16" s="17">
        <v>1.6554409055318901E-2</v>
      </c>
      <c r="L16" s="17">
        <v>1.1002017694903801E-2</v>
      </c>
      <c r="M16" s="17"/>
      <c r="N16" s="17">
        <v>1.2441402783599001E-2</v>
      </c>
      <c r="O16" s="17">
        <v>1.1239687585795801E-2</v>
      </c>
      <c r="P16" s="17">
        <v>2.13922356341106E-2</v>
      </c>
      <c r="Q16" s="17">
        <v>1.8047818834549999E-2</v>
      </c>
      <c r="R16" s="17"/>
      <c r="S16" s="17">
        <v>2.7900353093899599E-2</v>
      </c>
      <c r="T16" s="17">
        <v>1.2330004863538401E-2</v>
      </c>
      <c r="U16" s="17">
        <v>1.5874310632199198E-2</v>
      </c>
      <c r="V16" s="17">
        <v>6.1102987925714704E-3</v>
      </c>
      <c r="W16" s="17">
        <v>1.13772087542683E-2</v>
      </c>
      <c r="X16" s="17">
        <v>5.1046890671141197E-3</v>
      </c>
      <c r="Y16" s="17">
        <v>2.0183849105858201E-2</v>
      </c>
      <c r="Z16" s="17">
        <v>2.41308091025275E-2</v>
      </c>
      <c r="AA16" s="17">
        <v>1.64761997115669E-2</v>
      </c>
      <c r="AB16" s="17"/>
      <c r="AC16" s="17">
        <v>1.52372177383384E-2</v>
      </c>
      <c r="AD16" s="17">
        <v>2.1638510746681602E-2</v>
      </c>
      <c r="AE16" s="17">
        <v>4.9942510654172999E-3</v>
      </c>
      <c r="AF16" s="17">
        <v>1.5051924772556E-2</v>
      </c>
      <c r="AG16" s="17">
        <v>1.40092425358771E-2</v>
      </c>
      <c r="AH16" s="17">
        <v>1.28486572910647E-2</v>
      </c>
      <c r="AI16" s="17"/>
      <c r="AJ16" s="17">
        <v>1.3914071855772399E-2</v>
      </c>
      <c r="AK16" s="17">
        <v>1.13763417326681E-2</v>
      </c>
      <c r="AL16" s="17">
        <v>2.7862368195882802E-2</v>
      </c>
      <c r="AM16" s="17">
        <v>1.8119312046934101E-2</v>
      </c>
      <c r="AN16" s="17">
        <v>1.18170638793627E-2</v>
      </c>
      <c r="AO16" s="17">
        <v>2.1837734522802101E-2</v>
      </c>
      <c r="AP16" s="17"/>
      <c r="AQ16" s="17">
        <v>1.6193794459409799E-2</v>
      </c>
      <c r="AR16" s="17">
        <v>1.27225143915908E-2</v>
      </c>
      <c r="AS16" s="17"/>
      <c r="AT16" s="17">
        <v>1.4660423065794599E-2</v>
      </c>
      <c r="AU16" s="17">
        <v>1.9029703676661899E-2</v>
      </c>
      <c r="AV16" s="17"/>
      <c r="AW16" s="17">
        <v>7.5999085622452103E-3</v>
      </c>
      <c r="AX16" s="17">
        <v>1.98467781542036E-2</v>
      </c>
      <c r="AY16" s="17"/>
      <c r="AZ16" s="17">
        <v>1.42251929755377E-2</v>
      </c>
      <c r="BA16" s="17">
        <v>1.03722607035148E-2</v>
      </c>
      <c r="BB16" s="17"/>
      <c r="BC16" s="17">
        <v>6.0312225426933097E-3</v>
      </c>
      <c r="BD16" s="17">
        <v>6.27092066377106E-3</v>
      </c>
      <c r="BE16" s="17">
        <v>1.5366176590494799E-2</v>
      </c>
      <c r="BF16" s="17">
        <v>7.68789582210008E-3</v>
      </c>
    </row>
    <row r="17" spans="2:58">
      <c r="B17" s="18" t="s">
        <v>259</v>
      </c>
      <c r="C17" s="21">
        <v>0.55756834666636801</v>
      </c>
      <c r="D17" s="21">
        <v>0.57312180895946496</v>
      </c>
      <c r="E17" s="21">
        <v>0.53993268565200303</v>
      </c>
      <c r="F17" s="21"/>
      <c r="G17" s="21">
        <v>0.59451966529793898</v>
      </c>
      <c r="H17" s="21">
        <v>0.60956893463656103</v>
      </c>
      <c r="I17" s="21">
        <v>0.57589805304560604</v>
      </c>
      <c r="J17" s="21">
        <v>0.54706198568598396</v>
      </c>
      <c r="K17" s="21">
        <v>0.47455278764852799</v>
      </c>
      <c r="L17" s="21">
        <v>0.53454382411189705</v>
      </c>
      <c r="M17" s="21"/>
      <c r="N17" s="21">
        <v>0.60978551962072203</v>
      </c>
      <c r="O17" s="21">
        <v>0.536519452173988</v>
      </c>
      <c r="P17" s="21">
        <v>0.56806821182754796</v>
      </c>
      <c r="Q17" s="21">
        <v>0.51705879300025104</v>
      </c>
      <c r="R17" s="21"/>
      <c r="S17" s="21">
        <v>0.63191644022124904</v>
      </c>
      <c r="T17" s="21">
        <v>0.50987356806616502</v>
      </c>
      <c r="U17" s="21">
        <v>0.50378537499999398</v>
      </c>
      <c r="V17" s="21">
        <v>0.59599174622289897</v>
      </c>
      <c r="W17" s="21">
        <v>0.57260669204451198</v>
      </c>
      <c r="X17" s="21">
        <v>0.54399884270196097</v>
      </c>
      <c r="Y17" s="21">
        <v>0.53112371022347604</v>
      </c>
      <c r="Z17" s="21">
        <v>0.51254573350480004</v>
      </c>
      <c r="AA17" s="21">
        <v>0.57466669679597604</v>
      </c>
      <c r="AB17" s="21"/>
      <c r="AC17" s="21">
        <v>0.63059477901999095</v>
      </c>
      <c r="AD17" s="21">
        <v>0.54208158386173599</v>
      </c>
      <c r="AE17" s="21">
        <v>0.53781205117005404</v>
      </c>
      <c r="AF17" s="21">
        <v>0.53041137880049805</v>
      </c>
      <c r="AG17" s="21">
        <v>0.52644180025357201</v>
      </c>
      <c r="AH17" s="21">
        <v>0.490475446587677</v>
      </c>
      <c r="AI17" s="21"/>
      <c r="AJ17" s="21">
        <v>0.53340144044521398</v>
      </c>
      <c r="AK17" s="21">
        <v>0.537053211853602</v>
      </c>
      <c r="AL17" s="21">
        <v>0.51588705272780699</v>
      </c>
      <c r="AM17" s="21">
        <v>0.57777096622757795</v>
      </c>
      <c r="AN17" s="21">
        <v>0.62780578235155204</v>
      </c>
      <c r="AO17" s="21">
        <v>0.60806766255581701</v>
      </c>
      <c r="AP17" s="21"/>
      <c r="AQ17" s="21">
        <v>0.59988155643014296</v>
      </c>
      <c r="AR17" s="21">
        <v>0.56302343804952304</v>
      </c>
      <c r="AS17" s="21"/>
      <c r="AT17" s="21">
        <v>0.55536567008000703</v>
      </c>
      <c r="AU17" s="21">
        <v>0.56944828157360206</v>
      </c>
      <c r="AV17" s="21"/>
      <c r="AW17" s="21">
        <v>0.61420217719154702</v>
      </c>
      <c r="AX17" s="21">
        <v>0.52614912489795196</v>
      </c>
      <c r="AY17" s="21"/>
      <c r="AZ17" s="21">
        <v>0.63567756664463604</v>
      </c>
      <c r="BA17" s="21">
        <v>0.53688076693978604</v>
      </c>
      <c r="BB17" s="21"/>
      <c r="BC17" s="21">
        <v>0.63722077522502196</v>
      </c>
      <c r="BD17" s="21">
        <v>0.55957788590114499</v>
      </c>
      <c r="BE17" s="21">
        <v>0.59366557454700297</v>
      </c>
      <c r="BF17" s="21">
        <v>0.52978528493400501</v>
      </c>
    </row>
    <row r="18" spans="2:58">
      <c r="B18" s="18" t="s">
        <v>260</v>
      </c>
      <c r="C18" s="21">
        <v>0.192905534368599</v>
      </c>
      <c r="D18" s="21">
        <v>0.18208104857799101</v>
      </c>
      <c r="E18" s="21">
        <v>0.20394840541725801</v>
      </c>
      <c r="F18" s="21"/>
      <c r="G18" s="21">
        <v>0.168465460609139</v>
      </c>
      <c r="H18" s="21">
        <v>0.19019957061524601</v>
      </c>
      <c r="I18" s="21">
        <v>0.191707308623184</v>
      </c>
      <c r="J18" s="21">
        <v>0.221505123246094</v>
      </c>
      <c r="K18" s="21">
        <v>0.203783437768045</v>
      </c>
      <c r="L18" s="21">
        <v>0.182758924439028</v>
      </c>
      <c r="M18" s="21"/>
      <c r="N18" s="21">
        <v>0.18563845592745801</v>
      </c>
      <c r="O18" s="21">
        <v>0.21874617246808301</v>
      </c>
      <c r="P18" s="21">
        <v>0.16628285842576301</v>
      </c>
      <c r="Q18" s="21">
        <v>0.19657370529596799</v>
      </c>
      <c r="R18" s="21"/>
      <c r="S18" s="21">
        <v>0.17210960644465401</v>
      </c>
      <c r="T18" s="21">
        <v>0.210553580677666</v>
      </c>
      <c r="U18" s="21">
        <v>0.24825125527197101</v>
      </c>
      <c r="V18" s="21">
        <v>0.15167156303328999</v>
      </c>
      <c r="W18" s="21">
        <v>0.21563904790902899</v>
      </c>
      <c r="X18" s="21">
        <v>0.177517910295902</v>
      </c>
      <c r="Y18" s="21">
        <v>0.20688358546066299</v>
      </c>
      <c r="Z18" s="21">
        <v>0.19543878567331399</v>
      </c>
      <c r="AA18" s="21">
        <v>0.17359016266275201</v>
      </c>
      <c r="AB18" s="21"/>
      <c r="AC18" s="21">
        <v>0.14233408914909901</v>
      </c>
      <c r="AD18" s="21">
        <v>0.214550425166919</v>
      </c>
      <c r="AE18" s="21">
        <v>0.168730641537821</v>
      </c>
      <c r="AF18" s="21">
        <v>0.220305532609779</v>
      </c>
      <c r="AG18" s="21">
        <v>0.22585765326795099</v>
      </c>
      <c r="AH18" s="21">
        <v>0.21944471133641899</v>
      </c>
      <c r="AI18" s="21"/>
      <c r="AJ18" s="21">
        <v>0.194905501969349</v>
      </c>
      <c r="AK18" s="21">
        <v>0.212607416512886</v>
      </c>
      <c r="AL18" s="21">
        <v>0.18175819775789001</v>
      </c>
      <c r="AM18" s="21">
        <v>0.18540283060253801</v>
      </c>
      <c r="AN18" s="21">
        <v>0.17114512800500201</v>
      </c>
      <c r="AO18" s="21">
        <v>0.19275291161566299</v>
      </c>
      <c r="AP18" s="21"/>
      <c r="AQ18" s="21">
        <v>0.17380448595804199</v>
      </c>
      <c r="AR18" s="21">
        <v>0.19674427809228201</v>
      </c>
      <c r="AS18" s="21"/>
      <c r="AT18" s="21">
        <v>0.19309791942648599</v>
      </c>
      <c r="AU18" s="21">
        <v>0.190802202277459</v>
      </c>
      <c r="AV18" s="21"/>
      <c r="AW18" s="21">
        <v>0.168755812765637</v>
      </c>
      <c r="AX18" s="21">
        <v>0.20630327652470501</v>
      </c>
      <c r="AY18" s="21"/>
      <c r="AZ18" s="21">
        <v>0.159183687394721</v>
      </c>
      <c r="BA18" s="21">
        <v>0.20539756640698201</v>
      </c>
      <c r="BB18" s="21"/>
      <c r="BC18" s="21">
        <v>0.14753830153557301</v>
      </c>
      <c r="BD18" s="21">
        <v>0.22474514966207801</v>
      </c>
      <c r="BE18" s="21">
        <v>0.178938419855421</v>
      </c>
      <c r="BF18" s="21">
        <v>0.21680898386033801</v>
      </c>
    </row>
    <row r="19" spans="2:58">
      <c r="B19" s="18" t="s">
        <v>261</v>
      </c>
      <c r="C19" s="22">
        <v>0.36466281229776998</v>
      </c>
      <c r="D19" s="22">
        <v>0.39104076038147401</v>
      </c>
      <c r="E19" s="22">
        <v>0.33598428023474503</v>
      </c>
      <c r="F19" s="22"/>
      <c r="G19" s="22">
        <v>0.42605420468880001</v>
      </c>
      <c r="H19" s="22">
        <v>0.41936936402131503</v>
      </c>
      <c r="I19" s="22">
        <v>0.38419074442242201</v>
      </c>
      <c r="J19" s="22">
        <v>0.32555686243989002</v>
      </c>
      <c r="K19" s="22">
        <v>0.27076934988048301</v>
      </c>
      <c r="L19" s="22">
        <v>0.35178489967286802</v>
      </c>
      <c r="M19" s="22"/>
      <c r="N19" s="22">
        <v>0.42414706369326399</v>
      </c>
      <c r="O19" s="22">
        <v>0.31777327970590502</v>
      </c>
      <c r="P19" s="22">
        <v>0.40178535340178501</v>
      </c>
      <c r="Q19" s="22">
        <v>0.32048508770428302</v>
      </c>
      <c r="R19" s="22"/>
      <c r="S19" s="22">
        <v>0.45980683377659498</v>
      </c>
      <c r="T19" s="22">
        <v>0.29931998738849902</v>
      </c>
      <c r="U19" s="22">
        <v>0.25553411972802398</v>
      </c>
      <c r="V19" s="22">
        <v>0.44432018318960997</v>
      </c>
      <c r="W19" s="22">
        <v>0.35696764413548299</v>
      </c>
      <c r="X19" s="22">
        <v>0.366480932406059</v>
      </c>
      <c r="Y19" s="22">
        <v>0.324240124762813</v>
      </c>
      <c r="Z19" s="22">
        <v>0.31710694783148602</v>
      </c>
      <c r="AA19" s="22">
        <v>0.40107653413322297</v>
      </c>
      <c r="AB19" s="22"/>
      <c r="AC19" s="22">
        <v>0.488260689870892</v>
      </c>
      <c r="AD19" s="22">
        <v>0.32753115869481803</v>
      </c>
      <c r="AE19" s="22">
        <v>0.36908140963223302</v>
      </c>
      <c r="AF19" s="22">
        <v>0.31010584619071802</v>
      </c>
      <c r="AG19" s="22">
        <v>0.30058414698562103</v>
      </c>
      <c r="AH19" s="22">
        <v>0.27103073525125698</v>
      </c>
      <c r="AI19" s="22"/>
      <c r="AJ19" s="22">
        <v>0.33849593847586401</v>
      </c>
      <c r="AK19" s="22">
        <v>0.32444579534071599</v>
      </c>
      <c r="AL19" s="22">
        <v>0.33412885496991701</v>
      </c>
      <c r="AM19" s="22">
        <v>0.39236813562504003</v>
      </c>
      <c r="AN19" s="22">
        <v>0.45666065434655101</v>
      </c>
      <c r="AO19" s="22">
        <v>0.41531475094015402</v>
      </c>
      <c r="AP19" s="22"/>
      <c r="AQ19" s="22">
        <v>0.42607707047210103</v>
      </c>
      <c r="AR19" s="22">
        <v>0.36627915995724097</v>
      </c>
      <c r="AS19" s="22"/>
      <c r="AT19" s="22">
        <v>0.36226775065352101</v>
      </c>
      <c r="AU19" s="22">
        <v>0.37864607929614302</v>
      </c>
      <c r="AV19" s="22"/>
      <c r="AW19" s="22">
        <v>0.44544636442590901</v>
      </c>
      <c r="AX19" s="22">
        <v>0.31984584837324798</v>
      </c>
      <c r="AY19" s="22"/>
      <c r="AZ19" s="22">
        <v>0.47649387924991399</v>
      </c>
      <c r="BA19" s="22">
        <v>0.331483200532804</v>
      </c>
      <c r="BB19" s="22"/>
      <c r="BC19" s="22">
        <v>0.48968247368945</v>
      </c>
      <c r="BD19" s="22">
        <v>0.33483273623906701</v>
      </c>
      <c r="BE19" s="22">
        <v>0.414727154691582</v>
      </c>
      <c r="BF19" s="22">
        <v>0.31297630107366697</v>
      </c>
    </row>
    <row r="20" spans="2:58">
      <c r="B20" s="16"/>
    </row>
    <row r="21" spans="2:58">
      <c r="B21" t="s">
        <v>497</v>
      </c>
    </row>
    <row r="22" spans="2:58">
      <c r="B22" t="s">
        <v>498</v>
      </c>
    </row>
    <row r="24" spans="2:58">
      <c r="B24"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BF24"/>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264</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252</v>
      </c>
      <c r="C9" s="17">
        <v>0.28576960028200199</v>
      </c>
      <c r="D9" s="17">
        <v>0.29150329733602698</v>
      </c>
      <c r="E9" s="17">
        <v>0.28050312227268598</v>
      </c>
      <c r="F9" s="17"/>
      <c r="G9" s="17">
        <v>0.323437687309098</v>
      </c>
      <c r="H9" s="17">
        <v>0.36892249481261902</v>
      </c>
      <c r="I9" s="17">
        <v>0.30913050636929501</v>
      </c>
      <c r="J9" s="17">
        <v>0.25494392789216902</v>
      </c>
      <c r="K9" s="17">
        <v>0.24137117210243</v>
      </c>
      <c r="L9" s="17">
        <v>0.230085246751912</v>
      </c>
      <c r="M9" s="17"/>
      <c r="N9" s="17">
        <v>0.28948078272642302</v>
      </c>
      <c r="O9" s="17">
        <v>0.28232498140605</v>
      </c>
      <c r="P9" s="17">
        <v>0.302862358689656</v>
      </c>
      <c r="Q9" s="17">
        <v>0.27018842075903998</v>
      </c>
      <c r="R9" s="17"/>
      <c r="S9" s="17">
        <v>0.34331546784896</v>
      </c>
      <c r="T9" s="17">
        <v>0.242994806732483</v>
      </c>
      <c r="U9" s="17">
        <v>0.28041555208109598</v>
      </c>
      <c r="V9" s="17">
        <v>0.244360608216589</v>
      </c>
      <c r="W9" s="17">
        <v>0.24913298736924899</v>
      </c>
      <c r="X9" s="17">
        <v>0.31225723044176601</v>
      </c>
      <c r="Y9" s="17">
        <v>0.26047206508822601</v>
      </c>
      <c r="Z9" s="17">
        <v>0.40185424187449298</v>
      </c>
      <c r="AA9" s="17">
        <v>0.288454391659695</v>
      </c>
      <c r="AB9" s="17"/>
      <c r="AC9" s="17">
        <v>0.39008772165002098</v>
      </c>
      <c r="AD9" s="17">
        <v>0.24406395759529001</v>
      </c>
      <c r="AE9" s="17">
        <v>0.270326744053695</v>
      </c>
      <c r="AF9" s="17">
        <v>0.25076438474611401</v>
      </c>
      <c r="AG9" s="17">
        <v>0.23854826202396501</v>
      </c>
      <c r="AH9" s="17">
        <v>0.27948215894741202</v>
      </c>
      <c r="AI9" s="17"/>
      <c r="AJ9" s="17">
        <v>0.248538053418528</v>
      </c>
      <c r="AK9" s="17">
        <v>0.270378291166192</v>
      </c>
      <c r="AL9" s="17">
        <v>0.27610194249105602</v>
      </c>
      <c r="AM9" s="17">
        <v>0.30940260363976702</v>
      </c>
      <c r="AN9" s="17">
        <v>0.36347630733185998</v>
      </c>
      <c r="AO9" s="17">
        <v>0.32820784164991101</v>
      </c>
      <c r="AP9" s="17"/>
      <c r="AQ9" s="17">
        <v>0.34179778209804401</v>
      </c>
      <c r="AR9" s="17">
        <v>0.26248816530422198</v>
      </c>
      <c r="AS9" s="17"/>
      <c r="AT9" s="17">
        <v>0.263323464940248</v>
      </c>
      <c r="AU9" s="17">
        <v>0.37219634394691697</v>
      </c>
      <c r="AV9" s="17"/>
      <c r="AW9" s="17">
        <v>0.26635865688295102</v>
      </c>
      <c r="AX9" s="17">
        <v>0.29653837099260699</v>
      </c>
      <c r="AY9" s="17"/>
      <c r="AZ9" s="17">
        <v>0.41528267202267</v>
      </c>
      <c r="BA9" s="17">
        <v>0.25167813026677199</v>
      </c>
      <c r="BB9" s="17"/>
      <c r="BC9" s="17">
        <v>0.36539022810981697</v>
      </c>
      <c r="BD9" s="17">
        <v>0.29924350273624101</v>
      </c>
      <c r="BE9" s="17">
        <v>0.29138584058954298</v>
      </c>
      <c r="BF9" s="17">
        <v>0.268406817736626</v>
      </c>
    </row>
    <row r="10" spans="2:58">
      <c r="B10" s="18" t="s">
        <v>253</v>
      </c>
      <c r="C10" s="17">
        <v>0.248629718771716</v>
      </c>
      <c r="D10" s="17">
        <v>0.23148080418650299</v>
      </c>
      <c r="E10" s="17">
        <v>0.263339100065695</v>
      </c>
      <c r="F10" s="17"/>
      <c r="G10" s="17">
        <v>0.28597285322074201</v>
      </c>
      <c r="H10" s="17">
        <v>0.22173133923076699</v>
      </c>
      <c r="I10" s="17">
        <v>0.255653377082045</v>
      </c>
      <c r="J10" s="17">
        <v>0.211887001432538</v>
      </c>
      <c r="K10" s="17">
        <v>0.27027467392728799</v>
      </c>
      <c r="L10" s="17">
        <v>0.25042549826446903</v>
      </c>
      <c r="M10" s="17"/>
      <c r="N10" s="17">
        <v>0.24495675469068001</v>
      </c>
      <c r="O10" s="17">
        <v>0.26742099985970502</v>
      </c>
      <c r="P10" s="17">
        <v>0.221679295504909</v>
      </c>
      <c r="Q10" s="17">
        <v>0.25411755508034001</v>
      </c>
      <c r="R10" s="17"/>
      <c r="S10" s="17">
        <v>0.26789445200211698</v>
      </c>
      <c r="T10" s="17">
        <v>0.25587512388315298</v>
      </c>
      <c r="U10" s="17">
        <v>0.258965360995977</v>
      </c>
      <c r="V10" s="17">
        <v>0.22830884049639699</v>
      </c>
      <c r="W10" s="17">
        <v>0.22037458122890899</v>
      </c>
      <c r="X10" s="17">
        <v>0.23805522487977299</v>
      </c>
      <c r="Y10" s="17">
        <v>0.26834973472823798</v>
      </c>
      <c r="Z10" s="17">
        <v>0.21149282772811201</v>
      </c>
      <c r="AA10" s="17">
        <v>0.25173913182518798</v>
      </c>
      <c r="AB10" s="17"/>
      <c r="AC10" s="17">
        <v>0.23256452489784199</v>
      </c>
      <c r="AD10" s="17">
        <v>0.25119757749440602</v>
      </c>
      <c r="AE10" s="17">
        <v>0.29435658646851298</v>
      </c>
      <c r="AF10" s="17">
        <v>0.241071072679026</v>
      </c>
      <c r="AG10" s="17">
        <v>0.23544763335549199</v>
      </c>
      <c r="AH10" s="17">
        <v>0.242357600039451</v>
      </c>
      <c r="AI10" s="17"/>
      <c r="AJ10" s="17">
        <v>0.26475070139995699</v>
      </c>
      <c r="AK10" s="17">
        <v>0.24385124119881799</v>
      </c>
      <c r="AL10" s="17">
        <v>0.24322712760649801</v>
      </c>
      <c r="AM10" s="17">
        <v>0.27026600915844501</v>
      </c>
      <c r="AN10" s="17">
        <v>0.21796239723024699</v>
      </c>
      <c r="AO10" s="17">
        <v>0.26564438019864201</v>
      </c>
      <c r="AP10" s="17"/>
      <c r="AQ10" s="17">
        <v>0.25826589443284398</v>
      </c>
      <c r="AR10" s="17">
        <v>0.24585699185375401</v>
      </c>
      <c r="AS10" s="17"/>
      <c r="AT10" s="17">
        <v>0.25591005486692903</v>
      </c>
      <c r="AU10" s="17">
        <v>0.219435448676809</v>
      </c>
      <c r="AV10" s="17"/>
      <c r="AW10" s="17">
        <v>0.29011907689244298</v>
      </c>
      <c r="AX10" s="17">
        <v>0.22561232207196799</v>
      </c>
      <c r="AY10" s="17"/>
      <c r="AZ10" s="17">
        <v>0.22952841135395699</v>
      </c>
      <c r="BA10" s="17">
        <v>0.25572890374822199</v>
      </c>
      <c r="BB10" s="17"/>
      <c r="BC10" s="17">
        <v>0.260702610986011</v>
      </c>
      <c r="BD10" s="17">
        <v>0.21963517611457101</v>
      </c>
      <c r="BE10" s="17">
        <v>0.26448670744172098</v>
      </c>
      <c r="BF10" s="17">
        <v>0.255712776463837</v>
      </c>
    </row>
    <row r="11" spans="2:58">
      <c r="B11" s="18" t="s">
        <v>254</v>
      </c>
      <c r="C11" s="17">
        <v>0.25521141925378099</v>
      </c>
      <c r="D11" s="17">
        <v>0.24744094197468</v>
      </c>
      <c r="E11" s="17">
        <v>0.26394996239837798</v>
      </c>
      <c r="F11" s="17"/>
      <c r="G11" s="17">
        <v>0.21369450975583701</v>
      </c>
      <c r="H11" s="17">
        <v>0.22017788672779201</v>
      </c>
      <c r="I11" s="17">
        <v>0.220789975307179</v>
      </c>
      <c r="J11" s="17">
        <v>0.30065728712501699</v>
      </c>
      <c r="K11" s="17">
        <v>0.26784190147104198</v>
      </c>
      <c r="L11" s="17">
        <v>0.29637853304627199</v>
      </c>
      <c r="M11" s="17"/>
      <c r="N11" s="17">
        <v>0.27857745397135603</v>
      </c>
      <c r="O11" s="17">
        <v>0.26852226408188001</v>
      </c>
      <c r="P11" s="17">
        <v>0.244852393717229</v>
      </c>
      <c r="Q11" s="17">
        <v>0.226746186329324</v>
      </c>
      <c r="R11" s="17"/>
      <c r="S11" s="17">
        <v>0.21407013404667799</v>
      </c>
      <c r="T11" s="17">
        <v>0.28368084256265602</v>
      </c>
      <c r="U11" s="17">
        <v>0.284571489141001</v>
      </c>
      <c r="V11" s="17">
        <v>0.26017997323881098</v>
      </c>
      <c r="W11" s="17">
        <v>0.26948588156737902</v>
      </c>
      <c r="X11" s="17">
        <v>0.233464286803968</v>
      </c>
      <c r="Y11" s="17">
        <v>0.274751951937306</v>
      </c>
      <c r="Z11" s="17">
        <v>0.17710064321987701</v>
      </c>
      <c r="AA11" s="17">
        <v>0.264179856146114</v>
      </c>
      <c r="AB11" s="17"/>
      <c r="AC11" s="17">
        <v>0.21495990786911401</v>
      </c>
      <c r="AD11" s="17">
        <v>0.28275732547121601</v>
      </c>
      <c r="AE11" s="17">
        <v>0.22054005695366899</v>
      </c>
      <c r="AF11" s="17">
        <v>0.25152495320208701</v>
      </c>
      <c r="AG11" s="17">
        <v>0.32407908724074402</v>
      </c>
      <c r="AH11" s="17">
        <v>0.25684320225361001</v>
      </c>
      <c r="AI11" s="17"/>
      <c r="AJ11" s="17">
        <v>0.273596967489601</v>
      </c>
      <c r="AK11" s="17">
        <v>0.278599173273189</v>
      </c>
      <c r="AL11" s="17">
        <v>0.25884678734029998</v>
      </c>
      <c r="AM11" s="17">
        <v>0.19851806265275601</v>
      </c>
      <c r="AN11" s="17">
        <v>0.23231689911827799</v>
      </c>
      <c r="AO11" s="17">
        <v>0.16008098479478899</v>
      </c>
      <c r="AP11" s="17"/>
      <c r="AQ11" s="17">
        <v>0.20772283606610001</v>
      </c>
      <c r="AR11" s="17">
        <v>0.28504846571334702</v>
      </c>
      <c r="AS11" s="17"/>
      <c r="AT11" s="17">
        <v>0.258500200044669</v>
      </c>
      <c r="AU11" s="17">
        <v>0.238634451587629</v>
      </c>
      <c r="AV11" s="17"/>
      <c r="AW11" s="17">
        <v>0.257839600456642</v>
      </c>
      <c r="AX11" s="17">
        <v>0.25375336128216802</v>
      </c>
      <c r="AY11" s="17"/>
      <c r="AZ11" s="17">
        <v>0.18930367990199301</v>
      </c>
      <c r="BA11" s="17">
        <v>0.27126804853099201</v>
      </c>
      <c r="BB11" s="17"/>
      <c r="BC11" s="17">
        <v>0.19621579705936801</v>
      </c>
      <c r="BD11" s="17">
        <v>0.26063348754187299</v>
      </c>
      <c r="BE11" s="17">
        <v>0.25896393873550599</v>
      </c>
      <c r="BF11" s="17">
        <v>0.26733183519813197</v>
      </c>
    </row>
    <row r="12" spans="2:58">
      <c r="B12" s="18" t="s">
        <v>255</v>
      </c>
      <c r="C12" s="17">
        <v>0.123158757603313</v>
      </c>
      <c r="D12" s="17">
        <v>0.12019847769240501</v>
      </c>
      <c r="E12" s="17">
        <v>0.12702543742740199</v>
      </c>
      <c r="F12" s="17"/>
      <c r="G12" s="17">
        <v>9.2395985569745598E-2</v>
      </c>
      <c r="H12" s="17">
        <v>0.10204132666794399</v>
      </c>
      <c r="I12" s="17">
        <v>0.13161245960418599</v>
      </c>
      <c r="J12" s="17">
        <v>0.14560234215627299</v>
      </c>
      <c r="K12" s="17">
        <v>0.119396632649153</v>
      </c>
      <c r="L12" s="17">
        <v>0.14039400205410499</v>
      </c>
      <c r="M12" s="17"/>
      <c r="N12" s="17">
        <v>0.108411364076566</v>
      </c>
      <c r="O12" s="17">
        <v>9.8201544952024003E-2</v>
      </c>
      <c r="P12" s="17">
        <v>0.12400967688584399</v>
      </c>
      <c r="Q12" s="17">
        <v>0.16504289940415401</v>
      </c>
      <c r="R12" s="17"/>
      <c r="S12" s="17">
        <v>0.110520815091149</v>
      </c>
      <c r="T12" s="17">
        <v>0.122830670562157</v>
      </c>
      <c r="U12" s="17">
        <v>9.7162193588059304E-2</v>
      </c>
      <c r="V12" s="17">
        <v>0.18645492888116599</v>
      </c>
      <c r="W12" s="17">
        <v>0.12516003427244399</v>
      </c>
      <c r="X12" s="17">
        <v>0.14036889954079301</v>
      </c>
      <c r="Y12" s="17">
        <v>0.112422578868683</v>
      </c>
      <c r="Z12" s="17">
        <v>0.102272052929471</v>
      </c>
      <c r="AA12" s="17">
        <v>0.105896393536162</v>
      </c>
      <c r="AB12" s="17"/>
      <c r="AC12" s="17">
        <v>9.0905280049088502E-2</v>
      </c>
      <c r="AD12" s="17">
        <v>0.122309176380233</v>
      </c>
      <c r="AE12" s="17">
        <v>0.12863151908831699</v>
      </c>
      <c r="AF12" s="17">
        <v>0.16227510745107401</v>
      </c>
      <c r="AG12" s="17">
        <v>0.13961193934885799</v>
      </c>
      <c r="AH12" s="17">
        <v>9.2759765974660999E-2</v>
      </c>
      <c r="AI12" s="17"/>
      <c r="AJ12" s="17">
        <v>0.12579609473254399</v>
      </c>
      <c r="AK12" s="17">
        <v>0.12130782794304</v>
      </c>
      <c r="AL12" s="17">
        <v>0.131030555696523</v>
      </c>
      <c r="AM12" s="17">
        <v>0.121771586047564</v>
      </c>
      <c r="AN12" s="17">
        <v>0.112453245397464</v>
      </c>
      <c r="AO12" s="17">
        <v>0.143153231369164</v>
      </c>
      <c r="AP12" s="17"/>
      <c r="AQ12" s="17">
        <v>0.118844402206187</v>
      </c>
      <c r="AR12" s="17">
        <v>0.112935040848607</v>
      </c>
      <c r="AS12" s="17"/>
      <c r="AT12" s="17">
        <v>0.13071006354960801</v>
      </c>
      <c r="AU12" s="17">
        <v>9.8418436601289405E-2</v>
      </c>
      <c r="AV12" s="17"/>
      <c r="AW12" s="17">
        <v>0.110852140919734</v>
      </c>
      <c r="AX12" s="17">
        <v>0.12998620182198301</v>
      </c>
      <c r="AY12" s="17"/>
      <c r="AZ12" s="17">
        <v>0.10236261234227299</v>
      </c>
      <c r="BA12" s="17">
        <v>0.128506350267513</v>
      </c>
      <c r="BB12" s="17"/>
      <c r="BC12" s="17">
        <v>0.120363017105512</v>
      </c>
      <c r="BD12" s="17">
        <v>0.114889732301172</v>
      </c>
      <c r="BE12" s="17">
        <v>9.5387742025881406E-2</v>
      </c>
      <c r="BF12" s="17">
        <v>0.12010865711659</v>
      </c>
    </row>
    <row r="13" spans="2:58">
      <c r="B13" s="18" t="s">
        <v>256</v>
      </c>
      <c r="C13" s="17">
        <v>3.9663739368984E-2</v>
      </c>
      <c r="D13" s="17">
        <v>5.0151699799974803E-2</v>
      </c>
      <c r="E13" s="17">
        <v>2.9714780770386001E-2</v>
      </c>
      <c r="F13" s="17"/>
      <c r="G13" s="17">
        <v>3.04655331362002E-2</v>
      </c>
      <c r="H13" s="17">
        <v>5.3965167608484098E-2</v>
      </c>
      <c r="I13" s="17">
        <v>3.4066018953451002E-2</v>
      </c>
      <c r="J13" s="17">
        <v>3.4311872509633003E-2</v>
      </c>
      <c r="K13" s="17">
        <v>4.0671422881806002E-2</v>
      </c>
      <c r="L13" s="17">
        <v>4.30927528461751E-2</v>
      </c>
      <c r="M13" s="17"/>
      <c r="N13" s="17">
        <v>3.4868235576323299E-2</v>
      </c>
      <c r="O13" s="17">
        <v>3.6865889799247001E-2</v>
      </c>
      <c r="P13" s="17">
        <v>5.66514688211485E-2</v>
      </c>
      <c r="Q13" s="17">
        <v>3.30344281542286E-2</v>
      </c>
      <c r="R13" s="17"/>
      <c r="S13" s="17">
        <v>3.01548624934436E-2</v>
      </c>
      <c r="T13" s="17">
        <v>3.6364652878433698E-2</v>
      </c>
      <c r="U13" s="17">
        <v>3.64149934850777E-2</v>
      </c>
      <c r="V13" s="17">
        <v>2.8441293622224199E-2</v>
      </c>
      <c r="W13" s="17">
        <v>6.74358354702181E-2</v>
      </c>
      <c r="X13" s="17">
        <v>5.5239526435985599E-2</v>
      </c>
      <c r="Y13" s="17">
        <v>4.3323107441862102E-2</v>
      </c>
      <c r="Z13" s="17">
        <v>2.1665011291356701E-2</v>
      </c>
      <c r="AA13" s="17">
        <v>4.0230689549640597E-2</v>
      </c>
      <c r="AB13" s="17"/>
      <c r="AC13" s="17">
        <v>3.6503330941456698E-2</v>
      </c>
      <c r="AD13" s="17">
        <v>5.4718034449219202E-2</v>
      </c>
      <c r="AE13" s="17">
        <v>3.33189926582904E-2</v>
      </c>
      <c r="AF13" s="17">
        <v>3.4273036831979402E-2</v>
      </c>
      <c r="AG13" s="17">
        <v>2.3638062153987598E-2</v>
      </c>
      <c r="AH13" s="17">
        <v>3.5624436886517202E-2</v>
      </c>
      <c r="AI13" s="17"/>
      <c r="AJ13" s="17">
        <v>3.6745219896983698E-2</v>
      </c>
      <c r="AK13" s="17">
        <v>4.0597766138207397E-2</v>
      </c>
      <c r="AL13" s="17">
        <v>4.9841500391907899E-2</v>
      </c>
      <c r="AM13" s="17">
        <v>3.7431609939163703E-2</v>
      </c>
      <c r="AN13" s="17">
        <v>3.4328406514019402E-2</v>
      </c>
      <c r="AO13" s="17">
        <v>5.2870895252879198E-2</v>
      </c>
      <c r="AP13" s="17"/>
      <c r="AQ13" s="17">
        <v>2.73357584504E-2</v>
      </c>
      <c r="AR13" s="17">
        <v>4.7316933953421098E-2</v>
      </c>
      <c r="AS13" s="17"/>
      <c r="AT13" s="17">
        <v>4.2914490561537198E-2</v>
      </c>
      <c r="AU13" s="17">
        <v>2.6354481775609201E-2</v>
      </c>
      <c r="AV13" s="17"/>
      <c r="AW13" s="17">
        <v>3.4418846143788401E-2</v>
      </c>
      <c r="AX13" s="17">
        <v>4.2573492459423899E-2</v>
      </c>
      <c r="AY13" s="17"/>
      <c r="AZ13" s="17">
        <v>2.3526699301396399E-2</v>
      </c>
      <c r="BA13" s="17">
        <v>4.53558272858334E-2</v>
      </c>
      <c r="BB13" s="17"/>
      <c r="BC13" s="17">
        <v>3.0956167003446201E-2</v>
      </c>
      <c r="BD13" s="17">
        <v>4.9841965810377399E-2</v>
      </c>
      <c r="BE13" s="17">
        <v>4.8930571925035499E-2</v>
      </c>
      <c r="BF13" s="17">
        <v>3.8974787933083302E-2</v>
      </c>
    </row>
    <row r="14" spans="2:58">
      <c r="B14" s="18" t="s">
        <v>257</v>
      </c>
      <c r="C14" s="17">
        <v>1.89436785700558E-2</v>
      </c>
      <c r="D14" s="17">
        <v>2.67401185397615E-2</v>
      </c>
      <c r="E14" s="17">
        <v>1.1464865843800701E-2</v>
      </c>
      <c r="F14" s="17"/>
      <c r="G14" s="17">
        <v>1.8179180333119702E-2</v>
      </c>
      <c r="H14" s="17">
        <v>9.2557460210706804E-3</v>
      </c>
      <c r="I14" s="17">
        <v>2.3944587161316599E-2</v>
      </c>
      <c r="J14" s="17">
        <v>2.0619193279529501E-2</v>
      </c>
      <c r="K14" s="17">
        <v>2.8142134058627501E-2</v>
      </c>
      <c r="L14" s="17">
        <v>1.6070408853910201E-2</v>
      </c>
      <c r="M14" s="17"/>
      <c r="N14" s="17">
        <v>1.8025834335745401E-2</v>
      </c>
      <c r="O14" s="17">
        <v>2.1449400761520201E-2</v>
      </c>
      <c r="P14" s="17">
        <v>1.5824757083222198E-2</v>
      </c>
      <c r="Q14" s="17">
        <v>2.0190851157941302E-2</v>
      </c>
      <c r="R14" s="17"/>
      <c r="S14" s="17">
        <v>9.8826359789663306E-3</v>
      </c>
      <c r="T14" s="17">
        <v>2.29895520324358E-2</v>
      </c>
      <c r="U14" s="17">
        <v>2.11723548559038E-2</v>
      </c>
      <c r="V14" s="17">
        <v>2.1010109335545101E-2</v>
      </c>
      <c r="W14" s="17">
        <v>2.8940469168551902E-2</v>
      </c>
      <c r="X14" s="17">
        <v>1.0407840043212701E-2</v>
      </c>
      <c r="Y14" s="17">
        <v>1.53587926413103E-2</v>
      </c>
      <c r="Z14" s="17">
        <v>4.6630275287005502E-2</v>
      </c>
      <c r="AA14" s="17">
        <v>1.40184433976921E-2</v>
      </c>
      <c r="AB14" s="17"/>
      <c r="AC14" s="17">
        <v>1.4794363177984601E-2</v>
      </c>
      <c r="AD14" s="17">
        <v>1.32626632676061E-2</v>
      </c>
      <c r="AE14" s="17">
        <v>2.9323441169152701E-2</v>
      </c>
      <c r="AF14" s="17">
        <v>2.5470358175523799E-2</v>
      </c>
      <c r="AG14" s="17">
        <v>1.4355201865130099E-2</v>
      </c>
      <c r="AH14" s="17">
        <v>3.3641275990606498E-2</v>
      </c>
      <c r="AI14" s="17"/>
      <c r="AJ14" s="17">
        <v>2.1480475151860301E-2</v>
      </c>
      <c r="AK14" s="17">
        <v>2.7624187071080102E-2</v>
      </c>
      <c r="AL14" s="17">
        <v>6.4361041932605402E-3</v>
      </c>
      <c r="AM14" s="17">
        <v>3.8290797128376498E-2</v>
      </c>
      <c r="AN14" s="17">
        <v>2.3422181061111499E-3</v>
      </c>
      <c r="AO14" s="17">
        <v>1.5572123286505301E-2</v>
      </c>
      <c r="AP14" s="17"/>
      <c r="AQ14" s="17">
        <v>1.6975817494580499E-2</v>
      </c>
      <c r="AR14" s="17">
        <v>1.731092926415E-2</v>
      </c>
      <c r="AS14" s="17"/>
      <c r="AT14" s="17">
        <v>2.1397189316269001E-2</v>
      </c>
      <c r="AU14" s="17">
        <v>1.0262612575527999E-2</v>
      </c>
      <c r="AV14" s="17"/>
      <c r="AW14" s="17">
        <v>2.3239477689231E-2</v>
      </c>
      <c r="AX14" s="17">
        <v>1.65604623202221E-2</v>
      </c>
      <c r="AY14" s="17"/>
      <c r="AZ14" s="17">
        <v>1.8858406436083601E-2</v>
      </c>
      <c r="BA14" s="17">
        <v>1.9930064616590699E-2</v>
      </c>
      <c r="BB14" s="17"/>
      <c r="BC14" s="17">
        <v>4.6165666738659204E-3</v>
      </c>
      <c r="BD14" s="17">
        <v>1.8665393166074001E-2</v>
      </c>
      <c r="BE14" s="17">
        <v>2.5606476680599101E-2</v>
      </c>
      <c r="BF14" s="17">
        <v>2.6614209973283499E-2</v>
      </c>
    </row>
    <row r="15" spans="2:58">
      <c r="B15" s="18" t="s">
        <v>258</v>
      </c>
      <c r="C15" s="17">
        <v>1.9199982028854E-2</v>
      </c>
      <c r="D15" s="17">
        <v>2.2197422374504699E-2</v>
      </c>
      <c r="E15" s="17">
        <v>1.6418546809926701E-2</v>
      </c>
      <c r="F15" s="17"/>
      <c r="G15" s="17">
        <v>1.3041856745232099E-2</v>
      </c>
      <c r="H15" s="17">
        <v>1.1897300980232501E-2</v>
      </c>
      <c r="I15" s="17">
        <v>1.83825903321479E-2</v>
      </c>
      <c r="J15" s="17">
        <v>2.9493556069762498E-2</v>
      </c>
      <c r="K15" s="17">
        <v>2.61743134852809E-2</v>
      </c>
      <c r="L15" s="17">
        <v>1.71763119595944E-2</v>
      </c>
      <c r="M15" s="17"/>
      <c r="N15" s="17">
        <v>1.90537090506675E-2</v>
      </c>
      <c r="O15" s="17">
        <v>1.65714863107684E-2</v>
      </c>
      <c r="P15" s="17">
        <v>2.3282657698902299E-2</v>
      </c>
      <c r="Q15" s="17">
        <v>1.8610022555588301E-2</v>
      </c>
      <c r="R15" s="17"/>
      <c r="S15" s="17">
        <v>1.1951249157562399E-2</v>
      </c>
      <c r="T15" s="17">
        <v>2.29343464851435E-2</v>
      </c>
      <c r="U15" s="17">
        <v>1.04954906603475E-2</v>
      </c>
      <c r="V15" s="17">
        <v>2.5133947416697298E-2</v>
      </c>
      <c r="W15" s="17">
        <v>3.36656573268862E-2</v>
      </c>
      <c r="X15" s="17">
        <v>5.1023027873874603E-3</v>
      </c>
      <c r="Y15" s="17">
        <v>1.4825681922453E-2</v>
      </c>
      <c r="Z15" s="17">
        <v>3.8984947669685799E-2</v>
      </c>
      <c r="AA15" s="17">
        <v>2.2762560173300299E-2</v>
      </c>
      <c r="AB15" s="17"/>
      <c r="AC15" s="17">
        <v>1.04020328079217E-2</v>
      </c>
      <c r="AD15" s="17">
        <v>1.8616870840773399E-2</v>
      </c>
      <c r="AE15" s="17">
        <v>1.8508408542946001E-2</v>
      </c>
      <c r="AF15" s="17">
        <v>2.9237382670622699E-2</v>
      </c>
      <c r="AG15" s="17">
        <v>1.9885134556991702E-2</v>
      </c>
      <c r="AH15" s="17">
        <v>3.3210993025195798E-2</v>
      </c>
      <c r="AI15" s="17"/>
      <c r="AJ15" s="17">
        <v>2.0089852746803201E-2</v>
      </c>
      <c r="AK15" s="17">
        <v>1.2973860972135201E-2</v>
      </c>
      <c r="AL15" s="17">
        <v>1.3793793882926E-2</v>
      </c>
      <c r="AM15" s="17">
        <v>1.17293571849179E-2</v>
      </c>
      <c r="AN15" s="17">
        <v>3.0903603551825198E-2</v>
      </c>
      <c r="AO15" s="17">
        <v>1.6750459088082498E-2</v>
      </c>
      <c r="AP15" s="17"/>
      <c r="AQ15" s="17">
        <v>1.6702362057868798E-2</v>
      </c>
      <c r="AR15" s="17">
        <v>2.3179678759568501E-2</v>
      </c>
      <c r="AS15" s="17"/>
      <c r="AT15" s="17">
        <v>1.83456678090444E-2</v>
      </c>
      <c r="AU15" s="17">
        <v>2.30094423248717E-2</v>
      </c>
      <c r="AV15" s="17"/>
      <c r="AW15" s="17">
        <v>1.09473078159293E-2</v>
      </c>
      <c r="AX15" s="17">
        <v>2.3778386824607499E-2</v>
      </c>
      <c r="AY15" s="17"/>
      <c r="AZ15" s="17">
        <v>6.9141653157791302E-3</v>
      </c>
      <c r="BA15" s="17">
        <v>2.37757455200353E-2</v>
      </c>
      <c r="BB15" s="17"/>
      <c r="BC15" s="17">
        <v>1.8191204098642302E-2</v>
      </c>
      <c r="BD15" s="17">
        <v>2.70702942748819E-2</v>
      </c>
      <c r="BE15" s="17">
        <v>5.2382682525872601E-3</v>
      </c>
      <c r="BF15" s="17">
        <v>1.73577232924239E-2</v>
      </c>
    </row>
    <row r="16" spans="2:58">
      <c r="B16" s="18" t="s">
        <v>101</v>
      </c>
      <c r="C16" s="17">
        <v>9.4231041212945003E-3</v>
      </c>
      <c r="D16" s="17">
        <v>1.0287238096144499E-2</v>
      </c>
      <c r="E16" s="17">
        <v>7.5841844117247497E-3</v>
      </c>
      <c r="F16" s="17"/>
      <c r="G16" s="17">
        <v>2.2812393930026299E-2</v>
      </c>
      <c r="H16" s="17">
        <v>1.20087379510905E-2</v>
      </c>
      <c r="I16" s="17">
        <v>6.42048519037917E-3</v>
      </c>
      <c r="J16" s="17">
        <v>2.4848195350780501E-3</v>
      </c>
      <c r="K16" s="17">
        <v>6.1277494243725597E-3</v>
      </c>
      <c r="L16" s="17">
        <v>6.3772462235616003E-3</v>
      </c>
      <c r="M16" s="17"/>
      <c r="N16" s="17">
        <v>6.6258655722380502E-3</v>
      </c>
      <c r="O16" s="17">
        <v>8.6434328288059695E-3</v>
      </c>
      <c r="P16" s="17">
        <v>1.08373915990883E-2</v>
      </c>
      <c r="Q16" s="17">
        <v>1.2069636559384801E-2</v>
      </c>
      <c r="R16" s="17"/>
      <c r="S16" s="17">
        <v>1.22103833811233E-2</v>
      </c>
      <c r="T16" s="17">
        <v>1.2330004863538401E-2</v>
      </c>
      <c r="U16" s="17">
        <v>1.0802565192537601E-2</v>
      </c>
      <c r="V16" s="17">
        <v>6.1102987925714704E-3</v>
      </c>
      <c r="W16" s="17">
        <v>5.8045535963628901E-3</v>
      </c>
      <c r="X16" s="17">
        <v>5.1046890671141197E-3</v>
      </c>
      <c r="Y16" s="17">
        <v>1.0496087371921399E-2</v>
      </c>
      <c r="Z16" s="17">
        <v>0</v>
      </c>
      <c r="AA16" s="17">
        <v>1.27185337122078E-2</v>
      </c>
      <c r="AB16" s="17"/>
      <c r="AC16" s="17">
        <v>9.7828386065710697E-3</v>
      </c>
      <c r="AD16" s="17">
        <v>1.3074394501256499E-2</v>
      </c>
      <c r="AE16" s="17">
        <v>4.9942510654172999E-3</v>
      </c>
      <c r="AF16" s="17">
        <v>5.3837042435731603E-3</v>
      </c>
      <c r="AG16" s="17">
        <v>4.4346794548318297E-3</v>
      </c>
      <c r="AH16" s="17">
        <v>2.6080566882546601E-2</v>
      </c>
      <c r="AI16" s="17"/>
      <c r="AJ16" s="17">
        <v>9.0026351637224507E-3</v>
      </c>
      <c r="AK16" s="17">
        <v>4.66765223733797E-3</v>
      </c>
      <c r="AL16" s="17">
        <v>2.0722188397528402E-2</v>
      </c>
      <c r="AM16" s="17">
        <v>1.25899742490094E-2</v>
      </c>
      <c r="AN16" s="17">
        <v>6.2169227501947602E-3</v>
      </c>
      <c r="AO16" s="17">
        <v>1.7720084360026801E-2</v>
      </c>
      <c r="AP16" s="17"/>
      <c r="AQ16" s="17">
        <v>1.23551471939754E-2</v>
      </c>
      <c r="AR16" s="17">
        <v>5.8637943029304198E-3</v>
      </c>
      <c r="AS16" s="17"/>
      <c r="AT16" s="17">
        <v>8.8988689116952305E-3</v>
      </c>
      <c r="AU16" s="17">
        <v>1.1688782511346901E-2</v>
      </c>
      <c r="AV16" s="17"/>
      <c r="AW16" s="17">
        <v>6.2248931992823402E-3</v>
      </c>
      <c r="AX16" s="17">
        <v>1.1197402227021201E-2</v>
      </c>
      <c r="AY16" s="17"/>
      <c r="AZ16" s="17">
        <v>1.42233533258479E-2</v>
      </c>
      <c r="BA16" s="17">
        <v>3.75692976404159E-3</v>
      </c>
      <c r="BB16" s="17"/>
      <c r="BC16" s="17">
        <v>3.5644089633378E-3</v>
      </c>
      <c r="BD16" s="17">
        <v>1.00204480548095E-2</v>
      </c>
      <c r="BE16" s="17">
        <v>1.0000454349127601E-2</v>
      </c>
      <c r="BF16" s="17">
        <v>5.4931922860238401E-3</v>
      </c>
    </row>
    <row r="17" spans="2:58">
      <c r="B17" s="18" t="s">
        <v>259</v>
      </c>
      <c r="C17" s="21">
        <v>0.78961073830749895</v>
      </c>
      <c r="D17" s="21">
        <v>0.77042504349720997</v>
      </c>
      <c r="E17" s="21">
        <v>0.80779218473675896</v>
      </c>
      <c r="F17" s="21"/>
      <c r="G17" s="21">
        <v>0.82310505028567604</v>
      </c>
      <c r="H17" s="21">
        <v>0.81083172077117804</v>
      </c>
      <c r="I17" s="21">
        <v>0.78557385875851904</v>
      </c>
      <c r="J17" s="21">
        <v>0.76748821644972398</v>
      </c>
      <c r="K17" s="21">
        <v>0.77948774750076</v>
      </c>
      <c r="L17" s="21">
        <v>0.77688927806265395</v>
      </c>
      <c r="M17" s="21"/>
      <c r="N17" s="21">
        <v>0.81301499138846001</v>
      </c>
      <c r="O17" s="21">
        <v>0.81826824534763398</v>
      </c>
      <c r="P17" s="21">
        <v>0.769394047911795</v>
      </c>
      <c r="Q17" s="21">
        <v>0.75105216216870296</v>
      </c>
      <c r="R17" s="21"/>
      <c r="S17" s="21">
        <v>0.82528005389775505</v>
      </c>
      <c r="T17" s="21">
        <v>0.78255077317829103</v>
      </c>
      <c r="U17" s="21">
        <v>0.82395240221807398</v>
      </c>
      <c r="V17" s="21">
        <v>0.73284942195179603</v>
      </c>
      <c r="W17" s="21">
        <v>0.73899345016553697</v>
      </c>
      <c r="X17" s="21">
        <v>0.78377674212550796</v>
      </c>
      <c r="Y17" s="21">
        <v>0.80357375175376999</v>
      </c>
      <c r="Z17" s="21">
        <v>0.79044771282248105</v>
      </c>
      <c r="AA17" s="21">
        <v>0.80437337963099698</v>
      </c>
      <c r="AB17" s="21"/>
      <c r="AC17" s="21">
        <v>0.83761215441697701</v>
      </c>
      <c r="AD17" s="21">
        <v>0.77801886056091096</v>
      </c>
      <c r="AE17" s="21">
        <v>0.78522338747587705</v>
      </c>
      <c r="AF17" s="21">
        <v>0.74336041062722702</v>
      </c>
      <c r="AG17" s="21">
        <v>0.79807498262020105</v>
      </c>
      <c r="AH17" s="21">
        <v>0.77868296124047298</v>
      </c>
      <c r="AI17" s="21"/>
      <c r="AJ17" s="21">
        <v>0.78688572230808596</v>
      </c>
      <c r="AK17" s="21">
        <v>0.79282870563819996</v>
      </c>
      <c r="AL17" s="21">
        <v>0.778175857437855</v>
      </c>
      <c r="AM17" s="21">
        <v>0.77818667545096798</v>
      </c>
      <c r="AN17" s="21">
        <v>0.81375560368038502</v>
      </c>
      <c r="AO17" s="21">
        <v>0.75393320664334196</v>
      </c>
      <c r="AP17" s="21"/>
      <c r="AQ17" s="21">
        <v>0.80778651259698797</v>
      </c>
      <c r="AR17" s="21">
        <v>0.79339362287132298</v>
      </c>
      <c r="AS17" s="21"/>
      <c r="AT17" s="21">
        <v>0.77773371985184603</v>
      </c>
      <c r="AU17" s="21">
        <v>0.83026624421135498</v>
      </c>
      <c r="AV17" s="21"/>
      <c r="AW17" s="21">
        <v>0.81431733423203501</v>
      </c>
      <c r="AX17" s="21">
        <v>0.77590405434674303</v>
      </c>
      <c r="AY17" s="21"/>
      <c r="AZ17" s="21">
        <v>0.83411476327862</v>
      </c>
      <c r="BA17" s="21">
        <v>0.77867508254598605</v>
      </c>
      <c r="BB17" s="21"/>
      <c r="BC17" s="21">
        <v>0.822308636155196</v>
      </c>
      <c r="BD17" s="21">
        <v>0.77951216639268495</v>
      </c>
      <c r="BE17" s="21">
        <v>0.81483648676676901</v>
      </c>
      <c r="BF17" s="21">
        <v>0.79145142939859603</v>
      </c>
    </row>
    <row r="18" spans="2:58">
      <c r="B18" s="18" t="s">
        <v>260</v>
      </c>
      <c r="C18" s="21">
        <v>7.7807399967893806E-2</v>
      </c>
      <c r="D18" s="21">
        <v>9.9089240714240995E-2</v>
      </c>
      <c r="E18" s="21">
        <v>5.7598193424113299E-2</v>
      </c>
      <c r="F18" s="21"/>
      <c r="G18" s="21">
        <v>6.1686570214551997E-2</v>
      </c>
      <c r="H18" s="21">
        <v>7.5118214609787307E-2</v>
      </c>
      <c r="I18" s="21">
        <v>7.6393196446915501E-2</v>
      </c>
      <c r="J18" s="21">
        <v>8.4424621858924895E-2</v>
      </c>
      <c r="K18" s="21">
        <v>9.4987870425714396E-2</v>
      </c>
      <c r="L18" s="21">
        <v>7.6339473659679802E-2</v>
      </c>
      <c r="M18" s="21"/>
      <c r="N18" s="21">
        <v>7.19477789627362E-2</v>
      </c>
      <c r="O18" s="21">
        <v>7.4886776871535499E-2</v>
      </c>
      <c r="P18" s="21">
        <v>9.5758883603273004E-2</v>
      </c>
      <c r="Q18" s="21">
        <v>7.1835301867758203E-2</v>
      </c>
      <c r="R18" s="21"/>
      <c r="S18" s="21">
        <v>5.1988747629972298E-2</v>
      </c>
      <c r="T18" s="21">
        <v>8.2288551396013002E-2</v>
      </c>
      <c r="U18" s="21">
        <v>6.8082839001328901E-2</v>
      </c>
      <c r="V18" s="21">
        <v>7.4585350374466605E-2</v>
      </c>
      <c r="W18" s="21">
        <v>0.13004196196565601</v>
      </c>
      <c r="X18" s="21">
        <v>7.0749669266585796E-2</v>
      </c>
      <c r="Y18" s="21">
        <v>7.3507582005625405E-2</v>
      </c>
      <c r="Z18" s="21">
        <v>0.107280234248048</v>
      </c>
      <c r="AA18" s="21">
        <v>7.7011693120633107E-2</v>
      </c>
      <c r="AB18" s="21"/>
      <c r="AC18" s="21">
        <v>6.1699726927362898E-2</v>
      </c>
      <c r="AD18" s="21">
        <v>8.65975685575988E-2</v>
      </c>
      <c r="AE18" s="21">
        <v>8.1150842370389095E-2</v>
      </c>
      <c r="AF18" s="21">
        <v>8.8980777678125997E-2</v>
      </c>
      <c r="AG18" s="21">
        <v>5.7878398576109498E-2</v>
      </c>
      <c r="AH18" s="21">
        <v>0.10247670590232</v>
      </c>
      <c r="AI18" s="21"/>
      <c r="AJ18" s="21">
        <v>7.8315547795647297E-2</v>
      </c>
      <c r="AK18" s="21">
        <v>8.1195814181422798E-2</v>
      </c>
      <c r="AL18" s="21">
        <v>7.0071398468094404E-2</v>
      </c>
      <c r="AM18" s="21">
        <v>8.7451764252458195E-2</v>
      </c>
      <c r="AN18" s="21">
        <v>6.75742281719557E-2</v>
      </c>
      <c r="AO18" s="21">
        <v>8.5193477627466999E-2</v>
      </c>
      <c r="AP18" s="21"/>
      <c r="AQ18" s="21">
        <v>6.1013938002849197E-2</v>
      </c>
      <c r="AR18" s="21">
        <v>8.7807541977139497E-2</v>
      </c>
      <c r="AS18" s="21"/>
      <c r="AT18" s="21">
        <v>8.2657347686850596E-2</v>
      </c>
      <c r="AU18" s="21">
        <v>5.9626536676008902E-2</v>
      </c>
      <c r="AV18" s="21"/>
      <c r="AW18" s="21">
        <v>6.8605631648948701E-2</v>
      </c>
      <c r="AX18" s="21">
        <v>8.2912341604253495E-2</v>
      </c>
      <c r="AY18" s="21"/>
      <c r="AZ18" s="21">
        <v>4.9299271053259201E-2</v>
      </c>
      <c r="BA18" s="21">
        <v>8.90616374224594E-2</v>
      </c>
      <c r="BB18" s="21"/>
      <c r="BC18" s="21">
        <v>5.37639377759545E-2</v>
      </c>
      <c r="BD18" s="21">
        <v>9.5577653251333397E-2</v>
      </c>
      <c r="BE18" s="21">
        <v>7.9775316858221895E-2</v>
      </c>
      <c r="BF18" s="21">
        <v>8.2946721198790693E-2</v>
      </c>
    </row>
    <row r="19" spans="2:58">
      <c r="B19" s="18" t="s">
        <v>261</v>
      </c>
      <c r="C19" s="22">
        <v>0.71180333833960496</v>
      </c>
      <c r="D19" s="22">
        <v>0.671335802782969</v>
      </c>
      <c r="E19" s="22">
        <v>0.75019399131264597</v>
      </c>
      <c r="F19" s="22"/>
      <c r="G19" s="22">
        <v>0.761418480071124</v>
      </c>
      <c r="H19" s="22">
        <v>0.73571350616139097</v>
      </c>
      <c r="I19" s="22">
        <v>0.70918066231160404</v>
      </c>
      <c r="J19" s="22">
        <v>0.68306359459079902</v>
      </c>
      <c r="K19" s="22">
        <v>0.684499877075045</v>
      </c>
      <c r="L19" s="22">
        <v>0.70054980440297399</v>
      </c>
      <c r="M19" s="22"/>
      <c r="N19" s="22">
        <v>0.74106721242572404</v>
      </c>
      <c r="O19" s="22">
        <v>0.74338146847609898</v>
      </c>
      <c r="P19" s="22">
        <v>0.67363516430852199</v>
      </c>
      <c r="Q19" s="22">
        <v>0.67921686030094497</v>
      </c>
      <c r="R19" s="22"/>
      <c r="S19" s="22">
        <v>0.77329130626778297</v>
      </c>
      <c r="T19" s="22">
        <v>0.70026222178227804</v>
      </c>
      <c r="U19" s="22">
        <v>0.75586956321674503</v>
      </c>
      <c r="V19" s="22">
        <v>0.65826407157733002</v>
      </c>
      <c r="W19" s="22">
        <v>0.60895148819988099</v>
      </c>
      <c r="X19" s="22">
        <v>0.71302707285892197</v>
      </c>
      <c r="Y19" s="22">
        <v>0.73006616974814498</v>
      </c>
      <c r="Z19" s="22">
        <v>0.68316747857443305</v>
      </c>
      <c r="AA19" s="22">
        <v>0.72736168651036404</v>
      </c>
      <c r="AB19" s="22"/>
      <c r="AC19" s="22">
        <v>0.77591242748961498</v>
      </c>
      <c r="AD19" s="22">
        <v>0.69142129200331204</v>
      </c>
      <c r="AE19" s="22">
        <v>0.704072545105488</v>
      </c>
      <c r="AF19" s="22">
        <v>0.65437963294910095</v>
      </c>
      <c r="AG19" s="22">
        <v>0.74019658404409105</v>
      </c>
      <c r="AH19" s="22">
        <v>0.67620625533815304</v>
      </c>
      <c r="AI19" s="22"/>
      <c r="AJ19" s="22">
        <v>0.70857017451243898</v>
      </c>
      <c r="AK19" s="22">
        <v>0.71163289145677699</v>
      </c>
      <c r="AL19" s="22">
        <v>0.70810445896976004</v>
      </c>
      <c r="AM19" s="22">
        <v>0.69073491119851005</v>
      </c>
      <c r="AN19" s="22">
        <v>0.74618137550843</v>
      </c>
      <c r="AO19" s="22">
        <v>0.66873972901587497</v>
      </c>
      <c r="AP19" s="22"/>
      <c r="AQ19" s="22">
        <v>0.74677257459413904</v>
      </c>
      <c r="AR19" s="22">
        <v>0.70558608089418295</v>
      </c>
      <c r="AS19" s="22"/>
      <c r="AT19" s="22">
        <v>0.69507637216499596</v>
      </c>
      <c r="AU19" s="22">
        <v>0.77063970753534605</v>
      </c>
      <c r="AV19" s="22"/>
      <c r="AW19" s="22">
        <v>0.74571170258308594</v>
      </c>
      <c r="AX19" s="22">
        <v>0.69299171274248905</v>
      </c>
      <c r="AY19" s="22"/>
      <c r="AZ19" s="22">
        <v>0.78481549222536096</v>
      </c>
      <c r="BA19" s="22">
        <v>0.68961344512352696</v>
      </c>
      <c r="BB19" s="22"/>
      <c r="BC19" s="22">
        <v>0.768544698379241</v>
      </c>
      <c r="BD19" s="22">
        <v>0.68393451314135201</v>
      </c>
      <c r="BE19" s="22">
        <v>0.73506116990854697</v>
      </c>
      <c r="BF19" s="22">
        <v>0.70850470819980504</v>
      </c>
    </row>
    <row r="20" spans="2:58">
      <c r="B20" s="16"/>
    </row>
    <row r="21" spans="2:58">
      <c r="B21" t="s">
        <v>497</v>
      </c>
    </row>
    <row r="22" spans="2:58">
      <c r="B22" t="s">
        <v>498</v>
      </c>
    </row>
    <row r="24" spans="2:58">
      <c r="B24"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BF24"/>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265</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252</v>
      </c>
      <c r="C9" s="17">
        <v>0.22006865487141999</v>
      </c>
      <c r="D9" s="17">
        <v>0.224824554487075</v>
      </c>
      <c r="E9" s="17">
        <v>0.215015690718522</v>
      </c>
      <c r="F9" s="17"/>
      <c r="G9" s="17">
        <v>0.25830568438386903</v>
      </c>
      <c r="H9" s="17">
        <v>0.233413490788799</v>
      </c>
      <c r="I9" s="17">
        <v>0.25200374862952801</v>
      </c>
      <c r="J9" s="17">
        <v>0.208344334136811</v>
      </c>
      <c r="K9" s="17">
        <v>0.202964836924419</v>
      </c>
      <c r="L9" s="17">
        <v>0.178090496492598</v>
      </c>
      <c r="M9" s="17"/>
      <c r="N9" s="17">
        <v>0.21703497761711299</v>
      </c>
      <c r="O9" s="17">
        <v>0.20211805833221999</v>
      </c>
      <c r="P9" s="17">
        <v>0.25373949205016599</v>
      </c>
      <c r="Q9" s="17">
        <v>0.21367204952504501</v>
      </c>
      <c r="R9" s="17"/>
      <c r="S9" s="17">
        <v>0.256758083882837</v>
      </c>
      <c r="T9" s="17">
        <v>0.207449065729226</v>
      </c>
      <c r="U9" s="17">
        <v>0.213186063168184</v>
      </c>
      <c r="V9" s="17">
        <v>0.209791487491675</v>
      </c>
      <c r="W9" s="17">
        <v>0.21105902674648699</v>
      </c>
      <c r="X9" s="17">
        <v>0.21382685506528701</v>
      </c>
      <c r="Y9" s="17">
        <v>0.19626562044705101</v>
      </c>
      <c r="Z9" s="17">
        <v>0.205569387633661</v>
      </c>
      <c r="AA9" s="17">
        <v>0.24002842938575</v>
      </c>
      <c r="AB9" s="17"/>
      <c r="AC9" s="17">
        <v>0.27340063086328598</v>
      </c>
      <c r="AD9" s="17">
        <v>0.216835996951806</v>
      </c>
      <c r="AE9" s="17">
        <v>0.20113415241414201</v>
      </c>
      <c r="AF9" s="17">
        <v>0.17219322222046701</v>
      </c>
      <c r="AG9" s="17">
        <v>0.20526833766522901</v>
      </c>
      <c r="AH9" s="17">
        <v>0.23109663366664601</v>
      </c>
      <c r="AI9" s="17"/>
      <c r="AJ9" s="17">
        <v>0.19213207912379399</v>
      </c>
      <c r="AK9" s="17">
        <v>0.20649448684923599</v>
      </c>
      <c r="AL9" s="17">
        <v>0.209519300833753</v>
      </c>
      <c r="AM9" s="17">
        <v>0.20167552193694499</v>
      </c>
      <c r="AN9" s="17">
        <v>0.30561161683337201</v>
      </c>
      <c r="AO9" s="17">
        <v>0.14488726476411801</v>
      </c>
      <c r="AP9" s="17"/>
      <c r="AQ9" s="17">
        <v>0.24942174787452201</v>
      </c>
      <c r="AR9" s="17">
        <v>0.21538174536906901</v>
      </c>
      <c r="AS9" s="17"/>
      <c r="AT9" s="17">
        <v>0.210368698389132</v>
      </c>
      <c r="AU9" s="17">
        <v>0.26137622601538402</v>
      </c>
      <c r="AV9" s="17"/>
      <c r="AW9" s="17">
        <v>0.218344255718845</v>
      </c>
      <c r="AX9" s="17">
        <v>0.22102531414891499</v>
      </c>
      <c r="AY9" s="17"/>
      <c r="AZ9" s="17">
        <v>0.26861234967035402</v>
      </c>
      <c r="BA9" s="17">
        <v>0.207727900182749</v>
      </c>
      <c r="BB9" s="17"/>
      <c r="BC9" s="17">
        <v>0.27535386707243498</v>
      </c>
      <c r="BD9" s="17">
        <v>0.22585321472200101</v>
      </c>
      <c r="BE9" s="17">
        <v>0.221971735807209</v>
      </c>
      <c r="BF9" s="17">
        <v>0.19727576581542</v>
      </c>
    </row>
    <row r="10" spans="2:58">
      <c r="B10" s="18" t="s">
        <v>253</v>
      </c>
      <c r="C10" s="17">
        <v>0.26828017023721601</v>
      </c>
      <c r="D10" s="17">
        <v>0.26443794545934501</v>
      </c>
      <c r="E10" s="17">
        <v>0.27224501388301697</v>
      </c>
      <c r="F10" s="17"/>
      <c r="G10" s="17">
        <v>0.27418901819086</v>
      </c>
      <c r="H10" s="17">
        <v>0.28829151839543399</v>
      </c>
      <c r="I10" s="17">
        <v>0.232617925494123</v>
      </c>
      <c r="J10" s="17">
        <v>0.265966531199956</v>
      </c>
      <c r="K10" s="17">
        <v>0.276698769477566</v>
      </c>
      <c r="L10" s="17">
        <v>0.27381263299845299</v>
      </c>
      <c r="M10" s="17"/>
      <c r="N10" s="17">
        <v>0.303323223198248</v>
      </c>
      <c r="O10" s="17">
        <v>0.26845826022807201</v>
      </c>
      <c r="P10" s="17">
        <v>0.213946334948834</v>
      </c>
      <c r="Q10" s="17">
        <v>0.27548368955353503</v>
      </c>
      <c r="R10" s="17"/>
      <c r="S10" s="17">
        <v>0.290796575131885</v>
      </c>
      <c r="T10" s="17">
        <v>0.253640101293377</v>
      </c>
      <c r="U10" s="17">
        <v>0.24403839799691501</v>
      </c>
      <c r="V10" s="17">
        <v>0.25758598466322202</v>
      </c>
      <c r="W10" s="17">
        <v>0.25370721688373898</v>
      </c>
      <c r="X10" s="17">
        <v>0.26358205083250502</v>
      </c>
      <c r="Y10" s="17">
        <v>0.31913745810567001</v>
      </c>
      <c r="Z10" s="17">
        <v>0.245728065473278</v>
      </c>
      <c r="AA10" s="17">
        <v>0.27116062205931901</v>
      </c>
      <c r="AB10" s="17"/>
      <c r="AC10" s="17">
        <v>0.24427594530205499</v>
      </c>
      <c r="AD10" s="17">
        <v>0.29436978811797998</v>
      </c>
      <c r="AE10" s="17">
        <v>0.27233240821349503</v>
      </c>
      <c r="AF10" s="17">
        <v>0.26698910504024198</v>
      </c>
      <c r="AG10" s="17">
        <v>0.25385491422509998</v>
      </c>
      <c r="AH10" s="17">
        <v>0.25430853960966998</v>
      </c>
      <c r="AI10" s="17"/>
      <c r="AJ10" s="17">
        <v>0.26627925357028098</v>
      </c>
      <c r="AK10" s="17">
        <v>0.30133702282555302</v>
      </c>
      <c r="AL10" s="17">
        <v>0.24566271301223999</v>
      </c>
      <c r="AM10" s="17">
        <v>0.25345493326519902</v>
      </c>
      <c r="AN10" s="17">
        <v>0.24891783451938901</v>
      </c>
      <c r="AO10" s="17">
        <v>0.342790343933353</v>
      </c>
      <c r="AP10" s="17"/>
      <c r="AQ10" s="17">
        <v>0.27141331715715</v>
      </c>
      <c r="AR10" s="17">
        <v>0.26870225867452502</v>
      </c>
      <c r="AS10" s="17"/>
      <c r="AT10" s="17">
        <v>0.27230953618535703</v>
      </c>
      <c r="AU10" s="17">
        <v>0.25150862855019301</v>
      </c>
      <c r="AV10" s="17"/>
      <c r="AW10" s="17">
        <v>0.29793609757115103</v>
      </c>
      <c r="AX10" s="17">
        <v>0.25182770447580799</v>
      </c>
      <c r="AY10" s="17"/>
      <c r="AZ10" s="17">
        <v>0.26462543269695499</v>
      </c>
      <c r="BA10" s="17">
        <v>0.27246110229513498</v>
      </c>
      <c r="BB10" s="17"/>
      <c r="BC10" s="17">
        <v>0.29043671015084199</v>
      </c>
      <c r="BD10" s="17">
        <v>0.22788624038180999</v>
      </c>
      <c r="BE10" s="17">
        <v>0.27843882697421102</v>
      </c>
      <c r="BF10" s="17">
        <v>0.298550180611032</v>
      </c>
    </row>
    <row r="11" spans="2:58">
      <c r="B11" s="18" t="s">
        <v>254</v>
      </c>
      <c r="C11" s="17">
        <v>0.253918252706682</v>
      </c>
      <c r="D11" s="17">
        <v>0.23731657599470801</v>
      </c>
      <c r="E11" s="17">
        <v>0.27026751251692599</v>
      </c>
      <c r="F11" s="17"/>
      <c r="G11" s="17">
        <v>0.235501485625316</v>
      </c>
      <c r="H11" s="17">
        <v>0.23669514465973501</v>
      </c>
      <c r="I11" s="17">
        <v>0.27325420147872298</v>
      </c>
      <c r="J11" s="17">
        <v>0.26329782350901898</v>
      </c>
      <c r="K11" s="17">
        <v>0.26219837721478201</v>
      </c>
      <c r="L11" s="17">
        <v>0.25143080757319303</v>
      </c>
      <c r="M11" s="17"/>
      <c r="N11" s="17">
        <v>0.24282571218662499</v>
      </c>
      <c r="O11" s="17">
        <v>0.27405541929303201</v>
      </c>
      <c r="P11" s="17">
        <v>0.24784701602630799</v>
      </c>
      <c r="Q11" s="17">
        <v>0.25003895643851598</v>
      </c>
      <c r="R11" s="17"/>
      <c r="S11" s="17">
        <v>0.23198146710331699</v>
      </c>
      <c r="T11" s="17">
        <v>0.25429560580982802</v>
      </c>
      <c r="U11" s="17">
        <v>0.22946533695170401</v>
      </c>
      <c r="V11" s="17">
        <v>0.25575757399226601</v>
      </c>
      <c r="W11" s="17">
        <v>0.29772090849600102</v>
      </c>
      <c r="X11" s="17">
        <v>0.26084910684595403</v>
      </c>
      <c r="Y11" s="17">
        <v>0.24226296089567001</v>
      </c>
      <c r="Z11" s="17">
        <v>0.30028248293713899</v>
      </c>
      <c r="AA11" s="17">
        <v>0.25436421900375</v>
      </c>
      <c r="AB11" s="17"/>
      <c r="AC11" s="17">
        <v>0.25896654060866398</v>
      </c>
      <c r="AD11" s="17">
        <v>0.24865956529317099</v>
      </c>
      <c r="AE11" s="17">
        <v>0.249300044732087</v>
      </c>
      <c r="AF11" s="17">
        <v>0.250861443604806</v>
      </c>
      <c r="AG11" s="17">
        <v>0.245679073870673</v>
      </c>
      <c r="AH11" s="17">
        <v>0.31116063518341203</v>
      </c>
      <c r="AI11" s="17"/>
      <c r="AJ11" s="17">
        <v>0.25350512550026499</v>
      </c>
      <c r="AK11" s="17">
        <v>0.25427537513293502</v>
      </c>
      <c r="AL11" s="17">
        <v>0.276433346317838</v>
      </c>
      <c r="AM11" s="17">
        <v>0.28038754263238602</v>
      </c>
      <c r="AN11" s="17">
        <v>0.23724351079689501</v>
      </c>
      <c r="AO11" s="17">
        <v>0.18652563071990499</v>
      </c>
      <c r="AP11" s="17"/>
      <c r="AQ11" s="17">
        <v>0.229810295968089</v>
      </c>
      <c r="AR11" s="17">
        <v>0.26234516255753199</v>
      </c>
      <c r="AS11" s="17"/>
      <c r="AT11" s="17">
        <v>0.25011450405271901</v>
      </c>
      <c r="AU11" s="17">
        <v>0.26245740629946901</v>
      </c>
      <c r="AV11" s="17"/>
      <c r="AW11" s="17">
        <v>0.26228747785998502</v>
      </c>
      <c r="AX11" s="17">
        <v>0.249275187975177</v>
      </c>
      <c r="AY11" s="17"/>
      <c r="AZ11" s="17">
        <v>0.235008241740433</v>
      </c>
      <c r="BA11" s="17">
        <v>0.25324208170440099</v>
      </c>
      <c r="BB11" s="17"/>
      <c r="BC11" s="17">
        <v>0.23813488957431</v>
      </c>
      <c r="BD11" s="17">
        <v>0.27026967999165202</v>
      </c>
      <c r="BE11" s="17">
        <v>0.26706538802426799</v>
      </c>
      <c r="BF11" s="17">
        <v>0.23520678986285101</v>
      </c>
    </row>
    <row r="12" spans="2:58">
      <c r="B12" s="18" t="s">
        <v>255</v>
      </c>
      <c r="C12" s="17">
        <v>0.16737073168444</v>
      </c>
      <c r="D12" s="17">
        <v>0.17095023984636801</v>
      </c>
      <c r="E12" s="17">
        <v>0.16518719287768699</v>
      </c>
      <c r="F12" s="17"/>
      <c r="G12" s="17">
        <v>0.130616548916339</v>
      </c>
      <c r="H12" s="17">
        <v>0.157677983670447</v>
      </c>
      <c r="I12" s="17">
        <v>0.16823304502522701</v>
      </c>
      <c r="J12" s="17">
        <v>0.164181079598122</v>
      </c>
      <c r="K12" s="17">
        <v>0.16019389526587299</v>
      </c>
      <c r="L12" s="17">
        <v>0.209410779863689</v>
      </c>
      <c r="M12" s="17"/>
      <c r="N12" s="17">
        <v>0.14217002578167301</v>
      </c>
      <c r="O12" s="17">
        <v>0.15707711928328699</v>
      </c>
      <c r="P12" s="17">
        <v>0.206323781980879</v>
      </c>
      <c r="Q12" s="17">
        <v>0.17202014363402099</v>
      </c>
      <c r="R12" s="17"/>
      <c r="S12" s="17">
        <v>0.12093604662575</v>
      </c>
      <c r="T12" s="17">
        <v>0.20100516604416499</v>
      </c>
      <c r="U12" s="17">
        <v>0.202770220057476</v>
      </c>
      <c r="V12" s="17">
        <v>0.19098773372102701</v>
      </c>
      <c r="W12" s="17">
        <v>0.14036669633263801</v>
      </c>
      <c r="X12" s="17">
        <v>0.18157687540996301</v>
      </c>
      <c r="Y12" s="17">
        <v>0.14560956039742701</v>
      </c>
      <c r="Z12" s="17">
        <v>0.14284744362770499</v>
      </c>
      <c r="AA12" s="17">
        <v>0.165217851156132</v>
      </c>
      <c r="AB12" s="17"/>
      <c r="AC12" s="17">
        <v>0.141683062228181</v>
      </c>
      <c r="AD12" s="17">
        <v>0.14981578935241099</v>
      </c>
      <c r="AE12" s="17">
        <v>0.19777055223357901</v>
      </c>
      <c r="AF12" s="17">
        <v>0.206665415192475</v>
      </c>
      <c r="AG12" s="17">
        <v>0.19706265461331199</v>
      </c>
      <c r="AH12" s="17">
        <v>0.10044729953662999</v>
      </c>
      <c r="AI12" s="17"/>
      <c r="AJ12" s="17">
        <v>0.187113448880035</v>
      </c>
      <c r="AK12" s="17">
        <v>0.16815040360832101</v>
      </c>
      <c r="AL12" s="17">
        <v>0.14835388653743001</v>
      </c>
      <c r="AM12" s="17">
        <v>0.16402218336454699</v>
      </c>
      <c r="AN12" s="17">
        <v>0.13350353435115</v>
      </c>
      <c r="AO12" s="17">
        <v>0.19630202335567801</v>
      </c>
      <c r="AP12" s="17"/>
      <c r="AQ12" s="17">
        <v>0.14827930177250601</v>
      </c>
      <c r="AR12" s="17">
        <v>0.16497994424248499</v>
      </c>
      <c r="AS12" s="17"/>
      <c r="AT12" s="17">
        <v>0.17852102839623701</v>
      </c>
      <c r="AU12" s="17">
        <v>0.12778707787260099</v>
      </c>
      <c r="AV12" s="17"/>
      <c r="AW12" s="17">
        <v>0.130658040617116</v>
      </c>
      <c r="AX12" s="17">
        <v>0.187738137026143</v>
      </c>
      <c r="AY12" s="17"/>
      <c r="AZ12" s="17">
        <v>0.14476373165544501</v>
      </c>
      <c r="BA12" s="17">
        <v>0.17712831313233701</v>
      </c>
      <c r="BB12" s="17"/>
      <c r="BC12" s="17">
        <v>0.120742546610476</v>
      </c>
      <c r="BD12" s="17">
        <v>0.17302590678935401</v>
      </c>
      <c r="BE12" s="17">
        <v>0.15619901042273801</v>
      </c>
      <c r="BF12" s="17">
        <v>0.18055230417049001</v>
      </c>
    </row>
    <row r="13" spans="2:58">
      <c r="B13" s="18" t="s">
        <v>256</v>
      </c>
      <c r="C13" s="17">
        <v>3.23257519887062E-2</v>
      </c>
      <c r="D13" s="17">
        <v>3.9531239290106997E-2</v>
      </c>
      <c r="E13" s="17">
        <v>2.5530562846606202E-2</v>
      </c>
      <c r="F13" s="17"/>
      <c r="G13" s="17">
        <v>2.32362992121187E-2</v>
      </c>
      <c r="H13" s="17">
        <v>4.0443335512262597E-2</v>
      </c>
      <c r="I13" s="17">
        <v>2.49152283519616E-2</v>
      </c>
      <c r="J13" s="17">
        <v>3.2011070168300897E-2</v>
      </c>
      <c r="K13" s="17">
        <v>3.8102371777947001E-2</v>
      </c>
      <c r="L13" s="17">
        <v>3.4741413523034802E-2</v>
      </c>
      <c r="M13" s="17"/>
      <c r="N13" s="17">
        <v>3.7400276293119102E-2</v>
      </c>
      <c r="O13" s="17">
        <v>4.4394482455088001E-2</v>
      </c>
      <c r="P13" s="17">
        <v>2.2258075080012499E-2</v>
      </c>
      <c r="Q13" s="17">
        <v>2.33485569012294E-2</v>
      </c>
      <c r="R13" s="17"/>
      <c r="S13" s="17">
        <v>3.08759977319467E-2</v>
      </c>
      <c r="T13" s="17">
        <v>2.45044862492655E-2</v>
      </c>
      <c r="U13" s="17">
        <v>2.8319709656502601E-2</v>
      </c>
      <c r="V13" s="17">
        <v>5.4364996482413698E-2</v>
      </c>
      <c r="W13" s="17">
        <v>3.3114700837176797E-2</v>
      </c>
      <c r="X13" s="17">
        <v>3.7926803550841097E-2</v>
      </c>
      <c r="Y13" s="17">
        <v>3.4387155188918397E-2</v>
      </c>
      <c r="Z13" s="17">
        <v>4.70891017737642E-2</v>
      </c>
      <c r="AA13" s="17">
        <v>1.62616278052275E-2</v>
      </c>
      <c r="AB13" s="17"/>
      <c r="AC13" s="17">
        <v>3.2464534987975899E-2</v>
      </c>
      <c r="AD13" s="17">
        <v>2.73510436765181E-2</v>
      </c>
      <c r="AE13" s="17">
        <v>3.60326157333523E-2</v>
      </c>
      <c r="AF13" s="17">
        <v>2.9983075246697102E-2</v>
      </c>
      <c r="AG13" s="17">
        <v>4.1977853074531897E-2</v>
      </c>
      <c r="AH13" s="17">
        <v>4.08985280556E-2</v>
      </c>
      <c r="AI13" s="17"/>
      <c r="AJ13" s="17">
        <v>3.54453754622399E-2</v>
      </c>
      <c r="AK13" s="17">
        <v>2.6312625704272102E-2</v>
      </c>
      <c r="AL13" s="17">
        <v>3.2120524934579398E-2</v>
      </c>
      <c r="AM13" s="17">
        <v>3.2162068477505398E-2</v>
      </c>
      <c r="AN13" s="17">
        <v>3.2345583251405102E-2</v>
      </c>
      <c r="AO13" s="17">
        <v>5.06536336852456E-2</v>
      </c>
      <c r="AP13" s="17"/>
      <c r="AQ13" s="17">
        <v>3.4903280875787299E-2</v>
      </c>
      <c r="AR13" s="17">
        <v>3.50254911639441E-2</v>
      </c>
      <c r="AS13" s="17"/>
      <c r="AT13" s="17">
        <v>3.11809308243081E-2</v>
      </c>
      <c r="AU13" s="17">
        <v>3.76317926734967E-2</v>
      </c>
      <c r="AV13" s="17"/>
      <c r="AW13" s="17">
        <v>3.4960334790788999E-2</v>
      </c>
      <c r="AX13" s="17">
        <v>3.0864142548583801E-2</v>
      </c>
      <c r="AY13" s="17"/>
      <c r="AZ13" s="17">
        <v>3.6529575953943003E-2</v>
      </c>
      <c r="BA13" s="17">
        <v>3.2734005778933102E-2</v>
      </c>
      <c r="BB13" s="17"/>
      <c r="BC13" s="17">
        <v>3.4262205936489903E-2</v>
      </c>
      <c r="BD13" s="17">
        <v>3.39170505916759E-2</v>
      </c>
      <c r="BE13" s="17">
        <v>2.44415280015116E-2</v>
      </c>
      <c r="BF13" s="17">
        <v>3.9283214026864098E-2</v>
      </c>
    </row>
    <row r="14" spans="2:58">
      <c r="B14" s="18" t="s">
        <v>257</v>
      </c>
      <c r="C14" s="17">
        <v>1.5550933741392501E-2</v>
      </c>
      <c r="D14" s="17">
        <v>1.4682012634947301E-2</v>
      </c>
      <c r="E14" s="17">
        <v>1.5648755718939301E-2</v>
      </c>
      <c r="F14" s="17"/>
      <c r="G14" s="17">
        <v>2.3935041273386599E-2</v>
      </c>
      <c r="H14" s="17">
        <v>1.67793727649624E-2</v>
      </c>
      <c r="I14" s="17">
        <v>1.22703308964988E-2</v>
      </c>
      <c r="J14" s="17">
        <v>1.78033123332909E-2</v>
      </c>
      <c r="K14" s="17">
        <v>6.3841996855977497E-3</v>
      </c>
      <c r="L14" s="17">
        <v>1.4199969574679399E-2</v>
      </c>
      <c r="M14" s="17"/>
      <c r="N14" s="17">
        <v>1.9634788810496798E-2</v>
      </c>
      <c r="O14" s="17">
        <v>1.20283335860284E-2</v>
      </c>
      <c r="P14" s="17">
        <v>4.03544938233004E-3</v>
      </c>
      <c r="Q14" s="17">
        <v>2.5031480651832898E-2</v>
      </c>
      <c r="R14" s="17"/>
      <c r="S14" s="17">
        <v>1.17478017992755E-2</v>
      </c>
      <c r="T14" s="17">
        <v>1.9099812473865298E-2</v>
      </c>
      <c r="U14" s="17">
        <v>3.0074574388914099E-2</v>
      </c>
      <c r="V14" s="17">
        <v>5.17378139745893E-3</v>
      </c>
      <c r="W14" s="17">
        <v>5.85869040582589E-3</v>
      </c>
      <c r="X14" s="17">
        <v>1.06205600767542E-2</v>
      </c>
      <c r="Y14" s="17">
        <v>2.69955939042021E-2</v>
      </c>
      <c r="Z14" s="17">
        <v>2.8274722027417099E-2</v>
      </c>
      <c r="AA14" s="17">
        <v>1.0278572483410501E-2</v>
      </c>
      <c r="AB14" s="17"/>
      <c r="AC14" s="17">
        <v>1.5666989363269899E-2</v>
      </c>
      <c r="AD14" s="17">
        <v>1.28541724459483E-2</v>
      </c>
      <c r="AE14" s="17">
        <v>1.8876742242914999E-2</v>
      </c>
      <c r="AF14" s="17">
        <v>1.8663998111819301E-2</v>
      </c>
      <c r="AG14" s="17">
        <v>1.9302622624676202E-2</v>
      </c>
      <c r="AH14" s="17">
        <v>0</v>
      </c>
      <c r="AI14" s="17"/>
      <c r="AJ14" s="17">
        <v>9.8763750128888807E-3</v>
      </c>
      <c r="AK14" s="17">
        <v>1.38545862812981E-2</v>
      </c>
      <c r="AL14" s="17">
        <v>3.6676745997056399E-2</v>
      </c>
      <c r="AM14" s="17">
        <v>2.60168025130906E-2</v>
      </c>
      <c r="AN14" s="17">
        <v>1.72419957809451E-2</v>
      </c>
      <c r="AO14" s="17">
        <v>1.5572123286505301E-2</v>
      </c>
      <c r="AP14" s="17"/>
      <c r="AQ14" s="17">
        <v>2.36899582854583E-2</v>
      </c>
      <c r="AR14" s="17">
        <v>1.5402860045885401E-2</v>
      </c>
      <c r="AS14" s="17"/>
      <c r="AT14" s="17">
        <v>1.37545868039744E-2</v>
      </c>
      <c r="AU14" s="17">
        <v>2.28040494582336E-2</v>
      </c>
      <c r="AV14" s="17"/>
      <c r="AW14" s="17">
        <v>1.0552315793433799E-2</v>
      </c>
      <c r="AX14" s="17">
        <v>1.8324058645466899E-2</v>
      </c>
      <c r="AY14" s="17"/>
      <c r="AZ14" s="17">
        <v>1.51434913009688E-2</v>
      </c>
      <c r="BA14" s="17">
        <v>1.5867666144500098E-2</v>
      </c>
      <c r="BB14" s="17"/>
      <c r="BC14" s="17">
        <v>2.66240797762184E-2</v>
      </c>
      <c r="BD14" s="17">
        <v>2.2509419670971299E-2</v>
      </c>
      <c r="BE14" s="17">
        <v>1.6984258433002102E-2</v>
      </c>
      <c r="BF14" s="17">
        <v>9.6517560592315199E-3</v>
      </c>
    </row>
    <row r="15" spans="2:58">
      <c r="B15" s="18" t="s">
        <v>258</v>
      </c>
      <c r="C15" s="17">
        <v>2.0279050747376699E-2</v>
      </c>
      <c r="D15" s="17">
        <v>2.7636312929281301E-2</v>
      </c>
      <c r="E15" s="17">
        <v>1.32404521219533E-2</v>
      </c>
      <c r="F15" s="17"/>
      <c r="G15" s="17">
        <v>8.9039436261570005E-3</v>
      </c>
      <c r="H15" s="17">
        <v>1.1570298006955399E-2</v>
      </c>
      <c r="I15" s="17">
        <v>1.2386977446036699E-2</v>
      </c>
      <c r="J15" s="17">
        <v>2.8781081660886301E-2</v>
      </c>
      <c r="K15" s="17">
        <v>4.0084670773611997E-2</v>
      </c>
      <c r="L15" s="17">
        <v>2.1441200665119901E-2</v>
      </c>
      <c r="M15" s="17"/>
      <c r="N15" s="17">
        <v>2.1340673518979902E-2</v>
      </c>
      <c r="O15" s="17">
        <v>2.2916354574507899E-2</v>
      </c>
      <c r="P15" s="17">
        <v>1.90904199967586E-2</v>
      </c>
      <c r="Q15" s="17">
        <v>1.7556521692553999E-2</v>
      </c>
      <c r="R15" s="17"/>
      <c r="S15" s="17">
        <v>2.2462287555128E-2</v>
      </c>
      <c r="T15" s="17">
        <v>1.5678754529049099E-2</v>
      </c>
      <c r="U15" s="17">
        <v>2.5424462093432999E-2</v>
      </c>
      <c r="V15" s="17">
        <v>1.21610549585272E-2</v>
      </c>
      <c r="W15" s="17">
        <v>2.17998793262171E-2</v>
      </c>
      <c r="X15" s="17">
        <v>1.0491499575898299E-2</v>
      </c>
      <c r="Y15" s="17">
        <v>1.9915959334145399E-2</v>
      </c>
      <c r="Z15" s="17">
        <v>3.0208796527035502E-2</v>
      </c>
      <c r="AA15" s="17">
        <v>2.9776236544224399E-2</v>
      </c>
      <c r="AB15" s="17"/>
      <c r="AC15" s="17">
        <v>1.3506034596836299E-2</v>
      </c>
      <c r="AD15" s="17">
        <v>2.29729159082653E-2</v>
      </c>
      <c r="AE15" s="17">
        <v>1.58668862163759E-2</v>
      </c>
      <c r="AF15" s="17">
        <v>3.3996533997736299E-2</v>
      </c>
      <c r="AG15" s="17">
        <v>1.3858227259334799E-2</v>
      </c>
      <c r="AH15" s="17">
        <v>1.2507872748580401E-2</v>
      </c>
      <c r="AI15" s="17"/>
      <c r="AJ15" s="17">
        <v>3.4987934133585002E-2</v>
      </c>
      <c r="AK15" s="17">
        <v>1.2688485818036501E-2</v>
      </c>
      <c r="AL15" s="17">
        <v>1.3259120345624801E-2</v>
      </c>
      <c r="AM15" s="17">
        <v>1.21492723261375E-2</v>
      </c>
      <c r="AN15" s="17">
        <v>1.11693143327126E-2</v>
      </c>
      <c r="AO15" s="17">
        <v>0</v>
      </c>
      <c r="AP15" s="17"/>
      <c r="AQ15" s="17">
        <v>1.7016798275459901E-2</v>
      </c>
      <c r="AR15" s="17">
        <v>2.4357306305568E-2</v>
      </c>
      <c r="AS15" s="17"/>
      <c r="AT15" s="17">
        <v>2.1634113842629199E-2</v>
      </c>
      <c r="AU15" s="17">
        <v>1.57839118068735E-2</v>
      </c>
      <c r="AV15" s="17"/>
      <c r="AW15" s="17">
        <v>2.45640642822893E-2</v>
      </c>
      <c r="AX15" s="17">
        <v>1.79018181059394E-2</v>
      </c>
      <c r="AY15" s="17"/>
      <c r="AZ15" s="17">
        <v>2.1317801243554101E-2</v>
      </c>
      <c r="BA15" s="17">
        <v>2.1003719812219501E-2</v>
      </c>
      <c r="BB15" s="17"/>
      <c r="BC15" s="17">
        <v>8.2763302888361808E-3</v>
      </c>
      <c r="BD15" s="17">
        <v>1.37211482035928E-2</v>
      </c>
      <c r="BE15" s="17">
        <v>2.47407585862362E-2</v>
      </c>
      <c r="BF15" s="17">
        <v>1.8780452497729701E-2</v>
      </c>
    </row>
    <row r="16" spans="2:58">
      <c r="B16" s="18" t="s">
        <v>101</v>
      </c>
      <c r="C16" s="17">
        <v>2.22064540227669E-2</v>
      </c>
      <c r="D16" s="17">
        <v>2.0621119358167499E-2</v>
      </c>
      <c r="E16" s="17">
        <v>2.28648193163483E-2</v>
      </c>
      <c r="F16" s="17"/>
      <c r="G16" s="17">
        <v>4.5311978771954198E-2</v>
      </c>
      <c r="H16" s="17">
        <v>1.51288562014045E-2</v>
      </c>
      <c r="I16" s="17">
        <v>2.43185426779019E-2</v>
      </c>
      <c r="J16" s="17">
        <v>1.96147673936144E-2</v>
      </c>
      <c r="K16" s="17">
        <v>1.33728788802021E-2</v>
      </c>
      <c r="L16" s="17">
        <v>1.68726993092321E-2</v>
      </c>
      <c r="M16" s="17"/>
      <c r="N16" s="17">
        <v>1.6270322593745098E-2</v>
      </c>
      <c r="O16" s="17">
        <v>1.8951972247763901E-2</v>
      </c>
      <c r="P16" s="17">
        <v>3.2759430534710803E-2</v>
      </c>
      <c r="Q16" s="17">
        <v>2.2848601603266901E-2</v>
      </c>
      <c r="R16" s="17"/>
      <c r="S16" s="17">
        <v>3.44417401698612E-2</v>
      </c>
      <c r="T16" s="17">
        <v>2.43270078712245E-2</v>
      </c>
      <c r="U16" s="17">
        <v>2.6721235686870699E-2</v>
      </c>
      <c r="V16" s="17">
        <v>1.41773872934096E-2</v>
      </c>
      <c r="W16" s="17">
        <v>3.6372880971914198E-2</v>
      </c>
      <c r="X16" s="17">
        <v>2.1126248642797999E-2</v>
      </c>
      <c r="Y16" s="17">
        <v>1.54256917269155E-2</v>
      </c>
      <c r="Z16" s="17">
        <v>0</v>
      </c>
      <c r="AA16" s="17">
        <v>1.29124415621866E-2</v>
      </c>
      <c r="AB16" s="17"/>
      <c r="AC16" s="17">
        <v>2.0036262049731302E-2</v>
      </c>
      <c r="AD16" s="17">
        <v>2.7140728253900102E-2</v>
      </c>
      <c r="AE16" s="17">
        <v>8.6865982140543301E-3</v>
      </c>
      <c r="AF16" s="17">
        <v>2.0647206585757201E-2</v>
      </c>
      <c r="AG16" s="17">
        <v>2.2996316667143801E-2</v>
      </c>
      <c r="AH16" s="17">
        <v>4.9580491199462201E-2</v>
      </c>
      <c r="AI16" s="17"/>
      <c r="AJ16" s="17">
        <v>2.0660408316909899E-2</v>
      </c>
      <c r="AK16" s="17">
        <v>1.68870137803485E-2</v>
      </c>
      <c r="AL16" s="17">
        <v>3.7974362021478199E-2</v>
      </c>
      <c r="AM16" s="17">
        <v>3.0131675484189199E-2</v>
      </c>
      <c r="AN16" s="17">
        <v>1.39666101341309E-2</v>
      </c>
      <c r="AO16" s="17">
        <v>6.3268980255194798E-2</v>
      </c>
      <c r="AP16" s="17"/>
      <c r="AQ16" s="17">
        <v>2.54652997910285E-2</v>
      </c>
      <c r="AR16" s="17">
        <v>1.38052316409931E-2</v>
      </c>
      <c r="AS16" s="17"/>
      <c r="AT16" s="17">
        <v>2.2116601505642999E-2</v>
      </c>
      <c r="AU16" s="17">
        <v>2.0650907323749901E-2</v>
      </c>
      <c r="AV16" s="17"/>
      <c r="AW16" s="17">
        <v>2.0697413366391599E-2</v>
      </c>
      <c r="AX16" s="17">
        <v>2.30436370739668E-2</v>
      </c>
      <c r="AY16" s="17"/>
      <c r="AZ16" s="17">
        <v>1.39993757383476E-2</v>
      </c>
      <c r="BA16" s="17">
        <v>1.9835210949724999E-2</v>
      </c>
      <c r="BB16" s="17"/>
      <c r="BC16" s="17">
        <v>6.1693705903926102E-3</v>
      </c>
      <c r="BD16" s="17">
        <v>3.2817339648942401E-2</v>
      </c>
      <c r="BE16" s="17">
        <v>1.0158493750823699E-2</v>
      </c>
      <c r="BF16" s="17">
        <v>2.06995369563828E-2</v>
      </c>
    </row>
    <row r="17" spans="2:58">
      <c r="B17" s="18" t="s">
        <v>259</v>
      </c>
      <c r="C17" s="21">
        <v>0.74226707781531798</v>
      </c>
      <c r="D17" s="21">
        <v>0.72657907594112903</v>
      </c>
      <c r="E17" s="21">
        <v>0.75752821711846496</v>
      </c>
      <c r="F17" s="21"/>
      <c r="G17" s="21">
        <v>0.767996188200045</v>
      </c>
      <c r="H17" s="21">
        <v>0.75840015384396797</v>
      </c>
      <c r="I17" s="21">
        <v>0.75787587560237402</v>
      </c>
      <c r="J17" s="21">
        <v>0.73760868884578601</v>
      </c>
      <c r="K17" s="21">
        <v>0.74186198361676803</v>
      </c>
      <c r="L17" s="21">
        <v>0.70333393706424396</v>
      </c>
      <c r="M17" s="21"/>
      <c r="N17" s="21">
        <v>0.76318391300198596</v>
      </c>
      <c r="O17" s="21">
        <v>0.74463173785332504</v>
      </c>
      <c r="P17" s="21">
        <v>0.71553284302530895</v>
      </c>
      <c r="Q17" s="21">
        <v>0.73919469551709605</v>
      </c>
      <c r="R17" s="21"/>
      <c r="S17" s="21">
        <v>0.77953612611803902</v>
      </c>
      <c r="T17" s="21">
        <v>0.71538477283242996</v>
      </c>
      <c r="U17" s="21">
        <v>0.68668979811680297</v>
      </c>
      <c r="V17" s="21">
        <v>0.72313504614716395</v>
      </c>
      <c r="W17" s="21">
        <v>0.76248715212622797</v>
      </c>
      <c r="X17" s="21">
        <v>0.73825801274374603</v>
      </c>
      <c r="Y17" s="21">
        <v>0.75766603944839195</v>
      </c>
      <c r="Z17" s="21">
        <v>0.75157993604407802</v>
      </c>
      <c r="AA17" s="21">
        <v>0.76555327044881905</v>
      </c>
      <c r="AB17" s="21"/>
      <c r="AC17" s="21">
        <v>0.77664311677400599</v>
      </c>
      <c r="AD17" s="21">
        <v>0.75986535036295799</v>
      </c>
      <c r="AE17" s="21">
        <v>0.72276660535972403</v>
      </c>
      <c r="AF17" s="21">
        <v>0.69004377086551505</v>
      </c>
      <c r="AG17" s="21">
        <v>0.70480232576100199</v>
      </c>
      <c r="AH17" s="21">
        <v>0.79656580845972802</v>
      </c>
      <c r="AI17" s="21"/>
      <c r="AJ17" s="21">
        <v>0.71191645819434102</v>
      </c>
      <c r="AK17" s="21">
        <v>0.76210688480772304</v>
      </c>
      <c r="AL17" s="21">
        <v>0.731615360163832</v>
      </c>
      <c r="AM17" s="21">
        <v>0.73551799783452998</v>
      </c>
      <c r="AN17" s="21">
        <v>0.79177296214965698</v>
      </c>
      <c r="AO17" s="21">
        <v>0.67420323941737603</v>
      </c>
      <c r="AP17" s="21"/>
      <c r="AQ17" s="21">
        <v>0.75064536099976098</v>
      </c>
      <c r="AR17" s="21">
        <v>0.74642916660112502</v>
      </c>
      <c r="AS17" s="21"/>
      <c r="AT17" s="21">
        <v>0.73279273862720795</v>
      </c>
      <c r="AU17" s="21">
        <v>0.77534226086504598</v>
      </c>
      <c r="AV17" s="21"/>
      <c r="AW17" s="21">
        <v>0.77856783114997996</v>
      </c>
      <c r="AX17" s="21">
        <v>0.72212820659989996</v>
      </c>
      <c r="AY17" s="21"/>
      <c r="AZ17" s="21">
        <v>0.76824602410774201</v>
      </c>
      <c r="BA17" s="21">
        <v>0.73343108418228498</v>
      </c>
      <c r="BB17" s="21"/>
      <c r="BC17" s="21">
        <v>0.80392546679758703</v>
      </c>
      <c r="BD17" s="21">
        <v>0.72400913509546305</v>
      </c>
      <c r="BE17" s="21">
        <v>0.76747595080568798</v>
      </c>
      <c r="BF17" s="21">
        <v>0.73103273628930199</v>
      </c>
    </row>
    <row r="18" spans="2:58">
      <c r="B18" s="18" t="s">
        <v>260</v>
      </c>
      <c r="C18" s="21">
        <v>6.8155736477475498E-2</v>
      </c>
      <c r="D18" s="21">
        <v>8.1849564854335699E-2</v>
      </c>
      <c r="E18" s="21">
        <v>5.44197706874988E-2</v>
      </c>
      <c r="F18" s="21"/>
      <c r="G18" s="21">
        <v>5.60752841116623E-2</v>
      </c>
      <c r="H18" s="21">
        <v>6.8793006284180405E-2</v>
      </c>
      <c r="I18" s="21">
        <v>4.9572536694497099E-2</v>
      </c>
      <c r="J18" s="21">
        <v>7.8595464162478104E-2</v>
      </c>
      <c r="K18" s="21">
        <v>8.4571242237156702E-2</v>
      </c>
      <c r="L18" s="21">
        <v>7.03825837628341E-2</v>
      </c>
      <c r="M18" s="21"/>
      <c r="N18" s="21">
        <v>7.8375738622595795E-2</v>
      </c>
      <c r="O18" s="21">
        <v>7.9339170615624399E-2</v>
      </c>
      <c r="P18" s="21">
        <v>4.5383944459101197E-2</v>
      </c>
      <c r="Q18" s="21">
        <v>6.5936559245616297E-2</v>
      </c>
      <c r="R18" s="21"/>
      <c r="S18" s="21">
        <v>6.5086087086350303E-2</v>
      </c>
      <c r="T18" s="21">
        <v>5.92830532521798E-2</v>
      </c>
      <c r="U18" s="21">
        <v>8.3818746138849695E-2</v>
      </c>
      <c r="V18" s="21">
        <v>7.1699832838399799E-2</v>
      </c>
      <c r="W18" s="21">
        <v>6.0773270569219703E-2</v>
      </c>
      <c r="X18" s="21">
        <v>5.9038863203493601E-2</v>
      </c>
      <c r="Y18" s="21">
        <v>8.1298708427265901E-2</v>
      </c>
      <c r="Z18" s="21">
        <v>0.105572620328217</v>
      </c>
      <c r="AA18" s="21">
        <v>5.6316436832862499E-2</v>
      </c>
      <c r="AB18" s="21"/>
      <c r="AC18" s="21">
        <v>6.1637558948081997E-2</v>
      </c>
      <c r="AD18" s="21">
        <v>6.3178132030731707E-2</v>
      </c>
      <c r="AE18" s="21">
        <v>7.0776244192643098E-2</v>
      </c>
      <c r="AF18" s="21">
        <v>8.2643607356252702E-2</v>
      </c>
      <c r="AG18" s="21">
        <v>7.5138702958542899E-2</v>
      </c>
      <c r="AH18" s="21">
        <v>5.3406400804180403E-2</v>
      </c>
      <c r="AI18" s="21"/>
      <c r="AJ18" s="21">
        <v>8.0309684608713697E-2</v>
      </c>
      <c r="AK18" s="21">
        <v>5.2855697803606702E-2</v>
      </c>
      <c r="AL18" s="21">
        <v>8.2056391277260596E-2</v>
      </c>
      <c r="AM18" s="21">
        <v>7.0328143316733496E-2</v>
      </c>
      <c r="AN18" s="21">
        <v>6.0756893365062799E-2</v>
      </c>
      <c r="AO18" s="21">
        <v>6.6225756971750899E-2</v>
      </c>
      <c r="AP18" s="21"/>
      <c r="AQ18" s="21">
        <v>7.5610037436705496E-2</v>
      </c>
      <c r="AR18" s="21">
        <v>7.4785657515397494E-2</v>
      </c>
      <c r="AS18" s="21"/>
      <c r="AT18" s="21">
        <v>6.6569631470911703E-2</v>
      </c>
      <c r="AU18" s="21">
        <v>7.6219753938603793E-2</v>
      </c>
      <c r="AV18" s="21"/>
      <c r="AW18" s="21">
        <v>7.0076714866512194E-2</v>
      </c>
      <c r="AX18" s="21">
        <v>6.7090019299990103E-2</v>
      </c>
      <c r="AY18" s="21"/>
      <c r="AZ18" s="21">
        <v>7.2990868498465894E-2</v>
      </c>
      <c r="BA18" s="21">
        <v>6.9605391735652694E-2</v>
      </c>
      <c r="BB18" s="21"/>
      <c r="BC18" s="21">
        <v>6.9162616001544497E-2</v>
      </c>
      <c r="BD18" s="21">
        <v>7.014761846624E-2</v>
      </c>
      <c r="BE18" s="21">
        <v>6.6166545020750006E-2</v>
      </c>
      <c r="BF18" s="21">
        <v>6.7715422583825305E-2</v>
      </c>
    </row>
    <row r="19" spans="2:58">
      <c r="B19" s="18" t="s">
        <v>261</v>
      </c>
      <c r="C19" s="22">
        <v>0.67411134133784201</v>
      </c>
      <c r="D19" s="22">
        <v>0.64472951108679299</v>
      </c>
      <c r="E19" s="22">
        <v>0.70310844643096704</v>
      </c>
      <c r="F19" s="22"/>
      <c r="G19" s="22">
        <v>0.71192090408838204</v>
      </c>
      <c r="H19" s="22">
        <v>0.68960714755978803</v>
      </c>
      <c r="I19" s="22">
        <v>0.708303338907877</v>
      </c>
      <c r="J19" s="22">
        <v>0.65901322468330703</v>
      </c>
      <c r="K19" s="22">
        <v>0.65729074137961097</v>
      </c>
      <c r="L19" s="22">
        <v>0.63295135330140995</v>
      </c>
      <c r="M19" s="22"/>
      <c r="N19" s="22">
        <v>0.68480817437939001</v>
      </c>
      <c r="O19" s="22">
        <v>0.66529256723770003</v>
      </c>
      <c r="P19" s="22">
        <v>0.67014889856620796</v>
      </c>
      <c r="Q19" s="22">
        <v>0.67325813627148001</v>
      </c>
      <c r="R19" s="22"/>
      <c r="S19" s="22">
        <v>0.71445003903168802</v>
      </c>
      <c r="T19" s="22">
        <v>0.65610171958024999</v>
      </c>
      <c r="U19" s="22">
        <v>0.60287105197795399</v>
      </c>
      <c r="V19" s="22">
        <v>0.65143521330876397</v>
      </c>
      <c r="W19" s="22">
        <v>0.70171388155700798</v>
      </c>
      <c r="X19" s="22">
        <v>0.67921914954025198</v>
      </c>
      <c r="Y19" s="22">
        <v>0.67636733102112601</v>
      </c>
      <c r="Z19" s="22">
        <v>0.64600731571586101</v>
      </c>
      <c r="AA19" s="22">
        <v>0.70923683361595602</v>
      </c>
      <c r="AB19" s="22"/>
      <c r="AC19" s="22">
        <v>0.71500555782592401</v>
      </c>
      <c r="AD19" s="22">
        <v>0.69668721833222602</v>
      </c>
      <c r="AE19" s="22">
        <v>0.65199036116708098</v>
      </c>
      <c r="AF19" s="22">
        <v>0.60740016350926196</v>
      </c>
      <c r="AG19" s="22">
        <v>0.62966362280245902</v>
      </c>
      <c r="AH19" s="22">
        <v>0.743159407655547</v>
      </c>
      <c r="AI19" s="22"/>
      <c r="AJ19" s="22">
        <v>0.631606773585627</v>
      </c>
      <c r="AK19" s="22">
        <v>0.70925118700411705</v>
      </c>
      <c r="AL19" s="22">
        <v>0.64955896888657105</v>
      </c>
      <c r="AM19" s="22">
        <v>0.665189854517797</v>
      </c>
      <c r="AN19" s="22">
        <v>0.73101606878459402</v>
      </c>
      <c r="AO19" s="22">
        <v>0.60797748244562499</v>
      </c>
      <c r="AP19" s="22"/>
      <c r="AQ19" s="22">
        <v>0.67503532356305496</v>
      </c>
      <c r="AR19" s="22">
        <v>0.67164350908572701</v>
      </c>
      <c r="AS19" s="22"/>
      <c r="AT19" s="22">
        <v>0.66622310715629596</v>
      </c>
      <c r="AU19" s="22">
        <v>0.69912250692644196</v>
      </c>
      <c r="AV19" s="22"/>
      <c r="AW19" s="22">
        <v>0.70849111628346795</v>
      </c>
      <c r="AX19" s="22">
        <v>0.65503818729991004</v>
      </c>
      <c r="AY19" s="22"/>
      <c r="AZ19" s="22">
        <v>0.69525515560927598</v>
      </c>
      <c r="BA19" s="22">
        <v>0.66382569244663203</v>
      </c>
      <c r="BB19" s="22"/>
      <c r="BC19" s="22">
        <v>0.73476285079604198</v>
      </c>
      <c r="BD19" s="22">
        <v>0.65386151662922398</v>
      </c>
      <c r="BE19" s="22">
        <v>0.70130940578493794</v>
      </c>
      <c r="BF19" s="22">
        <v>0.66331731370547697</v>
      </c>
    </row>
    <row r="20" spans="2:58">
      <c r="B20" s="16"/>
    </row>
    <row r="21" spans="2:58">
      <c r="B21" t="s">
        <v>497</v>
      </c>
    </row>
    <row r="22" spans="2:58">
      <c r="B22" t="s">
        <v>498</v>
      </c>
    </row>
    <row r="24" spans="2:58">
      <c r="B24"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BF24"/>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266</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252</v>
      </c>
      <c r="C9" s="17">
        <v>0.33314051995065302</v>
      </c>
      <c r="D9" s="17">
        <v>0.34558485564006203</v>
      </c>
      <c r="E9" s="17">
        <v>0.321590361273624</v>
      </c>
      <c r="F9" s="17"/>
      <c r="G9" s="17">
        <v>0.39105468776123398</v>
      </c>
      <c r="H9" s="17">
        <v>0.38591233149549298</v>
      </c>
      <c r="I9" s="17">
        <v>0.33125191008676103</v>
      </c>
      <c r="J9" s="17">
        <v>0.30795047213570198</v>
      </c>
      <c r="K9" s="17">
        <v>0.30861548880154499</v>
      </c>
      <c r="L9" s="17">
        <v>0.29202139213507</v>
      </c>
      <c r="M9" s="17"/>
      <c r="N9" s="17">
        <v>0.360863595871728</v>
      </c>
      <c r="O9" s="17">
        <v>0.32702433532527098</v>
      </c>
      <c r="P9" s="17">
        <v>0.34122367639128398</v>
      </c>
      <c r="Q9" s="17">
        <v>0.30258543439598001</v>
      </c>
      <c r="R9" s="17"/>
      <c r="S9" s="17">
        <v>0.39082364865428298</v>
      </c>
      <c r="T9" s="17">
        <v>0.27478226729914401</v>
      </c>
      <c r="U9" s="17">
        <v>0.29603998262466202</v>
      </c>
      <c r="V9" s="17">
        <v>0.35106252810032501</v>
      </c>
      <c r="W9" s="17">
        <v>0.28536769771336701</v>
      </c>
      <c r="X9" s="17">
        <v>0.33704923244604701</v>
      </c>
      <c r="Y9" s="17">
        <v>0.34802179174391401</v>
      </c>
      <c r="Z9" s="17">
        <v>0.38198951740315001</v>
      </c>
      <c r="AA9" s="17">
        <v>0.34986480471345499</v>
      </c>
      <c r="AB9" s="17"/>
      <c r="AC9" s="17">
        <v>0.42668348225298203</v>
      </c>
      <c r="AD9" s="17">
        <v>0.30970656249817402</v>
      </c>
      <c r="AE9" s="17">
        <v>0.318573924140159</v>
      </c>
      <c r="AF9" s="17">
        <v>0.288620940393847</v>
      </c>
      <c r="AG9" s="17">
        <v>0.283671559842753</v>
      </c>
      <c r="AH9" s="17">
        <v>0.30485965920704799</v>
      </c>
      <c r="AI9" s="17"/>
      <c r="AJ9" s="17">
        <v>0.28761412992885899</v>
      </c>
      <c r="AK9" s="17">
        <v>0.339322926406178</v>
      </c>
      <c r="AL9" s="17">
        <v>0.30539981321563198</v>
      </c>
      <c r="AM9" s="17">
        <v>0.33592473257964001</v>
      </c>
      <c r="AN9" s="17">
        <v>0.41632246232040299</v>
      </c>
      <c r="AO9" s="17">
        <v>0.36592818988977499</v>
      </c>
      <c r="AP9" s="17"/>
      <c r="AQ9" s="17">
        <v>0.35269021441702098</v>
      </c>
      <c r="AR9" s="17">
        <v>0.33952467004876602</v>
      </c>
      <c r="AS9" s="17"/>
      <c r="AT9" s="17">
        <v>0.32145507931700901</v>
      </c>
      <c r="AU9" s="17">
        <v>0.38287755039521498</v>
      </c>
      <c r="AV9" s="17"/>
      <c r="AW9" s="17">
        <v>0.34013326411589001</v>
      </c>
      <c r="AX9" s="17">
        <v>0.32926109703929402</v>
      </c>
      <c r="AY9" s="17"/>
      <c r="AZ9" s="17">
        <v>0.38021423366435902</v>
      </c>
      <c r="BA9" s="17">
        <v>0.32150386436672601</v>
      </c>
      <c r="BB9" s="17"/>
      <c r="BC9" s="17">
        <v>0.41294853441252699</v>
      </c>
      <c r="BD9" s="17">
        <v>0.34903399653262102</v>
      </c>
      <c r="BE9" s="17">
        <v>0.330013009702808</v>
      </c>
      <c r="BF9" s="17">
        <v>0.309943115122779</v>
      </c>
    </row>
    <row r="10" spans="2:58">
      <c r="B10" s="18" t="s">
        <v>253</v>
      </c>
      <c r="C10" s="17">
        <v>0.23643163649493601</v>
      </c>
      <c r="D10" s="17">
        <v>0.221018385765929</v>
      </c>
      <c r="E10" s="17">
        <v>0.25137338130620202</v>
      </c>
      <c r="F10" s="17"/>
      <c r="G10" s="17">
        <v>0.23176859347534601</v>
      </c>
      <c r="H10" s="17">
        <v>0.216379448404527</v>
      </c>
      <c r="I10" s="17">
        <v>0.247342036105164</v>
      </c>
      <c r="J10" s="17">
        <v>0.21809864220573399</v>
      </c>
      <c r="K10" s="17">
        <v>0.234518122661657</v>
      </c>
      <c r="L10" s="17">
        <v>0.262782447006567</v>
      </c>
      <c r="M10" s="17"/>
      <c r="N10" s="17">
        <v>0.252971929897224</v>
      </c>
      <c r="O10" s="17">
        <v>0.232748844348938</v>
      </c>
      <c r="P10" s="17">
        <v>0.20420855048078801</v>
      </c>
      <c r="Q10" s="17">
        <v>0.249917947149396</v>
      </c>
      <c r="R10" s="17"/>
      <c r="S10" s="17">
        <v>0.24659350321280299</v>
      </c>
      <c r="T10" s="17">
        <v>0.24020374626343199</v>
      </c>
      <c r="U10" s="17">
        <v>0.275359047361104</v>
      </c>
      <c r="V10" s="17">
        <v>0.22698842810217501</v>
      </c>
      <c r="W10" s="17">
        <v>0.24136898977671101</v>
      </c>
      <c r="X10" s="17">
        <v>0.237101628937915</v>
      </c>
      <c r="Y10" s="17">
        <v>0.194892627650644</v>
      </c>
      <c r="Z10" s="17">
        <v>0.12890189372941799</v>
      </c>
      <c r="AA10" s="17">
        <v>0.264137356298207</v>
      </c>
      <c r="AB10" s="17"/>
      <c r="AC10" s="17">
        <v>0.20130270906452799</v>
      </c>
      <c r="AD10" s="17">
        <v>0.25177312533158003</v>
      </c>
      <c r="AE10" s="17">
        <v>0.27275474743880801</v>
      </c>
      <c r="AF10" s="17">
        <v>0.22748012589026001</v>
      </c>
      <c r="AG10" s="17">
        <v>0.25092068887524599</v>
      </c>
      <c r="AH10" s="17">
        <v>0.22057387324105601</v>
      </c>
      <c r="AI10" s="17"/>
      <c r="AJ10" s="17">
        <v>0.266237227689471</v>
      </c>
      <c r="AK10" s="17">
        <v>0.253695384584112</v>
      </c>
      <c r="AL10" s="17">
        <v>0.180346327346006</v>
      </c>
      <c r="AM10" s="17">
        <v>0.26014617624716402</v>
      </c>
      <c r="AN10" s="17">
        <v>0.17555787068909101</v>
      </c>
      <c r="AO10" s="17">
        <v>0.202430780703413</v>
      </c>
      <c r="AP10" s="17"/>
      <c r="AQ10" s="17">
        <v>0.239338113937684</v>
      </c>
      <c r="AR10" s="17">
        <v>0.23526056282891999</v>
      </c>
      <c r="AS10" s="17"/>
      <c r="AT10" s="17">
        <v>0.24228344153498299</v>
      </c>
      <c r="AU10" s="17">
        <v>0.210213516461352</v>
      </c>
      <c r="AV10" s="17"/>
      <c r="AW10" s="17">
        <v>0.239977397306814</v>
      </c>
      <c r="AX10" s="17">
        <v>0.23446452524264999</v>
      </c>
      <c r="AY10" s="17"/>
      <c r="AZ10" s="17">
        <v>0.21189462921459401</v>
      </c>
      <c r="BA10" s="17">
        <v>0.24725438303337999</v>
      </c>
      <c r="BB10" s="17"/>
      <c r="BC10" s="17">
        <v>0.20223364453787901</v>
      </c>
      <c r="BD10" s="17">
        <v>0.182171509982921</v>
      </c>
      <c r="BE10" s="17">
        <v>0.25966650018799198</v>
      </c>
      <c r="BF10" s="17">
        <v>0.27497698189442399</v>
      </c>
    </row>
    <row r="11" spans="2:58">
      <c r="B11" s="18" t="s">
        <v>254</v>
      </c>
      <c r="C11" s="17">
        <v>0.22404359247856401</v>
      </c>
      <c r="D11" s="17">
        <v>0.21137682217682299</v>
      </c>
      <c r="E11" s="17">
        <v>0.23626651999600301</v>
      </c>
      <c r="F11" s="17"/>
      <c r="G11" s="17">
        <v>0.18807026191049001</v>
      </c>
      <c r="H11" s="17">
        <v>0.22163715695371999</v>
      </c>
      <c r="I11" s="17">
        <v>0.23467784964647501</v>
      </c>
      <c r="J11" s="17">
        <v>0.24284888004203101</v>
      </c>
      <c r="K11" s="17">
        <v>0.248163672963649</v>
      </c>
      <c r="L11" s="17">
        <v>0.20921166935909899</v>
      </c>
      <c r="M11" s="17"/>
      <c r="N11" s="17">
        <v>0.21868334864139399</v>
      </c>
      <c r="O11" s="17">
        <v>0.23688330433513399</v>
      </c>
      <c r="P11" s="17">
        <v>0.23749439886059401</v>
      </c>
      <c r="Q11" s="17">
        <v>0.20598042527504801</v>
      </c>
      <c r="R11" s="17"/>
      <c r="S11" s="17">
        <v>0.222734869597387</v>
      </c>
      <c r="T11" s="17">
        <v>0.223073309725385</v>
      </c>
      <c r="U11" s="17">
        <v>0.21670142108964199</v>
      </c>
      <c r="V11" s="17">
        <v>0.194621887975615</v>
      </c>
      <c r="W11" s="17">
        <v>0.23414175867797701</v>
      </c>
      <c r="X11" s="17">
        <v>0.237834537421034</v>
      </c>
      <c r="Y11" s="17">
        <v>0.25358287561140602</v>
      </c>
      <c r="Z11" s="17">
        <v>0.24023475022332</v>
      </c>
      <c r="AA11" s="17">
        <v>0.211603922270129</v>
      </c>
      <c r="AB11" s="17"/>
      <c r="AC11" s="17">
        <v>0.203831040314291</v>
      </c>
      <c r="AD11" s="17">
        <v>0.22744371709981701</v>
      </c>
      <c r="AE11" s="17">
        <v>0.22907562259221001</v>
      </c>
      <c r="AF11" s="17">
        <v>0.23637798602771201</v>
      </c>
      <c r="AG11" s="17">
        <v>0.24792997063118499</v>
      </c>
      <c r="AH11" s="17">
        <v>0.19031596475753901</v>
      </c>
      <c r="AI11" s="17"/>
      <c r="AJ11" s="17">
        <v>0.23064910939991701</v>
      </c>
      <c r="AK11" s="17">
        <v>0.22348051623572701</v>
      </c>
      <c r="AL11" s="17">
        <v>0.278432485649381</v>
      </c>
      <c r="AM11" s="17">
        <v>0.18534104411336799</v>
      </c>
      <c r="AN11" s="17">
        <v>0.21851978081682399</v>
      </c>
      <c r="AO11" s="17">
        <v>0.182350026449285</v>
      </c>
      <c r="AP11" s="17"/>
      <c r="AQ11" s="17">
        <v>0.22456600816196201</v>
      </c>
      <c r="AR11" s="17">
        <v>0.21893249691375599</v>
      </c>
      <c r="AS11" s="17"/>
      <c r="AT11" s="17">
        <v>0.22669177112165301</v>
      </c>
      <c r="AU11" s="17">
        <v>0.21344006656544401</v>
      </c>
      <c r="AV11" s="17"/>
      <c r="AW11" s="17">
        <v>0.2316233268915</v>
      </c>
      <c r="AX11" s="17">
        <v>0.219838520099435</v>
      </c>
      <c r="AY11" s="17"/>
      <c r="AZ11" s="17">
        <v>0.212863590096317</v>
      </c>
      <c r="BA11" s="17">
        <v>0.22879381051257699</v>
      </c>
      <c r="BB11" s="17"/>
      <c r="BC11" s="17">
        <v>0.22625228016519</v>
      </c>
      <c r="BD11" s="17">
        <v>0.221354071440612</v>
      </c>
      <c r="BE11" s="17">
        <v>0.239169988213428</v>
      </c>
      <c r="BF11" s="17">
        <v>0.20816745101005801</v>
      </c>
    </row>
    <row r="12" spans="2:58">
      <c r="B12" s="18" t="s">
        <v>255</v>
      </c>
      <c r="C12" s="17">
        <v>0.12027147794220799</v>
      </c>
      <c r="D12" s="17">
        <v>0.121127570614393</v>
      </c>
      <c r="E12" s="17">
        <v>0.120381457338359</v>
      </c>
      <c r="F12" s="17"/>
      <c r="G12" s="17">
        <v>9.9649848378300807E-2</v>
      </c>
      <c r="H12" s="17">
        <v>9.2272432122628006E-2</v>
      </c>
      <c r="I12" s="17">
        <v>0.111121762844525</v>
      </c>
      <c r="J12" s="17">
        <v>0.14072865607330001</v>
      </c>
      <c r="K12" s="17">
        <v>0.112929089404343</v>
      </c>
      <c r="L12" s="17">
        <v>0.154667574374898</v>
      </c>
      <c r="M12" s="17"/>
      <c r="N12" s="17">
        <v>8.2875127204392093E-2</v>
      </c>
      <c r="O12" s="17">
        <v>0.101532336040071</v>
      </c>
      <c r="P12" s="17">
        <v>0.14290773827804101</v>
      </c>
      <c r="Q12" s="17">
        <v>0.159060798232421</v>
      </c>
      <c r="R12" s="17"/>
      <c r="S12" s="17">
        <v>6.0187441621023803E-2</v>
      </c>
      <c r="T12" s="17">
        <v>0.173986643812168</v>
      </c>
      <c r="U12" s="17">
        <v>0.11582028552755499</v>
      </c>
      <c r="V12" s="17">
        <v>0.16041098464925799</v>
      </c>
      <c r="W12" s="17">
        <v>0.123191856043809</v>
      </c>
      <c r="X12" s="17">
        <v>0.111712215254775</v>
      </c>
      <c r="Y12" s="17">
        <v>0.109052972783205</v>
      </c>
      <c r="Z12" s="17">
        <v>0.14734404876037199</v>
      </c>
      <c r="AA12" s="17">
        <v>9.8074840860924606E-2</v>
      </c>
      <c r="AB12" s="17"/>
      <c r="AC12" s="17">
        <v>8.6670571638053903E-2</v>
      </c>
      <c r="AD12" s="17">
        <v>0.107830569598141</v>
      </c>
      <c r="AE12" s="17">
        <v>0.12950682003575101</v>
      </c>
      <c r="AF12" s="17">
        <v>0.153630648093393</v>
      </c>
      <c r="AG12" s="17">
        <v>0.140205086026193</v>
      </c>
      <c r="AH12" s="17">
        <v>0.18600755982072201</v>
      </c>
      <c r="AI12" s="17"/>
      <c r="AJ12" s="17">
        <v>0.121611250839852</v>
      </c>
      <c r="AK12" s="17">
        <v>0.109837552558087</v>
      </c>
      <c r="AL12" s="17">
        <v>0.123185549818967</v>
      </c>
      <c r="AM12" s="17">
        <v>0.123696784876793</v>
      </c>
      <c r="AN12" s="17">
        <v>0.12640578193527899</v>
      </c>
      <c r="AO12" s="17">
        <v>0.13253060322527799</v>
      </c>
      <c r="AP12" s="17"/>
      <c r="AQ12" s="17">
        <v>9.6790566912268797E-2</v>
      </c>
      <c r="AR12" s="17">
        <v>0.119604650692826</v>
      </c>
      <c r="AS12" s="17"/>
      <c r="AT12" s="17">
        <v>0.12622475797206101</v>
      </c>
      <c r="AU12" s="17">
        <v>9.4285000798079499E-2</v>
      </c>
      <c r="AV12" s="17"/>
      <c r="AW12" s="17">
        <v>0.109273687234666</v>
      </c>
      <c r="AX12" s="17">
        <v>0.12637281387514099</v>
      </c>
      <c r="AY12" s="17"/>
      <c r="AZ12" s="17">
        <v>0.10576892816778299</v>
      </c>
      <c r="BA12" s="17">
        <v>0.122651762852354</v>
      </c>
      <c r="BB12" s="17"/>
      <c r="BC12" s="17">
        <v>9.9414863098057193E-2</v>
      </c>
      <c r="BD12" s="17">
        <v>0.147634983843447</v>
      </c>
      <c r="BE12" s="17">
        <v>9.1683860719594903E-2</v>
      </c>
      <c r="BF12" s="17">
        <v>0.11924654959450801</v>
      </c>
    </row>
    <row r="13" spans="2:58">
      <c r="B13" s="18" t="s">
        <v>256</v>
      </c>
      <c r="C13" s="17">
        <v>2.9673394553166199E-2</v>
      </c>
      <c r="D13" s="17">
        <v>3.4965876191294397E-2</v>
      </c>
      <c r="E13" s="17">
        <v>2.3854145043442E-2</v>
      </c>
      <c r="F13" s="17"/>
      <c r="G13" s="17">
        <v>2.93878790585889E-2</v>
      </c>
      <c r="H13" s="17">
        <v>4.3066292700063298E-2</v>
      </c>
      <c r="I13" s="17">
        <v>1.63121593340309E-2</v>
      </c>
      <c r="J13" s="17">
        <v>2.9025556511446799E-2</v>
      </c>
      <c r="K13" s="17">
        <v>2.9481597292459701E-2</v>
      </c>
      <c r="L13" s="17">
        <v>2.89476788506563E-2</v>
      </c>
      <c r="M13" s="17"/>
      <c r="N13" s="17">
        <v>3.11708938735057E-2</v>
      </c>
      <c r="O13" s="17">
        <v>4.1988864809847502E-2</v>
      </c>
      <c r="P13" s="17">
        <v>2.0219494752062701E-2</v>
      </c>
      <c r="Q13" s="17">
        <v>2.3751858213284301E-2</v>
      </c>
      <c r="R13" s="17"/>
      <c r="S13" s="17">
        <v>3.1626331744709697E-2</v>
      </c>
      <c r="T13" s="17">
        <v>4.1498081859848997E-2</v>
      </c>
      <c r="U13" s="17">
        <v>3.0196388620529001E-2</v>
      </c>
      <c r="V13" s="17">
        <v>1.3273531628649599E-2</v>
      </c>
      <c r="W13" s="17">
        <v>2.8483096576535302E-2</v>
      </c>
      <c r="X13" s="17">
        <v>3.52993651661513E-2</v>
      </c>
      <c r="Y13" s="17">
        <v>2.9747383779428E-2</v>
      </c>
      <c r="Z13" s="17">
        <v>1.8909991210625102E-2</v>
      </c>
      <c r="AA13" s="17">
        <v>2.6199609248450599E-2</v>
      </c>
      <c r="AB13" s="17"/>
      <c r="AC13" s="17">
        <v>4.1762708183907302E-2</v>
      </c>
      <c r="AD13" s="17">
        <v>3.12552840085202E-2</v>
      </c>
      <c r="AE13" s="17">
        <v>1.5441856299485201E-2</v>
      </c>
      <c r="AF13" s="17">
        <v>2.9081691716790401E-2</v>
      </c>
      <c r="AG13" s="17">
        <v>1.86234280559943E-2</v>
      </c>
      <c r="AH13" s="17">
        <v>2.2861897918940301E-2</v>
      </c>
      <c r="AI13" s="17"/>
      <c r="AJ13" s="17">
        <v>3.11780465143249E-2</v>
      </c>
      <c r="AK13" s="17">
        <v>2.40777959683789E-2</v>
      </c>
      <c r="AL13" s="17">
        <v>3.5408807792538001E-2</v>
      </c>
      <c r="AM13" s="17">
        <v>1.8560691510900101E-2</v>
      </c>
      <c r="AN13" s="17">
        <v>2.9093100723543801E-2</v>
      </c>
      <c r="AO13" s="17">
        <v>6.0074726786250199E-2</v>
      </c>
      <c r="AP13" s="17"/>
      <c r="AQ13" s="17">
        <v>2.56187353730194E-2</v>
      </c>
      <c r="AR13" s="17">
        <v>3.2708870532033203E-2</v>
      </c>
      <c r="AS13" s="17"/>
      <c r="AT13" s="17">
        <v>2.72250894250449E-2</v>
      </c>
      <c r="AU13" s="17">
        <v>3.9817492130633902E-2</v>
      </c>
      <c r="AV13" s="17"/>
      <c r="AW13" s="17">
        <v>2.6241299833104501E-2</v>
      </c>
      <c r="AX13" s="17">
        <v>3.1577446321161898E-2</v>
      </c>
      <c r="AY13" s="17"/>
      <c r="AZ13" s="17">
        <v>3.2569595114302803E-2</v>
      </c>
      <c r="BA13" s="17">
        <v>2.6767893648509001E-2</v>
      </c>
      <c r="BB13" s="17"/>
      <c r="BC13" s="17">
        <v>3.2044159680277302E-2</v>
      </c>
      <c r="BD13" s="17">
        <v>3.2037703154099699E-2</v>
      </c>
      <c r="BE13" s="17">
        <v>2.43862762510356E-2</v>
      </c>
      <c r="BF13" s="17">
        <v>3.2544800497496702E-2</v>
      </c>
    </row>
    <row r="14" spans="2:58">
      <c r="B14" s="18" t="s">
        <v>257</v>
      </c>
      <c r="C14" s="17">
        <v>1.45985532215753E-2</v>
      </c>
      <c r="D14" s="17">
        <v>1.58820015086934E-2</v>
      </c>
      <c r="E14" s="17">
        <v>1.34578405815596E-2</v>
      </c>
      <c r="F14" s="17"/>
      <c r="G14" s="17">
        <v>1.6373480788582299E-2</v>
      </c>
      <c r="H14" s="17">
        <v>1.44789489878816E-2</v>
      </c>
      <c r="I14" s="17">
        <v>1.3380472429860501E-2</v>
      </c>
      <c r="J14" s="17">
        <v>1.4434705966666701E-2</v>
      </c>
      <c r="K14" s="17">
        <v>1.36983225513648E-2</v>
      </c>
      <c r="L14" s="17">
        <v>1.5528793999846399E-2</v>
      </c>
      <c r="M14" s="17"/>
      <c r="N14" s="17">
        <v>1.9884592918039502E-2</v>
      </c>
      <c r="O14" s="17">
        <v>1.9839999774000801E-2</v>
      </c>
      <c r="P14" s="17">
        <v>6.9223461453231097E-3</v>
      </c>
      <c r="Q14" s="17">
        <v>1.0279414558850199E-2</v>
      </c>
      <c r="R14" s="17"/>
      <c r="S14" s="17">
        <v>8.7860625590228704E-3</v>
      </c>
      <c r="T14" s="17">
        <v>1.9309568529673402E-2</v>
      </c>
      <c r="U14" s="17">
        <v>1.5660947762954101E-2</v>
      </c>
      <c r="V14" s="17">
        <v>8.6715571686050499E-3</v>
      </c>
      <c r="W14" s="17">
        <v>1.9166247147960901E-2</v>
      </c>
      <c r="X14" s="17">
        <v>1.9538444809128301E-2</v>
      </c>
      <c r="Y14" s="17">
        <v>2.9353499558835101E-2</v>
      </c>
      <c r="Z14" s="17">
        <v>1.95583043964596E-2</v>
      </c>
      <c r="AA14" s="17">
        <v>0</v>
      </c>
      <c r="AB14" s="17"/>
      <c r="AC14" s="17">
        <v>1.5659977195991701E-2</v>
      </c>
      <c r="AD14" s="17">
        <v>1.99275452765726E-2</v>
      </c>
      <c r="AE14" s="17">
        <v>3.74821162403018E-3</v>
      </c>
      <c r="AF14" s="17">
        <v>1.6299687366823499E-2</v>
      </c>
      <c r="AG14" s="17">
        <v>9.1082112335157308E-3</v>
      </c>
      <c r="AH14" s="17">
        <v>1.21828183054754E-2</v>
      </c>
      <c r="AI14" s="17"/>
      <c r="AJ14" s="17">
        <v>9.2372575596720297E-3</v>
      </c>
      <c r="AK14" s="17">
        <v>1.52604396184632E-2</v>
      </c>
      <c r="AL14" s="17">
        <v>2.0364444942553801E-2</v>
      </c>
      <c r="AM14" s="17">
        <v>3.4076495730089203E-2</v>
      </c>
      <c r="AN14" s="17">
        <v>1.44359815538866E-2</v>
      </c>
      <c r="AO14" s="17">
        <v>0</v>
      </c>
      <c r="AP14" s="17"/>
      <c r="AQ14" s="17">
        <v>1.72117039903542E-2</v>
      </c>
      <c r="AR14" s="17">
        <v>1.2628257838326599E-2</v>
      </c>
      <c r="AS14" s="17"/>
      <c r="AT14" s="17">
        <v>1.1775039058482499E-2</v>
      </c>
      <c r="AU14" s="17">
        <v>2.56988360366995E-2</v>
      </c>
      <c r="AV14" s="17"/>
      <c r="AW14" s="17">
        <v>1.6539363900180602E-2</v>
      </c>
      <c r="AX14" s="17">
        <v>1.35218335196561E-2</v>
      </c>
      <c r="AY14" s="17"/>
      <c r="AZ14" s="17">
        <v>1.6337104893142301E-2</v>
      </c>
      <c r="BA14" s="17">
        <v>1.48298034064325E-2</v>
      </c>
      <c r="BB14" s="17"/>
      <c r="BC14" s="17">
        <v>1.76803445690525E-2</v>
      </c>
      <c r="BD14" s="17">
        <v>2.4613905920067101E-2</v>
      </c>
      <c r="BE14" s="17">
        <v>1.4624042877109099E-2</v>
      </c>
      <c r="BF14" s="17">
        <v>1.36846647164529E-2</v>
      </c>
    </row>
    <row r="15" spans="2:58">
      <c r="B15" s="18" t="s">
        <v>258</v>
      </c>
      <c r="C15" s="17">
        <v>2.4532308029508499E-2</v>
      </c>
      <c r="D15" s="17">
        <v>3.0672233749608899E-2</v>
      </c>
      <c r="E15" s="17">
        <v>1.87182658535077E-2</v>
      </c>
      <c r="F15" s="17"/>
      <c r="G15" s="17">
        <v>1.102727759343E-2</v>
      </c>
      <c r="H15" s="17">
        <v>1.7120915398022601E-2</v>
      </c>
      <c r="I15" s="17">
        <v>2.78371776194676E-2</v>
      </c>
      <c r="J15" s="17">
        <v>2.9226316609979399E-2</v>
      </c>
      <c r="K15" s="17">
        <v>4.2530935324079401E-2</v>
      </c>
      <c r="L15" s="17">
        <v>2.1339435225097899E-2</v>
      </c>
      <c r="M15" s="17"/>
      <c r="N15" s="17">
        <v>2.3574702311009901E-2</v>
      </c>
      <c r="O15" s="17">
        <v>2.8386217942118801E-2</v>
      </c>
      <c r="P15" s="17">
        <v>2.1087512003140501E-2</v>
      </c>
      <c r="Q15" s="17">
        <v>2.4741024113678799E-2</v>
      </c>
      <c r="R15" s="17"/>
      <c r="S15" s="17">
        <v>1.6956694430933301E-2</v>
      </c>
      <c r="T15" s="17">
        <v>9.0919332441323792E-3</v>
      </c>
      <c r="U15" s="17">
        <v>2.3212121291214499E-2</v>
      </c>
      <c r="V15" s="17">
        <v>3.49058863605081E-2</v>
      </c>
      <c r="W15" s="17">
        <v>4.6102576419894903E-2</v>
      </c>
      <c r="X15" s="17">
        <v>5.1023027873874603E-3</v>
      </c>
      <c r="Y15" s="17">
        <v>2.4888783482057399E-2</v>
      </c>
      <c r="Z15" s="17">
        <v>4.9005532224716798E-2</v>
      </c>
      <c r="AA15" s="17">
        <v>3.7279597640587102E-2</v>
      </c>
      <c r="AB15" s="17"/>
      <c r="AC15" s="17">
        <v>1.1688791221329899E-2</v>
      </c>
      <c r="AD15" s="17">
        <v>3.0018244763571102E-2</v>
      </c>
      <c r="AE15" s="17">
        <v>2.1716999735935601E-2</v>
      </c>
      <c r="AF15" s="17">
        <v>3.41506030697077E-2</v>
      </c>
      <c r="AG15" s="17">
        <v>3.1345791594520597E-2</v>
      </c>
      <c r="AH15" s="17">
        <v>1.2507872748580401E-2</v>
      </c>
      <c r="AI15" s="17"/>
      <c r="AJ15" s="17">
        <v>3.4890203450995298E-2</v>
      </c>
      <c r="AK15" s="17">
        <v>2.1691340505312001E-2</v>
      </c>
      <c r="AL15" s="17">
        <v>2.64703898715851E-2</v>
      </c>
      <c r="AM15" s="17">
        <v>1.6331128045644499E-2</v>
      </c>
      <c r="AN15" s="17">
        <v>1.0085346294544001E-2</v>
      </c>
      <c r="AO15" s="17">
        <v>3.8965588585971399E-2</v>
      </c>
      <c r="AP15" s="17"/>
      <c r="AQ15" s="17">
        <v>2.2784526875833402E-2</v>
      </c>
      <c r="AR15" s="17">
        <v>2.9020530373253299E-2</v>
      </c>
      <c r="AS15" s="17"/>
      <c r="AT15" s="17">
        <v>2.7663268513429401E-2</v>
      </c>
      <c r="AU15" s="17">
        <v>1.34651925145412E-2</v>
      </c>
      <c r="AV15" s="17"/>
      <c r="AW15" s="17">
        <v>2.32026877199214E-2</v>
      </c>
      <c r="AX15" s="17">
        <v>2.5269952560830401E-2</v>
      </c>
      <c r="AY15" s="17"/>
      <c r="AZ15" s="17">
        <v>2.5905554939971299E-2</v>
      </c>
      <c r="BA15" s="17">
        <v>2.5374777931126701E-2</v>
      </c>
      <c r="BB15" s="17"/>
      <c r="BC15" s="17">
        <v>5.8617645736780896E-3</v>
      </c>
      <c r="BD15" s="17">
        <v>2.94120125177223E-2</v>
      </c>
      <c r="BE15" s="17">
        <v>2.79924829690536E-2</v>
      </c>
      <c r="BF15" s="17">
        <v>2.2550112905611399E-2</v>
      </c>
    </row>
    <row r="16" spans="2:58">
      <c r="B16" s="18" t="s">
        <v>101</v>
      </c>
      <c r="C16" s="17">
        <v>1.7308517329388401E-2</v>
      </c>
      <c r="D16" s="17">
        <v>1.9372254353196901E-2</v>
      </c>
      <c r="E16" s="17">
        <v>1.43580286073019E-2</v>
      </c>
      <c r="F16" s="17"/>
      <c r="G16" s="17">
        <v>3.2667971034026799E-2</v>
      </c>
      <c r="H16" s="17">
        <v>9.1324739376643007E-3</v>
      </c>
      <c r="I16" s="17">
        <v>1.8076631933716201E-2</v>
      </c>
      <c r="J16" s="17">
        <v>1.7686770455140201E-2</v>
      </c>
      <c r="K16" s="17">
        <v>1.00627710009022E-2</v>
      </c>
      <c r="L16" s="17">
        <v>1.5501009048765099E-2</v>
      </c>
      <c r="M16" s="17"/>
      <c r="N16" s="17">
        <v>9.9758092827065895E-3</v>
      </c>
      <c r="O16" s="17">
        <v>1.1596097424618699E-2</v>
      </c>
      <c r="P16" s="17">
        <v>2.5936283088767099E-2</v>
      </c>
      <c r="Q16" s="17">
        <v>2.3683098061342299E-2</v>
      </c>
      <c r="R16" s="17"/>
      <c r="S16" s="17">
        <v>2.2291448179836599E-2</v>
      </c>
      <c r="T16" s="17">
        <v>1.80544492662164E-2</v>
      </c>
      <c r="U16" s="17">
        <v>2.7009805722340199E-2</v>
      </c>
      <c r="V16" s="17">
        <v>1.00651960148638E-2</v>
      </c>
      <c r="W16" s="17">
        <v>2.2177777643745799E-2</v>
      </c>
      <c r="X16" s="17">
        <v>1.6362273177562201E-2</v>
      </c>
      <c r="Y16" s="17">
        <v>1.04600653905117E-2</v>
      </c>
      <c r="Z16" s="17">
        <v>1.4055962051937701E-2</v>
      </c>
      <c r="AA16" s="17">
        <v>1.28398689682472E-2</v>
      </c>
      <c r="AB16" s="17"/>
      <c r="AC16" s="17">
        <v>1.2400720128916499E-2</v>
      </c>
      <c r="AD16" s="17">
        <v>2.2044951423624899E-2</v>
      </c>
      <c r="AE16" s="17">
        <v>9.1818181336214295E-3</v>
      </c>
      <c r="AF16" s="17">
        <v>1.4358317441467001E-2</v>
      </c>
      <c r="AG16" s="17">
        <v>1.8195263740591199E-2</v>
      </c>
      <c r="AH16" s="17">
        <v>5.0690354000638801E-2</v>
      </c>
      <c r="AI16" s="17"/>
      <c r="AJ16" s="17">
        <v>1.85827746169085E-2</v>
      </c>
      <c r="AK16" s="17">
        <v>1.26340441237415E-2</v>
      </c>
      <c r="AL16" s="17">
        <v>3.03921813633369E-2</v>
      </c>
      <c r="AM16" s="17">
        <v>2.5922946896401001E-2</v>
      </c>
      <c r="AN16" s="17">
        <v>9.5796756664283597E-3</v>
      </c>
      <c r="AO16" s="17">
        <v>1.7720084360026801E-2</v>
      </c>
      <c r="AP16" s="17"/>
      <c r="AQ16" s="17">
        <v>2.1000130331857401E-2</v>
      </c>
      <c r="AR16" s="17">
        <v>1.2319960772119E-2</v>
      </c>
      <c r="AS16" s="17"/>
      <c r="AT16" s="17">
        <v>1.6681553057337501E-2</v>
      </c>
      <c r="AU16" s="17">
        <v>2.0202345098034199E-2</v>
      </c>
      <c r="AV16" s="17"/>
      <c r="AW16" s="17">
        <v>1.30089729979238E-2</v>
      </c>
      <c r="AX16" s="17">
        <v>1.9693811341831399E-2</v>
      </c>
      <c r="AY16" s="17"/>
      <c r="AZ16" s="17">
        <v>1.4446363909531299E-2</v>
      </c>
      <c r="BA16" s="17">
        <v>1.28237042488952E-2</v>
      </c>
      <c r="BB16" s="17"/>
      <c r="BC16" s="17">
        <v>3.5644089633378E-3</v>
      </c>
      <c r="BD16" s="17">
        <v>1.37418166085103E-2</v>
      </c>
      <c r="BE16" s="17">
        <v>1.2463839078978399E-2</v>
      </c>
      <c r="BF16" s="17">
        <v>1.8886324258670002E-2</v>
      </c>
    </row>
    <row r="17" spans="2:58">
      <c r="B17" s="18" t="s">
        <v>259</v>
      </c>
      <c r="C17" s="21">
        <v>0.79361574892415299</v>
      </c>
      <c r="D17" s="21">
        <v>0.77798006358281302</v>
      </c>
      <c r="E17" s="21">
        <v>0.80923026257582897</v>
      </c>
      <c r="F17" s="21"/>
      <c r="G17" s="21">
        <v>0.81089354314707096</v>
      </c>
      <c r="H17" s="21">
        <v>0.82392893685374002</v>
      </c>
      <c r="I17" s="21">
        <v>0.81327179583840004</v>
      </c>
      <c r="J17" s="21">
        <v>0.76889799438346695</v>
      </c>
      <c r="K17" s="21">
        <v>0.79129728442685099</v>
      </c>
      <c r="L17" s="21">
        <v>0.76401550850073596</v>
      </c>
      <c r="M17" s="21"/>
      <c r="N17" s="21">
        <v>0.832518874410346</v>
      </c>
      <c r="O17" s="21">
        <v>0.79665648400934297</v>
      </c>
      <c r="P17" s="21">
        <v>0.78292662573266603</v>
      </c>
      <c r="Q17" s="21">
        <v>0.75848380682042305</v>
      </c>
      <c r="R17" s="21"/>
      <c r="S17" s="21">
        <v>0.860152021464474</v>
      </c>
      <c r="T17" s="21">
        <v>0.73805932328796098</v>
      </c>
      <c r="U17" s="21">
        <v>0.78810045107540805</v>
      </c>
      <c r="V17" s="21">
        <v>0.77267284417811499</v>
      </c>
      <c r="W17" s="21">
        <v>0.760878446168054</v>
      </c>
      <c r="X17" s="21">
        <v>0.81198539880499598</v>
      </c>
      <c r="Y17" s="21">
        <v>0.796497295005963</v>
      </c>
      <c r="Z17" s="21">
        <v>0.75112616135588794</v>
      </c>
      <c r="AA17" s="21">
        <v>0.82560608328179097</v>
      </c>
      <c r="AB17" s="21"/>
      <c r="AC17" s="21">
        <v>0.83181723163180099</v>
      </c>
      <c r="AD17" s="21">
        <v>0.78892340492957103</v>
      </c>
      <c r="AE17" s="21">
        <v>0.820404294171177</v>
      </c>
      <c r="AF17" s="21">
        <v>0.752479052311818</v>
      </c>
      <c r="AG17" s="21">
        <v>0.78252221934918498</v>
      </c>
      <c r="AH17" s="21">
        <v>0.71574949720564296</v>
      </c>
      <c r="AI17" s="21"/>
      <c r="AJ17" s="21">
        <v>0.78450046701824705</v>
      </c>
      <c r="AK17" s="21">
        <v>0.81649882722601697</v>
      </c>
      <c r="AL17" s="21">
        <v>0.76417862621101895</v>
      </c>
      <c r="AM17" s="21">
        <v>0.78141195294017196</v>
      </c>
      <c r="AN17" s="21">
        <v>0.81040011382631805</v>
      </c>
      <c r="AO17" s="21">
        <v>0.75070899704247396</v>
      </c>
      <c r="AP17" s="21"/>
      <c r="AQ17" s="21">
        <v>0.81659433651666702</v>
      </c>
      <c r="AR17" s="21">
        <v>0.79371772979144195</v>
      </c>
      <c r="AS17" s="21"/>
      <c r="AT17" s="21">
        <v>0.79043029197364501</v>
      </c>
      <c r="AU17" s="21">
        <v>0.80653113342201199</v>
      </c>
      <c r="AV17" s="21"/>
      <c r="AW17" s="21">
        <v>0.81173398831420396</v>
      </c>
      <c r="AX17" s="21">
        <v>0.78356414238137895</v>
      </c>
      <c r="AY17" s="21"/>
      <c r="AZ17" s="21">
        <v>0.80497245297526898</v>
      </c>
      <c r="BA17" s="21">
        <v>0.79755205791268202</v>
      </c>
      <c r="BB17" s="21"/>
      <c r="BC17" s="21">
        <v>0.841434459115597</v>
      </c>
      <c r="BD17" s="21">
        <v>0.75255957795615303</v>
      </c>
      <c r="BE17" s="21">
        <v>0.82884949810422803</v>
      </c>
      <c r="BF17" s="21">
        <v>0.793087548027261</v>
      </c>
    </row>
    <row r="18" spans="2:58">
      <c r="B18" s="18" t="s">
        <v>260</v>
      </c>
      <c r="C18" s="21">
        <v>6.8804255804250106E-2</v>
      </c>
      <c r="D18" s="21">
        <v>8.1520111449596699E-2</v>
      </c>
      <c r="E18" s="21">
        <v>5.6030251478509298E-2</v>
      </c>
      <c r="F18" s="21"/>
      <c r="G18" s="21">
        <v>5.6788637440601197E-2</v>
      </c>
      <c r="H18" s="21">
        <v>7.4666157085967494E-2</v>
      </c>
      <c r="I18" s="21">
        <v>5.7529809383358999E-2</v>
      </c>
      <c r="J18" s="21">
        <v>7.2686579088093006E-2</v>
      </c>
      <c r="K18" s="21">
        <v>8.5710855167903902E-2</v>
      </c>
      <c r="L18" s="21">
        <v>6.5815908075600602E-2</v>
      </c>
      <c r="M18" s="21"/>
      <c r="N18" s="21">
        <v>7.46301891025552E-2</v>
      </c>
      <c r="O18" s="21">
        <v>9.0215082525967105E-2</v>
      </c>
      <c r="P18" s="21">
        <v>4.8229352900526302E-2</v>
      </c>
      <c r="Q18" s="21">
        <v>5.8772296885813299E-2</v>
      </c>
      <c r="R18" s="21"/>
      <c r="S18" s="21">
        <v>5.7369088734665903E-2</v>
      </c>
      <c r="T18" s="21">
        <v>6.9899583633654797E-2</v>
      </c>
      <c r="U18" s="21">
        <v>6.9069457674697604E-2</v>
      </c>
      <c r="V18" s="21">
        <v>5.6850975157762697E-2</v>
      </c>
      <c r="W18" s="21">
        <v>9.3751920144391196E-2</v>
      </c>
      <c r="X18" s="21">
        <v>5.9940112762667003E-2</v>
      </c>
      <c r="Y18" s="21">
        <v>8.3989666820320594E-2</v>
      </c>
      <c r="Z18" s="21">
        <v>8.7473827831801507E-2</v>
      </c>
      <c r="AA18" s="21">
        <v>6.3479206889037701E-2</v>
      </c>
      <c r="AB18" s="21"/>
      <c r="AC18" s="21">
        <v>6.9111476601228794E-2</v>
      </c>
      <c r="AD18" s="21">
        <v>8.1201074048663793E-2</v>
      </c>
      <c r="AE18" s="21">
        <v>4.0907067659450999E-2</v>
      </c>
      <c r="AF18" s="21">
        <v>7.9531982153321606E-2</v>
      </c>
      <c r="AG18" s="21">
        <v>5.9077430884030599E-2</v>
      </c>
      <c r="AH18" s="21">
        <v>4.75525889729961E-2</v>
      </c>
      <c r="AI18" s="21"/>
      <c r="AJ18" s="21">
        <v>7.5305507524992196E-2</v>
      </c>
      <c r="AK18" s="21">
        <v>6.1029576092154099E-2</v>
      </c>
      <c r="AL18" s="21">
        <v>8.2243642606676895E-2</v>
      </c>
      <c r="AM18" s="21">
        <v>6.8968315286633899E-2</v>
      </c>
      <c r="AN18" s="21">
        <v>5.3614428571974397E-2</v>
      </c>
      <c r="AO18" s="21">
        <v>9.9040315372221605E-2</v>
      </c>
      <c r="AP18" s="21"/>
      <c r="AQ18" s="21">
        <v>6.5614966239206901E-2</v>
      </c>
      <c r="AR18" s="21">
        <v>7.4357658743613095E-2</v>
      </c>
      <c r="AS18" s="21"/>
      <c r="AT18" s="21">
        <v>6.6663396996956795E-2</v>
      </c>
      <c r="AU18" s="21">
        <v>7.8981520681874598E-2</v>
      </c>
      <c r="AV18" s="21"/>
      <c r="AW18" s="21">
        <v>6.5983351453206496E-2</v>
      </c>
      <c r="AX18" s="21">
        <v>7.0369232401648399E-2</v>
      </c>
      <c r="AY18" s="21"/>
      <c r="AZ18" s="21">
        <v>7.4812254947416404E-2</v>
      </c>
      <c r="BA18" s="21">
        <v>6.6972474986068301E-2</v>
      </c>
      <c r="BB18" s="21"/>
      <c r="BC18" s="21">
        <v>5.5586268823007899E-2</v>
      </c>
      <c r="BD18" s="21">
        <v>8.60636215918891E-2</v>
      </c>
      <c r="BE18" s="21">
        <v>6.7002802097198305E-2</v>
      </c>
      <c r="BF18" s="21">
        <v>6.8779578119561105E-2</v>
      </c>
    </row>
    <row r="19" spans="2:58">
      <c r="B19" s="18" t="s">
        <v>261</v>
      </c>
      <c r="C19" s="22">
        <v>0.72481149311990301</v>
      </c>
      <c r="D19" s="22">
        <v>0.69645995213321699</v>
      </c>
      <c r="E19" s="22">
        <v>0.75320001109732004</v>
      </c>
      <c r="F19" s="22"/>
      <c r="G19" s="22">
        <v>0.75410490570647004</v>
      </c>
      <c r="H19" s="22">
        <v>0.749262779767773</v>
      </c>
      <c r="I19" s="22">
        <v>0.75574198645504098</v>
      </c>
      <c r="J19" s="22">
        <v>0.696211415295374</v>
      </c>
      <c r="K19" s="22">
        <v>0.70558642925894699</v>
      </c>
      <c r="L19" s="22">
        <v>0.69819960042513496</v>
      </c>
      <c r="M19" s="22"/>
      <c r="N19" s="22">
        <v>0.75788868530779097</v>
      </c>
      <c r="O19" s="22">
        <v>0.70644140148337597</v>
      </c>
      <c r="P19" s="22">
        <v>0.73469727283214004</v>
      </c>
      <c r="Q19" s="22">
        <v>0.69971150993460995</v>
      </c>
      <c r="R19" s="22"/>
      <c r="S19" s="22">
        <v>0.80278293272980805</v>
      </c>
      <c r="T19" s="22">
        <v>0.66815973965430597</v>
      </c>
      <c r="U19" s="22">
        <v>0.71903099340070997</v>
      </c>
      <c r="V19" s="22">
        <v>0.71582186902035205</v>
      </c>
      <c r="W19" s="22">
        <v>0.66712652602366296</v>
      </c>
      <c r="X19" s="22">
        <v>0.75204528604232901</v>
      </c>
      <c r="Y19" s="22">
        <v>0.71250762818564295</v>
      </c>
      <c r="Z19" s="22">
        <v>0.66365233352408703</v>
      </c>
      <c r="AA19" s="22">
        <v>0.76212687639275301</v>
      </c>
      <c r="AB19" s="22"/>
      <c r="AC19" s="22">
        <v>0.76270575503057203</v>
      </c>
      <c r="AD19" s="22">
        <v>0.70772233088090697</v>
      </c>
      <c r="AE19" s="22">
        <v>0.77949722651172604</v>
      </c>
      <c r="AF19" s="22">
        <v>0.67294707015849597</v>
      </c>
      <c r="AG19" s="22">
        <v>0.72344478846515403</v>
      </c>
      <c r="AH19" s="22">
        <v>0.66819690823264699</v>
      </c>
      <c r="AI19" s="22"/>
      <c r="AJ19" s="22">
        <v>0.70919495949325495</v>
      </c>
      <c r="AK19" s="22">
        <v>0.75546925113386298</v>
      </c>
      <c r="AL19" s="22">
        <v>0.68193498360434202</v>
      </c>
      <c r="AM19" s="22">
        <v>0.71244363765353802</v>
      </c>
      <c r="AN19" s="22">
        <v>0.75678568525434398</v>
      </c>
      <c r="AO19" s="22">
        <v>0.65166868167025205</v>
      </c>
      <c r="AP19" s="22"/>
      <c r="AQ19" s="22">
        <v>0.75097937027745998</v>
      </c>
      <c r="AR19" s="22">
        <v>0.71936007104782895</v>
      </c>
      <c r="AS19" s="22"/>
      <c r="AT19" s="22">
        <v>0.723766894976688</v>
      </c>
      <c r="AU19" s="22">
        <v>0.72754961274013696</v>
      </c>
      <c r="AV19" s="22"/>
      <c r="AW19" s="22">
        <v>0.74575063686099696</v>
      </c>
      <c r="AX19" s="22">
        <v>0.71319490997973101</v>
      </c>
      <c r="AY19" s="22"/>
      <c r="AZ19" s="22">
        <v>0.73016019802785304</v>
      </c>
      <c r="BA19" s="22">
        <v>0.73057958292661396</v>
      </c>
      <c r="BB19" s="22"/>
      <c r="BC19" s="22">
        <v>0.78584819029258901</v>
      </c>
      <c r="BD19" s="22">
        <v>0.66649595636426395</v>
      </c>
      <c r="BE19" s="22">
        <v>0.76184669600703003</v>
      </c>
      <c r="BF19" s="22">
        <v>0.72430796990769997</v>
      </c>
    </row>
    <row r="20" spans="2:58">
      <c r="B20" s="16"/>
    </row>
    <row r="21" spans="2:58">
      <c r="B21" t="s">
        <v>497</v>
      </c>
    </row>
    <row r="22" spans="2:58">
      <c r="B22" t="s">
        <v>498</v>
      </c>
    </row>
    <row r="24" spans="2:58">
      <c r="B24"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BF24"/>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267</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252</v>
      </c>
      <c r="C9" s="17">
        <v>0.13207851911700799</v>
      </c>
      <c r="D9" s="17">
        <v>0.14773895512569599</v>
      </c>
      <c r="E9" s="17">
        <v>0.113927202842269</v>
      </c>
      <c r="F9" s="17"/>
      <c r="G9" s="17">
        <v>0.19412817079073399</v>
      </c>
      <c r="H9" s="17">
        <v>0.17425541624867899</v>
      </c>
      <c r="I9" s="17">
        <v>0.133552154599653</v>
      </c>
      <c r="J9" s="17">
        <v>0.13071879749889301</v>
      </c>
      <c r="K9" s="17">
        <v>7.1187321692522995E-2</v>
      </c>
      <c r="L9" s="17">
        <v>9.0859734888711297E-2</v>
      </c>
      <c r="M9" s="17"/>
      <c r="N9" s="17">
        <v>0.127362505423575</v>
      </c>
      <c r="O9" s="17">
        <v>0.132835722258414</v>
      </c>
      <c r="P9" s="17">
        <v>0.144640290725224</v>
      </c>
      <c r="Q9" s="17">
        <v>0.12419533010292701</v>
      </c>
      <c r="R9" s="17"/>
      <c r="S9" s="17">
        <v>0.16476423009758001</v>
      </c>
      <c r="T9" s="17">
        <v>0.116631900100647</v>
      </c>
      <c r="U9" s="17">
        <v>0.11395992220338901</v>
      </c>
      <c r="V9" s="17">
        <v>0.112907070879094</v>
      </c>
      <c r="W9" s="17">
        <v>0.14645554985939799</v>
      </c>
      <c r="X9" s="17">
        <v>0.15173719142858699</v>
      </c>
      <c r="Y9" s="17">
        <v>0.119185052061406</v>
      </c>
      <c r="Z9" s="17">
        <v>0.143218578084572</v>
      </c>
      <c r="AA9" s="17">
        <v>0.122706830339671</v>
      </c>
      <c r="AB9" s="17"/>
      <c r="AC9" s="17">
        <v>0.16997338266599199</v>
      </c>
      <c r="AD9" s="17">
        <v>0.11657878121599</v>
      </c>
      <c r="AE9" s="17">
        <v>0.113667485318262</v>
      </c>
      <c r="AF9" s="17">
        <v>0.12567399371897101</v>
      </c>
      <c r="AG9" s="17">
        <v>0.117650452593349</v>
      </c>
      <c r="AH9" s="17">
        <v>0.14018058303924399</v>
      </c>
      <c r="AI9" s="17"/>
      <c r="AJ9" s="17">
        <v>0.10309804729479401</v>
      </c>
      <c r="AK9" s="17">
        <v>0.127781693125297</v>
      </c>
      <c r="AL9" s="17">
        <v>0.18355013266923401</v>
      </c>
      <c r="AM9" s="17">
        <v>0.15331864929295499</v>
      </c>
      <c r="AN9" s="17">
        <v>0.14988092155888399</v>
      </c>
      <c r="AO9" s="17">
        <v>0.22650063567095699</v>
      </c>
      <c r="AP9" s="17"/>
      <c r="AQ9" s="17">
        <v>0.14784952238839499</v>
      </c>
      <c r="AR9" s="17">
        <v>0.13071004786290699</v>
      </c>
      <c r="AS9" s="17"/>
      <c r="AT9" s="17">
        <v>0.13166903920874601</v>
      </c>
      <c r="AU9" s="17">
        <v>0.13087102373974699</v>
      </c>
      <c r="AV9" s="17"/>
      <c r="AW9" s="17">
        <v>0.16145536278863901</v>
      </c>
      <c r="AX9" s="17">
        <v>0.11578088292295299</v>
      </c>
      <c r="AY9" s="17"/>
      <c r="AZ9" s="17">
        <v>0.16416438837505901</v>
      </c>
      <c r="BA9" s="17">
        <v>0.122220271669066</v>
      </c>
      <c r="BB9" s="17"/>
      <c r="BC9" s="17">
        <v>0.194783121890168</v>
      </c>
      <c r="BD9" s="17">
        <v>0.135490494993426</v>
      </c>
      <c r="BE9" s="17">
        <v>0.158522060624008</v>
      </c>
      <c r="BF9" s="17">
        <v>9.4090806485112505E-2</v>
      </c>
    </row>
    <row r="10" spans="2:58">
      <c r="B10" s="18" t="s">
        <v>253</v>
      </c>
      <c r="C10" s="17">
        <v>0.207166055349046</v>
      </c>
      <c r="D10" s="17">
        <v>0.20160945917037401</v>
      </c>
      <c r="E10" s="17">
        <v>0.21226172700651</v>
      </c>
      <c r="F10" s="17"/>
      <c r="G10" s="17">
        <v>0.31540481532843601</v>
      </c>
      <c r="H10" s="17">
        <v>0.19572791667926201</v>
      </c>
      <c r="I10" s="17">
        <v>0.22992536149125101</v>
      </c>
      <c r="J10" s="17">
        <v>0.17062358595576499</v>
      </c>
      <c r="K10" s="17">
        <v>0.209331956853922</v>
      </c>
      <c r="L10" s="17">
        <v>0.153898578346401</v>
      </c>
      <c r="M10" s="17"/>
      <c r="N10" s="17">
        <v>0.240125610377729</v>
      </c>
      <c r="O10" s="17">
        <v>0.220460734908904</v>
      </c>
      <c r="P10" s="17">
        <v>0.16776371496662401</v>
      </c>
      <c r="Q10" s="17">
        <v>0.19139057060546499</v>
      </c>
      <c r="R10" s="17"/>
      <c r="S10" s="17">
        <v>0.23340061188695799</v>
      </c>
      <c r="T10" s="17">
        <v>0.15145464083170901</v>
      </c>
      <c r="U10" s="17">
        <v>0.27330434661045699</v>
      </c>
      <c r="V10" s="17">
        <v>0.22649098984750499</v>
      </c>
      <c r="W10" s="17">
        <v>0.24371758337744001</v>
      </c>
      <c r="X10" s="17">
        <v>0.183351482340225</v>
      </c>
      <c r="Y10" s="17">
        <v>0.216817068338784</v>
      </c>
      <c r="Z10" s="17">
        <v>0.110093472178083</v>
      </c>
      <c r="AA10" s="17">
        <v>0.200994615530103</v>
      </c>
      <c r="AB10" s="17"/>
      <c r="AC10" s="17">
        <v>0.21678077914001301</v>
      </c>
      <c r="AD10" s="17">
        <v>0.231381965440277</v>
      </c>
      <c r="AE10" s="17">
        <v>0.19771864658260799</v>
      </c>
      <c r="AF10" s="17">
        <v>0.16451790481384801</v>
      </c>
      <c r="AG10" s="17">
        <v>0.201011949511406</v>
      </c>
      <c r="AH10" s="17">
        <v>0.208632913569825</v>
      </c>
      <c r="AI10" s="17"/>
      <c r="AJ10" s="17">
        <v>0.19745692001250001</v>
      </c>
      <c r="AK10" s="17">
        <v>0.19804154834175799</v>
      </c>
      <c r="AL10" s="17">
        <v>0.188194283673003</v>
      </c>
      <c r="AM10" s="17">
        <v>0.23217301635441101</v>
      </c>
      <c r="AN10" s="17">
        <v>0.22370414826406901</v>
      </c>
      <c r="AO10" s="17">
        <v>0.21687251407800501</v>
      </c>
      <c r="AP10" s="17"/>
      <c r="AQ10" s="17">
        <v>0.22622675700393999</v>
      </c>
      <c r="AR10" s="17">
        <v>0.20419392591948601</v>
      </c>
      <c r="AS10" s="17"/>
      <c r="AT10" s="17">
        <v>0.199158179679017</v>
      </c>
      <c r="AU10" s="17">
        <v>0.236997678498758</v>
      </c>
      <c r="AV10" s="17"/>
      <c r="AW10" s="17">
        <v>0.25407729589749101</v>
      </c>
      <c r="AX10" s="17">
        <v>0.181140715785129</v>
      </c>
      <c r="AY10" s="17"/>
      <c r="AZ10" s="17">
        <v>0.247665254390496</v>
      </c>
      <c r="BA10" s="17">
        <v>0.19686583280450701</v>
      </c>
      <c r="BB10" s="17"/>
      <c r="BC10" s="17">
        <v>0.25880688188065898</v>
      </c>
      <c r="BD10" s="17">
        <v>0.15071555328810099</v>
      </c>
      <c r="BE10" s="17">
        <v>0.23426940967939699</v>
      </c>
      <c r="BF10" s="17">
        <v>0.18745838038891599</v>
      </c>
    </row>
    <row r="11" spans="2:58">
      <c r="B11" s="18" t="s">
        <v>254</v>
      </c>
      <c r="C11" s="17">
        <v>0.28241103271659801</v>
      </c>
      <c r="D11" s="17">
        <v>0.27351164139936301</v>
      </c>
      <c r="E11" s="17">
        <v>0.29237506665652901</v>
      </c>
      <c r="F11" s="17"/>
      <c r="G11" s="17">
        <v>0.22382895753811899</v>
      </c>
      <c r="H11" s="17">
        <v>0.24697030092135999</v>
      </c>
      <c r="I11" s="17">
        <v>0.27984227064084899</v>
      </c>
      <c r="J11" s="17">
        <v>0.31361319914543001</v>
      </c>
      <c r="K11" s="17">
        <v>0.30281061775863199</v>
      </c>
      <c r="L11" s="17">
        <v>0.31594089930485703</v>
      </c>
      <c r="M11" s="17"/>
      <c r="N11" s="17">
        <v>0.28520794167242097</v>
      </c>
      <c r="O11" s="17">
        <v>0.29174693360437898</v>
      </c>
      <c r="P11" s="17">
        <v>0.273936862407196</v>
      </c>
      <c r="Q11" s="17">
        <v>0.27882673034868</v>
      </c>
      <c r="R11" s="17"/>
      <c r="S11" s="17">
        <v>0.281853949457955</v>
      </c>
      <c r="T11" s="17">
        <v>0.30245436720705399</v>
      </c>
      <c r="U11" s="17">
        <v>0.26039827272344102</v>
      </c>
      <c r="V11" s="17">
        <v>0.28272494768653</v>
      </c>
      <c r="W11" s="17">
        <v>0.28045265303394001</v>
      </c>
      <c r="X11" s="17">
        <v>0.26726447622803901</v>
      </c>
      <c r="Y11" s="17">
        <v>0.27111088602946598</v>
      </c>
      <c r="Z11" s="17">
        <v>0.26375738510750502</v>
      </c>
      <c r="AA11" s="17">
        <v>0.30374763374478803</v>
      </c>
      <c r="AB11" s="17"/>
      <c r="AC11" s="17">
        <v>0.2669883306868</v>
      </c>
      <c r="AD11" s="17">
        <v>0.27192483571306503</v>
      </c>
      <c r="AE11" s="17">
        <v>0.32850786260287701</v>
      </c>
      <c r="AF11" s="17">
        <v>0.26050147563207199</v>
      </c>
      <c r="AG11" s="17">
        <v>0.303023586068627</v>
      </c>
      <c r="AH11" s="17">
        <v>0.34273271653128201</v>
      </c>
      <c r="AI11" s="17"/>
      <c r="AJ11" s="17">
        <v>0.28467760050905</v>
      </c>
      <c r="AK11" s="17">
        <v>0.31698460932733702</v>
      </c>
      <c r="AL11" s="17">
        <v>0.28807090813775499</v>
      </c>
      <c r="AM11" s="17">
        <v>0.26545625238153397</v>
      </c>
      <c r="AN11" s="17">
        <v>0.26348747258805899</v>
      </c>
      <c r="AO11" s="17">
        <v>0.16637193224796701</v>
      </c>
      <c r="AP11" s="17"/>
      <c r="AQ11" s="17">
        <v>0.26789894698834099</v>
      </c>
      <c r="AR11" s="17">
        <v>0.289078613207638</v>
      </c>
      <c r="AS11" s="17"/>
      <c r="AT11" s="17">
        <v>0.284628516884053</v>
      </c>
      <c r="AU11" s="17">
        <v>0.27580243252277098</v>
      </c>
      <c r="AV11" s="17"/>
      <c r="AW11" s="17">
        <v>0.27906593307781802</v>
      </c>
      <c r="AX11" s="17">
        <v>0.28426682149891502</v>
      </c>
      <c r="AY11" s="17"/>
      <c r="AZ11" s="17">
        <v>0.26118512601306398</v>
      </c>
      <c r="BA11" s="17">
        <v>0.28847656136795902</v>
      </c>
      <c r="BB11" s="17"/>
      <c r="BC11" s="17">
        <v>0.24890791502926801</v>
      </c>
      <c r="BD11" s="17">
        <v>0.28919146891876302</v>
      </c>
      <c r="BE11" s="17">
        <v>0.303723040813282</v>
      </c>
      <c r="BF11" s="17">
        <v>0.311720933037341</v>
      </c>
    </row>
    <row r="12" spans="2:58">
      <c r="B12" s="18" t="s">
        <v>255</v>
      </c>
      <c r="C12" s="17">
        <v>0.23903109225677199</v>
      </c>
      <c r="D12" s="17">
        <v>0.235189236546091</v>
      </c>
      <c r="E12" s="17">
        <v>0.244673232890289</v>
      </c>
      <c r="F12" s="17"/>
      <c r="G12" s="17">
        <v>0.12551640279474</v>
      </c>
      <c r="H12" s="17">
        <v>0.21175310129781699</v>
      </c>
      <c r="I12" s="17">
        <v>0.21630318442367</v>
      </c>
      <c r="J12" s="17">
        <v>0.245641477514769</v>
      </c>
      <c r="K12" s="17">
        <v>0.27984760865533098</v>
      </c>
      <c r="L12" s="17">
        <v>0.32635037537394701</v>
      </c>
      <c r="M12" s="17"/>
      <c r="N12" s="17">
        <v>0.20530480470190099</v>
      </c>
      <c r="O12" s="17">
        <v>0.20274943916583599</v>
      </c>
      <c r="P12" s="17">
        <v>0.28207722816223701</v>
      </c>
      <c r="Q12" s="17">
        <v>0.27494532191561299</v>
      </c>
      <c r="R12" s="17"/>
      <c r="S12" s="17">
        <v>0.191821223937853</v>
      </c>
      <c r="T12" s="17">
        <v>0.26886570179356101</v>
      </c>
      <c r="U12" s="17">
        <v>0.22949170936709501</v>
      </c>
      <c r="V12" s="17">
        <v>0.29414724331640801</v>
      </c>
      <c r="W12" s="17">
        <v>0.17541729345104701</v>
      </c>
      <c r="X12" s="17">
        <v>0.21743202604118</v>
      </c>
      <c r="Y12" s="17">
        <v>0.23639118335589401</v>
      </c>
      <c r="Z12" s="17">
        <v>0.34321182100638098</v>
      </c>
      <c r="AA12" s="17">
        <v>0.242172277694431</v>
      </c>
      <c r="AB12" s="17"/>
      <c r="AC12" s="17">
        <v>0.20017332105614799</v>
      </c>
      <c r="AD12" s="17">
        <v>0.22502340713729599</v>
      </c>
      <c r="AE12" s="17">
        <v>0.25782125924672</v>
      </c>
      <c r="AF12" s="17">
        <v>0.30572304385936899</v>
      </c>
      <c r="AG12" s="17">
        <v>0.26525564762217801</v>
      </c>
      <c r="AH12" s="17">
        <v>0.15316459315272599</v>
      </c>
      <c r="AI12" s="17"/>
      <c r="AJ12" s="17">
        <v>0.27299796709970497</v>
      </c>
      <c r="AK12" s="17">
        <v>0.202230673442923</v>
      </c>
      <c r="AL12" s="17">
        <v>0.23315318473257399</v>
      </c>
      <c r="AM12" s="17">
        <v>0.23664661843750801</v>
      </c>
      <c r="AN12" s="17">
        <v>0.23972212290428399</v>
      </c>
      <c r="AO12" s="17">
        <v>0.14177397239674999</v>
      </c>
      <c r="AP12" s="17"/>
      <c r="AQ12" s="17">
        <v>0.21991480804501501</v>
      </c>
      <c r="AR12" s="17">
        <v>0.24034830311415101</v>
      </c>
      <c r="AS12" s="17"/>
      <c r="AT12" s="17">
        <v>0.24136504551531801</v>
      </c>
      <c r="AU12" s="17">
        <v>0.23007961771799801</v>
      </c>
      <c r="AV12" s="17"/>
      <c r="AW12" s="17">
        <v>0.19302489928430799</v>
      </c>
      <c r="AX12" s="17">
        <v>0.26455433104034298</v>
      </c>
      <c r="AY12" s="17"/>
      <c r="AZ12" s="17">
        <v>0.19259491492497599</v>
      </c>
      <c r="BA12" s="17">
        <v>0.25386437689515501</v>
      </c>
      <c r="BB12" s="17"/>
      <c r="BC12" s="17">
        <v>0.202931471521024</v>
      </c>
      <c r="BD12" s="17">
        <v>0.26432242767828401</v>
      </c>
      <c r="BE12" s="17">
        <v>0.20000265858722399</v>
      </c>
      <c r="BF12" s="17">
        <v>0.247470864832736</v>
      </c>
    </row>
    <row r="13" spans="2:58">
      <c r="B13" s="18" t="s">
        <v>256</v>
      </c>
      <c r="C13" s="17">
        <v>6.5332327273302404E-2</v>
      </c>
      <c r="D13" s="17">
        <v>6.5773124543017703E-2</v>
      </c>
      <c r="E13" s="17">
        <v>6.5415783798867394E-2</v>
      </c>
      <c r="F13" s="17"/>
      <c r="G13" s="17">
        <v>5.8904741507297E-2</v>
      </c>
      <c r="H13" s="17">
        <v>9.5900417204294902E-2</v>
      </c>
      <c r="I13" s="17">
        <v>7.1917286456145299E-2</v>
      </c>
      <c r="J13" s="17">
        <v>7.60767844820886E-2</v>
      </c>
      <c r="K13" s="17">
        <v>5.3340360754100702E-2</v>
      </c>
      <c r="L13" s="17">
        <v>3.9968693416080198E-2</v>
      </c>
      <c r="M13" s="17"/>
      <c r="N13" s="17">
        <v>6.0750058747006501E-2</v>
      </c>
      <c r="O13" s="17">
        <v>7.1528077828865097E-2</v>
      </c>
      <c r="P13" s="17">
        <v>5.91863619420629E-2</v>
      </c>
      <c r="Q13" s="17">
        <v>6.9648502544285895E-2</v>
      </c>
      <c r="R13" s="17"/>
      <c r="S13" s="17">
        <v>4.9361162698380499E-2</v>
      </c>
      <c r="T13" s="17">
        <v>7.1719371912116206E-2</v>
      </c>
      <c r="U13" s="17">
        <v>5.11858644750064E-2</v>
      </c>
      <c r="V13" s="17">
        <v>4.1886940751464298E-2</v>
      </c>
      <c r="W13" s="17">
        <v>6.8863977092606499E-2</v>
      </c>
      <c r="X13" s="17">
        <v>0.113867438716536</v>
      </c>
      <c r="Y13" s="17">
        <v>7.0293648568325706E-2</v>
      </c>
      <c r="Z13" s="17">
        <v>4.7717406670092097E-2</v>
      </c>
      <c r="AA13" s="17">
        <v>6.8756206466958694E-2</v>
      </c>
      <c r="AB13" s="17"/>
      <c r="AC13" s="17">
        <v>6.4215438806906402E-2</v>
      </c>
      <c r="AD13" s="17">
        <v>7.7126639889217599E-2</v>
      </c>
      <c r="AE13" s="17">
        <v>5.2192134410853401E-2</v>
      </c>
      <c r="AF13" s="17">
        <v>6.0716013136836E-2</v>
      </c>
      <c r="AG13" s="17">
        <v>4.7335014678549003E-2</v>
      </c>
      <c r="AH13" s="17">
        <v>9.6717152340419901E-2</v>
      </c>
      <c r="AI13" s="17"/>
      <c r="AJ13" s="17">
        <v>6.2193507952077703E-2</v>
      </c>
      <c r="AK13" s="17">
        <v>8.0637386693794694E-2</v>
      </c>
      <c r="AL13" s="17">
        <v>3.81713598529069E-2</v>
      </c>
      <c r="AM13" s="17">
        <v>5.4188159215911802E-2</v>
      </c>
      <c r="AN13" s="17">
        <v>6.2685749696137202E-2</v>
      </c>
      <c r="AO13" s="17">
        <v>9.9400986496843299E-2</v>
      </c>
      <c r="AP13" s="17"/>
      <c r="AQ13" s="17">
        <v>7.2376704544119597E-2</v>
      </c>
      <c r="AR13" s="17">
        <v>6.0659495407217802E-2</v>
      </c>
      <c r="AS13" s="17"/>
      <c r="AT13" s="17">
        <v>6.6933202890117602E-2</v>
      </c>
      <c r="AU13" s="17">
        <v>6.1283558588242401E-2</v>
      </c>
      <c r="AV13" s="17"/>
      <c r="AW13" s="17">
        <v>5.9583008209079101E-2</v>
      </c>
      <c r="AX13" s="17">
        <v>6.8521924886974395E-2</v>
      </c>
      <c r="AY13" s="17"/>
      <c r="AZ13" s="17">
        <v>7.8142331442907303E-2</v>
      </c>
      <c r="BA13" s="17">
        <v>6.26868276842657E-2</v>
      </c>
      <c r="BB13" s="17"/>
      <c r="BC13" s="17">
        <v>5.7905164529146097E-2</v>
      </c>
      <c r="BD13" s="17">
        <v>6.4358975048980097E-2</v>
      </c>
      <c r="BE13" s="17">
        <v>4.7268369751089501E-2</v>
      </c>
      <c r="BF13" s="17">
        <v>7.8243965129730794E-2</v>
      </c>
    </row>
    <row r="14" spans="2:58">
      <c r="B14" s="18" t="s">
        <v>257</v>
      </c>
      <c r="C14" s="17">
        <v>2.83934398920546E-2</v>
      </c>
      <c r="D14" s="17">
        <v>3.3948300677732302E-2</v>
      </c>
      <c r="E14" s="17">
        <v>2.3182248031297901E-2</v>
      </c>
      <c r="F14" s="17"/>
      <c r="G14" s="17">
        <v>2.0441121426829099E-2</v>
      </c>
      <c r="H14" s="17">
        <v>3.4634448116681503E-2</v>
      </c>
      <c r="I14" s="17">
        <v>2.7448385302860701E-2</v>
      </c>
      <c r="J14" s="17">
        <v>1.7339382260174299E-2</v>
      </c>
      <c r="K14" s="17">
        <v>3.5099484885684901E-2</v>
      </c>
      <c r="L14" s="17">
        <v>3.4355381059816802E-2</v>
      </c>
      <c r="M14" s="17"/>
      <c r="N14" s="17">
        <v>4.0786391761981497E-2</v>
      </c>
      <c r="O14" s="17">
        <v>3.4474456741942397E-2</v>
      </c>
      <c r="P14" s="17">
        <v>1.9672158739320801E-2</v>
      </c>
      <c r="Q14" s="17">
        <v>1.6517834008566899E-2</v>
      </c>
      <c r="R14" s="17"/>
      <c r="S14" s="17">
        <v>2.9518821415490299E-2</v>
      </c>
      <c r="T14" s="17">
        <v>4.0168701549094001E-2</v>
      </c>
      <c r="U14" s="17">
        <v>3.9628691805616401E-2</v>
      </c>
      <c r="V14" s="17">
        <v>1.6075873053057198E-2</v>
      </c>
      <c r="W14" s="17">
        <v>3.4870030383300103E-2</v>
      </c>
      <c r="X14" s="17">
        <v>1.57460920785529E-2</v>
      </c>
      <c r="Y14" s="17">
        <v>2.5329254005836199E-2</v>
      </c>
      <c r="Z14" s="17">
        <v>4.7085277977656201E-2</v>
      </c>
      <c r="AA14" s="17">
        <v>1.53082284568829E-2</v>
      </c>
      <c r="AB14" s="17"/>
      <c r="AC14" s="17">
        <v>3.4281873947906598E-2</v>
      </c>
      <c r="AD14" s="17">
        <v>2.3467250158010902E-2</v>
      </c>
      <c r="AE14" s="17">
        <v>2.0757454745054901E-2</v>
      </c>
      <c r="AF14" s="17">
        <v>4.3724713163072602E-2</v>
      </c>
      <c r="AG14" s="17">
        <v>1.94878916412538E-2</v>
      </c>
      <c r="AH14" s="17">
        <v>8.7416352878513601E-3</v>
      </c>
      <c r="AI14" s="17"/>
      <c r="AJ14" s="17">
        <v>3.3254104282166901E-2</v>
      </c>
      <c r="AK14" s="17">
        <v>2.8591785668708899E-2</v>
      </c>
      <c r="AL14" s="17">
        <v>1.2559326032922299E-2</v>
      </c>
      <c r="AM14" s="17">
        <v>2.6519571746875501E-2</v>
      </c>
      <c r="AN14" s="17">
        <v>2.6223914858706E-2</v>
      </c>
      <c r="AO14" s="17">
        <v>3.2593079149148697E-2</v>
      </c>
      <c r="AP14" s="17"/>
      <c r="AQ14" s="17">
        <v>2.9597686802694201E-2</v>
      </c>
      <c r="AR14" s="17">
        <v>3.11518404793488E-2</v>
      </c>
      <c r="AS14" s="17"/>
      <c r="AT14" s="17">
        <v>2.9550268756717998E-2</v>
      </c>
      <c r="AU14" s="17">
        <v>2.4893840422183899E-2</v>
      </c>
      <c r="AV14" s="17"/>
      <c r="AW14" s="17">
        <v>1.89526628074899E-2</v>
      </c>
      <c r="AX14" s="17">
        <v>3.3630978411619203E-2</v>
      </c>
      <c r="AY14" s="17"/>
      <c r="AZ14" s="17">
        <v>2.4480038717312101E-2</v>
      </c>
      <c r="BA14" s="17">
        <v>3.02957174380479E-2</v>
      </c>
      <c r="BB14" s="17"/>
      <c r="BC14" s="17">
        <v>1.5907018134302599E-2</v>
      </c>
      <c r="BD14" s="17">
        <v>4.2400274612791902E-2</v>
      </c>
      <c r="BE14" s="17">
        <v>2.37606517132418E-2</v>
      </c>
      <c r="BF14" s="17">
        <v>3.1931168534525801E-2</v>
      </c>
    </row>
    <row r="15" spans="2:58">
      <c r="B15" s="18" t="s">
        <v>258</v>
      </c>
      <c r="C15" s="17">
        <v>2.0290632193591701E-2</v>
      </c>
      <c r="D15" s="17">
        <v>2.3769059124077299E-2</v>
      </c>
      <c r="E15" s="17">
        <v>1.7047190913489E-2</v>
      </c>
      <c r="F15" s="17"/>
      <c r="G15" s="17">
        <v>8.1583472760482292E-3</v>
      </c>
      <c r="H15" s="17">
        <v>1.9705412633976401E-2</v>
      </c>
      <c r="I15" s="17">
        <v>2.2211534653815101E-2</v>
      </c>
      <c r="J15" s="17">
        <v>2.61402954296375E-2</v>
      </c>
      <c r="K15" s="17">
        <v>2.8980554451194001E-2</v>
      </c>
      <c r="L15" s="17">
        <v>1.7008609577433699E-2</v>
      </c>
      <c r="M15" s="17"/>
      <c r="N15" s="17">
        <v>1.66929995826492E-2</v>
      </c>
      <c r="O15" s="17">
        <v>2.4844160127878E-2</v>
      </c>
      <c r="P15" s="17">
        <v>2.7029835454732101E-2</v>
      </c>
      <c r="Q15" s="17">
        <v>1.3632624007938699E-2</v>
      </c>
      <c r="R15" s="17"/>
      <c r="S15" s="17">
        <v>3.0100424080856399E-2</v>
      </c>
      <c r="T15" s="17">
        <v>2.14747751264623E-2</v>
      </c>
      <c r="U15" s="17">
        <v>1.5585435457618001E-2</v>
      </c>
      <c r="V15" s="17">
        <v>1.1712535131018701E-2</v>
      </c>
      <c r="W15" s="17">
        <v>1.93096513288314E-2</v>
      </c>
      <c r="X15" s="17">
        <v>1.9752832824935899E-2</v>
      </c>
      <c r="Y15" s="17">
        <v>3.04090581333329E-2</v>
      </c>
      <c r="Z15" s="17">
        <v>2.0785249873183202E-2</v>
      </c>
      <c r="AA15" s="17">
        <v>1.12867466847333E-2</v>
      </c>
      <c r="AB15" s="17"/>
      <c r="AC15" s="17">
        <v>3.1037444928184499E-2</v>
      </c>
      <c r="AD15" s="17">
        <v>1.9408218521515301E-2</v>
      </c>
      <c r="AE15" s="17">
        <v>1.3027979033580901E-2</v>
      </c>
      <c r="AF15" s="17">
        <v>1.79725067099487E-2</v>
      </c>
      <c r="AG15" s="17">
        <v>9.2964126495573493E-3</v>
      </c>
      <c r="AH15" s="17">
        <v>2.3749839196105502E-2</v>
      </c>
      <c r="AI15" s="17"/>
      <c r="AJ15" s="17">
        <v>2.53144568128825E-2</v>
      </c>
      <c r="AK15" s="17">
        <v>2.3408353819261901E-2</v>
      </c>
      <c r="AL15" s="17">
        <v>1.3259120345624801E-2</v>
      </c>
      <c r="AM15" s="17">
        <v>5.8861432110134801E-3</v>
      </c>
      <c r="AN15" s="17">
        <v>1.72830010504797E-2</v>
      </c>
      <c r="AO15" s="17">
        <v>1.6750459088082498E-2</v>
      </c>
      <c r="AP15" s="17"/>
      <c r="AQ15" s="17">
        <v>1.6797553315654499E-2</v>
      </c>
      <c r="AR15" s="17">
        <v>2.36380964700495E-2</v>
      </c>
      <c r="AS15" s="17"/>
      <c r="AT15" s="17">
        <v>2.1094663162664701E-2</v>
      </c>
      <c r="AU15" s="17">
        <v>1.7875271510335002E-2</v>
      </c>
      <c r="AV15" s="17"/>
      <c r="AW15" s="17">
        <v>1.3452414641691701E-2</v>
      </c>
      <c r="AX15" s="17">
        <v>2.4084327088876999E-2</v>
      </c>
      <c r="AY15" s="17"/>
      <c r="AZ15" s="17">
        <v>1.49811340160593E-2</v>
      </c>
      <c r="BA15" s="17">
        <v>2.2876763863034898E-2</v>
      </c>
      <c r="BB15" s="17"/>
      <c r="BC15" s="17">
        <v>1.2023759218092201E-2</v>
      </c>
      <c r="BD15" s="17">
        <v>1.69101919054216E-2</v>
      </c>
      <c r="BE15" s="17">
        <v>1.7077869058235301E-2</v>
      </c>
      <c r="BF15" s="17">
        <v>3.431119312698E-2</v>
      </c>
    </row>
    <row r="16" spans="2:58">
      <c r="B16" s="18" t="s">
        <v>101</v>
      </c>
      <c r="C16" s="17">
        <v>2.5296901201627899E-2</v>
      </c>
      <c r="D16" s="17">
        <v>1.8460223413648402E-2</v>
      </c>
      <c r="E16" s="17">
        <v>3.1117547860748801E-2</v>
      </c>
      <c r="F16" s="17"/>
      <c r="G16" s="17">
        <v>5.3617443337796999E-2</v>
      </c>
      <c r="H16" s="17">
        <v>2.10529868979282E-2</v>
      </c>
      <c r="I16" s="17">
        <v>1.8799822431755799E-2</v>
      </c>
      <c r="J16" s="17">
        <v>1.9846477713242699E-2</v>
      </c>
      <c r="K16" s="17">
        <v>1.94020949486121E-2</v>
      </c>
      <c r="L16" s="17">
        <v>2.1617728032752699E-2</v>
      </c>
      <c r="M16" s="17"/>
      <c r="N16" s="17">
        <v>2.3769687732736799E-2</v>
      </c>
      <c r="O16" s="17">
        <v>2.13604753637823E-2</v>
      </c>
      <c r="P16" s="17">
        <v>2.5693547602602899E-2</v>
      </c>
      <c r="Q16" s="17">
        <v>3.0843086466524401E-2</v>
      </c>
      <c r="R16" s="17"/>
      <c r="S16" s="17">
        <v>1.91795764249264E-2</v>
      </c>
      <c r="T16" s="17">
        <v>2.7230541479355799E-2</v>
      </c>
      <c r="U16" s="17">
        <v>1.6445757357377602E-2</v>
      </c>
      <c r="V16" s="17">
        <v>1.4054399334922999E-2</v>
      </c>
      <c r="W16" s="17">
        <v>3.0913261473437498E-2</v>
      </c>
      <c r="X16" s="17">
        <v>3.0848460341944901E-2</v>
      </c>
      <c r="Y16" s="17">
        <v>3.0463849506954799E-2</v>
      </c>
      <c r="Z16" s="17">
        <v>2.41308091025275E-2</v>
      </c>
      <c r="AA16" s="17">
        <v>3.5027461082432203E-2</v>
      </c>
      <c r="AB16" s="17"/>
      <c r="AC16" s="17">
        <v>1.6549428768050298E-2</v>
      </c>
      <c r="AD16" s="17">
        <v>3.5088901924628199E-2</v>
      </c>
      <c r="AE16" s="17">
        <v>1.6307178060043202E-2</v>
      </c>
      <c r="AF16" s="17">
        <v>2.1170348965883899E-2</v>
      </c>
      <c r="AG16" s="17">
        <v>3.6939045235080098E-2</v>
      </c>
      <c r="AH16" s="17">
        <v>2.6080566882546601E-2</v>
      </c>
      <c r="AI16" s="17"/>
      <c r="AJ16" s="17">
        <v>2.1007396036823701E-2</v>
      </c>
      <c r="AK16" s="17">
        <v>2.2323949580919801E-2</v>
      </c>
      <c r="AL16" s="17">
        <v>4.3041684555980599E-2</v>
      </c>
      <c r="AM16" s="17">
        <v>2.58115893597912E-2</v>
      </c>
      <c r="AN16" s="17">
        <v>1.7012669079380999E-2</v>
      </c>
      <c r="AO16" s="17">
        <v>9.9736420872246004E-2</v>
      </c>
      <c r="AP16" s="17"/>
      <c r="AQ16" s="17">
        <v>1.9338020911841301E-2</v>
      </c>
      <c r="AR16" s="17">
        <v>2.0219677539201598E-2</v>
      </c>
      <c r="AS16" s="17"/>
      <c r="AT16" s="17">
        <v>2.5601083903366101E-2</v>
      </c>
      <c r="AU16" s="17">
        <v>2.2196576999963798E-2</v>
      </c>
      <c r="AV16" s="17"/>
      <c r="AW16" s="17">
        <v>2.0388423293484101E-2</v>
      </c>
      <c r="AX16" s="17">
        <v>2.80200183651893E-2</v>
      </c>
      <c r="AY16" s="17"/>
      <c r="AZ16" s="17">
        <v>1.6786812120126199E-2</v>
      </c>
      <c r="BA16" s="17">
        <v>2.2713648277964599E-2</v>
      </c>
      <c r="BB16" s="17"/>
      <c r="BC16" s="17">
        <v>8.7346677973397999E-3</v>
      </c>
      <c r="BD16" s="17">
        <v>3.6610613554232403E-2</v>
      </c>
      <c r="BE16" s="17">
        <v>1.5375939773522499E-2</v>
      </c>
      <c r="BF16" s="17">
        <v>1.4772688464658E-2</v>
      </c>
    </row>
    <row r="17" spans="2:58">
      <c r="B17" s="18" t="s">
        <v>259</v>
      </c>
      <c r="C17" s="21">
        <v>0.621655607182651</v>
      </c>
      <c r="D17" s="21">
        <v>0.62286005569543301</v>
      </c>
      <c r="E17" s="21">
        <v>0.61856399650530802</v>
      </c>
      <c r="F17" s="21"/>
      <c r="G17" s="21">
        <v>0.73336194365728802</v>
      </c>
      <c r="H17" s="21">
        <v>0.61695363384930202</v>
      </c>
      <c r="I17" s="21">
        <v>0.64331978673175305</v>
      </c>
      <c r="J17" s="21">
        <v>0.61495558260008798</v>
      </c>
      <c r="K17" s="21">
        <v>0.58332989630507703</v>
      </c>
      <c r="L17" s="21">
        <v>0.56069921253997002</v>
      </c>
      <c r="M17" s="21"/>
      <c r="N17" s="21">
        <v>0.65269605747372506</v>
      </c>
      <c r="O17" s="21">
        <v>0.64504339077169603</v>
      </c>
      <c r="P17" s="21">
        <v>0.58634086809904395</v>
      </c>
      <c r="Q17" s="21">
        <v>0.59441263105707198</v>
      </c>
      <c r="R17" s="21"/>
      <c r="S17" s="21">
        <v>0.680018791442493</v>
      </c>
      <c r="T17" s="21">
        <v>0.57054090813941005</v>
      </c>
      <c r="U17" s="21">
        <v>0.64766254153728697</v>
      </c>
      <c r="V17" s="21">
        <v>0.62212300841312895</v>
      </c>
      <c r="W17" s="21">
        <v>0.67062578627077796</v>
      </c>
      <c r="X17" s="21">
        <v>0.60235314999685097</v>
      </c>
      <c r="Y17" s="21">
        <v>0.60711300642965604</v>
      </c>
      <c r="Z17" s="21">
        <v>0.51706943537016004</v>
      </c>
      <c r="AA17" s="21">
        <v>0.62744907961456198</v>
      </c>
      <c r="AB17" s="21"/>
      <c r="AC17" s="21">
        <v>0.65374249249280403</v>
      </c>
      <c r="AD17" s="21">
        <v>0.619885582369332</v>
      </c>
      <c r="AE17" s="21">
        <v>0.63989399450374695</v>
      </c>
      <c r="AF17" s="21">
        <v>0.55069337416488995</v>
      </c>
      <c r="AG17" s="21">
        <v>0.62168598817338205</v>
      </c>
      <c r="AH17" s="21">
        <v>0.69154621314035103</v>
      </c>
      <c r="AI17" s="21"/>
      <c r="AJ17" s="21">
        <v>0.58523256781634403</v>
      </c>
      <c r="AK17" s="21">
        <v>0.64280785079439196</v>
      </c>
      <c r="AL17" s="21">
        <v>0.65981532447999103</v>
      </c>
      <c r="AM17" s="21">
        <v>0.65094791802889995</v>
      </c>
      <c r="AN17" s="21">
        <v>0.63707254241101197</v>
      </c>
      <c r="AO17" s="21">
        <v>0.60974508199692901</v>
      </c>
      <c r="AP17" s="21"/>
      <c r="AQ17" s="21">
        <v>0.64197522638067595</v>
      </c>
      <c r="AR17" s="21">
        <v>0.62398258699003095</v>
      </c>
      <c r="AS17" s="21"/>
      <c r="AT17" s="21">
        <v>0.615455735771816</v>
      </c>
      <c r="AU17" s="21">
        <v>0.64367113476127702</v>
      </c>
      <c r="AV17" s="21"/>
      <c r="AW17" s="21">
        <v>0.694598591763948</v>
      </c>
      <c r="AX17" s="21">
        <v>0.58118842020699701</v>
      </c>
      <c r="AY17" s="21"/>
      <c r="AZ17" s="21">
        <v>0.67301476877861899</v>
      </c>
      <c r="BA17" s="21">
        <v>0.60756266584153196</v>
      </c>
      <c r="BB17" s="21"/>
      <c r="BC17" s="21">
        <v>0.70249791880009504</v>
      </c>
      <c r="BD17" s="21">
        <v>0.57539751720028998</v>
      </c>
      <c r="BE17" s="21">
        <v>0.69651451111668705</v>
      </c>
      <c r="BF17" s="21">
        <v>0.59327011991136902</v>
      </c>
    </row>
    <row r="18" spans="2:58">
      <c r="B18" s="18" t="s">
        <v>260</v>
      </c>
      <c r="C18" s="21">
        <v>0.114016399358949</v>
      </c>
      <c r="D18" s="21">
        <v>0.123490484344827</v>
      </c>
      <c r="E18" s="21">
        <v>0.105645222743654</v>
      </c>
      <c r="F18" s="21"/>
      <c r="G18" s="21">
        <v>8.7504210210174405E-2</v>
      </c>
      <c r="H18" s="21">
        <v>0.15024027795495301</v>
      </c>
      <c r="I18" s="21">
        <v>0.12157720641282101</v>
      </c>
      <c r="J18" s="21">
        <v>0.1195564621719</v>
      </c>
      <c r="K18" s="21">
        <v>0.11742040009098</v>
      </c>
      <c r="L18" s="21">
        <v>9.1332684053330698E-2</v>
      </c>
      <c r="M18" s="21"/>
      <c r="N18" s="21">
        <v>0.118229450091637</v>
      </c>
      <c r="O18" s="21">
        <v>0.13084669469868601</v>
      </c>
      <c r="P18" s="21">
        <v>0.105888356136116</v>
      </c>
      <c r="Q18" s="21">
        <v>9.9798960560791405E-2</v>
      </c>
      <c r="R18" s="21"/>
      <c r="S18" s="21">
        <v>0.108980408194727</v>
      </c>
      <c r="T18" s="21">
        <v>0.133362848587673</v>
      </c>
      <c r="U18" s="21">
        <v>0.106399991738241</v>
      </c>
      <c r="V18" s="21">
        <v>6.9675348935540199E-2</v>
      </c>
      <c r="W18" s="21">
        <v>0.123043658804738</v>
      </c>
      <c r="X18" s="21">
        <v>0.14936636362002501</v>
      </c>
      <c r="Y18" s="21">
        <v>0.12603196070749501</v>
      </c>
      <c r="Z18" s="21">
        <v>0.115587934520931</v>
      </c>
      <c r="AA18" s="21">
        <v>9.5351181608575003E-2</v>
      </c>
      <c r="AB18" s="21"/>
      <c r="AC18" s="21">
        <v>0.12953475768299799</v>
      </c>
      <c r="AD18" s="21">
        <v>0.12000210856874401</v>
      </c>
      <c r="AE18" s="21">
        <v>8.5977568189489206E-2</v>
      </c>
      <c r="AF18" s="21">
        <v>0.122413233009857</v>
      </c>
      <c r="AG18" s="21">
        <v>7.6119318969360097E-2</v>
      </c>
      <c r="AH18" s="21">
        <v>0.129208626824377</v>
      </c>
      <c r="AI18" s="21"/>
      <c r="AJ18" s="21">
        <v>0.120762069047127</v>
      </c>
      <c r="AK18" s="21">
        <v>0.132637526181765</v>
      </c>
      <c r="AL18" s="21">
        <v>6.3989806231454102E-2</v>
      </c>
      <c r="AM18" s="21">
        <v>8.6593874173800794E-2</v>
      </c>
      <c r="AN18" s="21">
        <v>0.10619266560532301</v>
      </c>
      <c r="AO18" s="21">
        <v>0.14874452473407501</v>
      </c>
      <c r="AP18" s="21"/>
      <c r="AQ18" s="21">
        <v>0.118771944662468</v>
      </c>
      <c r="AR18" s="21">
        <v>0.11544943235661601</v>
      </c>
      <c r="AS18" s="21"/>
      <c r="AT18" s="21">
        <v>0.1175781348095</v>
      </c>
      <c r="AU18" s="21">
        <v>0.104052670520761</v>
      </c>
      <c r="AV18" s="21"/>
      <c r="AW18" s="21">
        <v>9.1988085658260693E-2</v>
      </c>
      <c r="AX18" s="21">
        <v>0.12623723038747101</v>
      </c>
      <c r="AY18" s="21"/>
      <c r="AZ18" s="21">
        <v>0.117603504176279</v>
      </c>
      <c r="BA18" s="21">
        <v>0.115859308985349</v>
      </c>
      <c r="BB18" s="21"/>
      <c r="BC18" s="21">
        <v>8.5835941881540895E-2</v>
      </c>
      <c r="BD18" s="21">
        <v>0.12366944156719401</v>
      </c>
      <c r="BE18" s="21">
        <v>8.8106890522566705E-2</v>
      </c>
      <c r="BF18" s="21">
        <v>0.14448632679123699</v>
      </c>
    </row>
    <row r="19" spans="2:58">
      <c r="B19" s="18" t="s">
        <v>261</v>
      </c>
      <c r="C19" s="22">
        <v>0.50763920782370298</v>
      </c>
      <c r="D19" s="22">
        <v>0.499369571350606</v>
      </c>
      <c r="E19" s="22">
        <v>0.51291877376165396</v>
      </c>
      <c r="F19" s="22"/>
      <c r="G19" s="22">
        <v>0.64585773344711395</v>
      </c>
      <c r="H19" s="22">
        <v>0.46671335589434898</v>
      </c>
      <c r="I19" s="22">
        <v>0.52174258031893195</v>
      </c>
      <c r="J19" s="22">
        <v>0.49539912042818801</v>
      </c>
      <c r="K19" s="22">
        <v>0.465909496214097</v>
      </c>
      <c r="L19" s="22">
        <v>0.46936652848663901</v>
      </c>
      <c r="M19" s="22"/>
      <c r="N19" s="22">
        <v>0.53446660738208795</v>
      </c>
      <c r="O19" s="22">
        <v>0.51419669607301099</v>
      </c>
      <c r="P19" s="22">
        <v>0.48045251196292799</v>
      </c>
      <c r="Q19" s="22">
        <v>0.49461367049628002</v>
      </c>
      <c r="R19" s="22"/>
      <c r="S19" s="22">
        <v>0.57103838324776601</v>
      </c>
      <c r="T19" s="22">
        <v>0.437178059551738</v>
      </c>
      <c r="U19" s="22">
        <v>0.54126254979904598</v>
      </c>
      <c r="V19" s="22">
        <v>0.552447659477589</v>
      </c>
      <c r="W19" s="22">
        <v>0.54758212746603996</v>
      </c>
      <c r="X19" s="22">
        <v>0.45298678637682599</v>
      </c>
      <c r="Y19" s="22">
        <v>0.48108104572216098</v>
      </c>
      <c r="Z19" s="22">
        <v>0.40148150084922901</v>
      </c>
      <c r="AA19" s="22">
        <v>0.53209789800598695</v>
      </c>
      <c r="AB19" s="22"/>
      <c r="AC19" s="22">
        <v>0.52420773480980698</v>
      </c>
      <c r="AD19" s="22">
        <v>0.49988347380058801</v>
      </c>
      <c r="AE19" s="22">
        <v>0.55391642631425797</v>
      </c>
      <c r="AF19" s="22">
        <v>0.42828014115503299</v>
      </c>
      <c r="AG19" s="22">
        <v>0.54556666920402197</v>
      </c>
      <c r="AH19" s="22">
        <v>0.56233758631597397</v>
      </c>
      <c r="AI19" s="22"/>
      <c r="AJ19" s="22">
        <v>0.46447049876921698</v>
      </c>
      <c r="AK19" s="22">
        <v>0.51017032461262601</v>
      </c>
      <c r="AL19" s="22">
        <v>0.59582551824853702</v>
      </c>
      <c r="AM19" s="22">
        <v>0.56435404385509902</v>
      </c>
      <c r="AN19" s="22">
        <v>0.53087987680568904</v>
      </c>
      <c r="AO19" s="22">
        <v>0.46100055726285499</v>
      </c>
      <c r="AP19" s="22"/>
      <c r="AQ19" s="22">
        <v>0.52320328171820696</v>
      </c>
      <c r="AR19" s="22">
        <v>0.50853315463341497</v>
      </c>
      <c r="AS19" s="22"/>
      <c r="AT19" s="22">
        <v>0.49787760096231598</v>
      </c>
      <c r="AU19" s="22">
        <v>0.53961846424051496</v>
      </c>
      <c r="AV19" s="22"/>
      <c r="AW19" s="22">
        <v>0.602610506105687</v>
      </c>
      <c r="AX19" s="22">
        <v>0.45495118981952698</v>
      </c>
      <c r="AY19" s="22"/>
      <c r="AZ19" s="22">
        <v>0.55541126460234003</v>
      </c>
      <c r="BA19" s="22">
        <v>0.49170335685618299</v>
      </c>
      <c r="BB19" s="22"/>
      <c r="BC19" s="22">
        <v>0.61666197691855396</v>
      </c>
      <c r="BD19" s="22">
        <v>0.45172807563309603</v>
      </c>
      <c r="BE19" s="22">
        <v>0.60840762059412001</v>
      </c>
      <c r="BF19" s="22">
        <v>0.448783793120133</v>
      </c>
    </row>
    <row r="20" spans="2:58">
      <c r="B20" s="16"/>
    </row>
    <row r="21" spans="2:58">
      <c r="B21" t="s">
        <v>497</v>
      </c>
    </row>
    <row r="22" spans="2:58">
      <c r="B22" t="s">
        <v>498</v>
      </c>
    </row>
    <row r="24" spans="2:58">
      <c r="B24"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BF24"/>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268</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252</v>
      </c>
      <c r="C9" s="17">
        <v>7.2359698936355799E-2</v>
      </c>
      <c r="D9" s="17">
        <v>8.1197465186807899E-2</v>
      </c>
      <c r="E9" s="17">
        <v>6.3342990156809303E-2</v>
      </c>
      <c r="F9" s="17"/>
      <c r="G9" s="17">
        <v>0.16315017989806899</v>
      </c>
      <c r="H9" s="17">
        <v>0.108096446429735</v>
      </c>
      <c r="I9" s="17">
        <v>8.1945244499090894E-2</v>
      </c>
      <c r="J9" s="17">
        <v>4.5740026570829297E-2</v>
      </c>
      <c r="K9" s="17">
        <v>1.51433187849014E-2</v>
      </c>
      <c r="L9" s="17">
        <v>3.4783287993226199E-2</v>
      </c>
      <c r="M9" s="17"/>
      <c r="N9" s="17">
        <v>7.3539237094045307E-2</v>
      </c>
      <c r="O9" s="17">
        <v>8.0305956679882204E-2</v>
      </c>
      <c r="P9" s="17">
        <v>6.5941146624931696E-2</v>
      </c>
      <c r="Q9" s="17">
        <v>6.8906291805386599E-2</v>
      </c>
      <c r="R9" s="17"/>
      <c r="S9" s="17">
        <v>0.10810535248530501</v>
      </c>
      <c r="T9" s="17">
        <v>6.60366425125712E-2</v>
      </c>
      <c r="U9" s="17">
        <v>7.1729609003536504E-2</v>
      </c>
      <c r="V9" s="17">
        <v>4.1055675167271002E-2</v>
      </c>
      <c r="W9" s="17">
        <v>7.3925521118912804E-2</v>
      </c>
      <c r="X9" s="17">
        <v>7.35505987580964E-2</v>
      </c>
      <c r="Y9" s="17">
        <v>6.8603006046730503E-2</v>
      </c>
      <c r="Z9" s="17">
        <v>5.2364201770570301E-2</v>
      </c>
      <c r="AA9" s="17">
        <v>7.2555267264492199E-2</v>
      </c>
      <c r="AB9" s="17"/>
      <c r="AC9" s="17">
        <v>0.126951879060892</v>
      </c>
      <c r="AD9" s="17">
        <v>5.4869127275752903E-2</v>
      </c>
      <c r="AE9" s="17">
        <v>6.3387669894554896E-2</v>
      </c>
      <c r="AF9" s="17">
        <v>4.0547123800213199E-2</v>
      </c>
      <c r="AG9" s="17">
        <v>5.9437881183540403E-2</v>
      </c>
      <c r="AH9" s="17">
        <v>7.0131006024971798E-2</v>
      </c>
      <c r="AI9" s="17"/>
      <c r="AJ9" s="17">
        <v>4.7843299682883401E-2</v>
      </c>
      <c r="AK9" s="17">
        <v>5.4437618151421001E-2</v>
      </c>
      <c r="AL9" s="17">
        <v>0.10141371892508499</v>
      </c>
      <c r="AM9" s="17">
        <v>8.25582746218992E-2</v>
      </c>
      <c r="AN9" s="17">
        <v>0.10789628828490599</v>
      </c>
      <c r="AO9" s="17">
        <v>0.183026987842238</v>
      </c>
      <c r="AP9" s="17"/>
      <c r="AQ9" s="17">
        <v>9.6249188972511404E-2</v>
      </c>
      <c r="AR9" s="17">
        <v>6.4421705256433301E-2</v>
      </c>
      <c r="AS9" s="17"/>
      <c r="AT9" s="17">
        <v>6.9610096537886995E-2</v>
      </c>
      <c r="AU9" s="17">
        <v>8.0713131886555906E-2</v>
      </c>
      <c r="AV9" s="17"/>
      <c r="AW9" s="17">
        <v>8.2627132543114504E-2</v>
      </c>
      <c r="AX9" s="17">
        <v>6.6663549294141103E-2</v>
      </c>
      <c r="AY9" s="17"/>
      <c r="AZ9" s="17">
        <v>0.114726063568087</v>
      </c>
      <c r="BA9" s="17">
        <v>5.8395931514891301E-2</v>
      </c>
      <c r="BB9" s="17"/>
      <c r="BC9" s="17">
        <v>0.144248956680398</v>
      </c>
      <c r="BD9" s="17">
        <v>6.3253274698287301E-2</v>
      </c>
      <c r="BE9" s="17">
        <v>7.4446308025384197E-2</v>
      </c>
      <c r="BF9" s="17">
        <v>5.1130351180245899E-2</v>
      </c>
    </row>
    <row r="10" spans="2:58">
      <c r="B10" s="18" t="s">
        <v>253</v>
      </c>
      <c r="C10" s="17">
        <v>0.13115468879266301</v>
      </c>
      <c r="D10" s="17">
        <v>0.122784968467902</v>
      </c>
      <c r="E10" s="17">
        <v>0.13751436039437401</v>
      </c>
      <c r="F10" s="17"/>
      <c r="G10" s="17">
        <v>0.216657724489321</v>
      </c>
      <c r="H10" s="17">
        <v>0.18231913392183199</v>
      </c>
      <c r="I10" s="17">
        <v>0.14573687602770899</v>
      </c>
      <c r="J10" s="17">
        <v>8.8276900180558407E-2</v>
      </c>
      <c r="K10" s="17">
        <v>9.1046332564368795E-2</v>
      </c>
      <c r="L10" s="17">
        <v>7.8667924724393296E-2</v>
      </c>
      <c r="M10" s="17"/>
      <c r="N10" s="17">
        <v>0.14907471592447499</v>
      </c>
      <c r="O10" s="17">
        <v>0.127494446020291</v>
      </c>
      <c r="P10" s="17">
        <v>0.12605964602547601</v>
      </c>
      <c r="Q10" s="17">
        <v>0.11860536828851501</v>
      </c>
      <c r="R10" s="17"/>
      <c r="S10" s="17">
        <v>0.14556800628104499</v>
      </c>
      <c r="T10" s="17">
        <v>0.107684378632541</v>
      </c>
      <c r="U10" s="17">
        <v>0.111964596946412</v>
      </c>
      <c r="V10" s="17">
        <v>0.15302870930276</v>
      </c>
      <c r="W10" s="17">
        <v>0.11274426433592501</v>
      </c>
      <c r="X10" s="17">
        <v>0.160892590153528</v>
      </c>
      <c r="Y10" s="17">
        <v>0.124710130305329</v>
      </c>
      <c r="Z10" s="17">
        <v>0.122879226658708</v>
      </c>
      <c r="AA10" s="17">
        <v>0.13570130482269399</v>
      </c>
      <c r="AB10" s="17"/>
      <c r="AC10" s="17">
        <v>0.16590620092913999</v>
      </c>
      <c r="AD10" s="17">
        <v>0.13239320806955299</v>
      </c>
      <c r="AE10" s="17">
        <v>0.145899273083482</v>
      </c>
      <c r="AF10" s="17">
        <v>0.117251554687512</v>
      </c>
      <c r="AG10" s="17">
        <v>6.7539395031316896E-2</v>
      </c>
      <c r="AH10" s="17">
        <v>8.5130361585682393E-2</v>
      </c>
      <c r="AI10" s="17"/>
      <c r="AJ10" s="17">
        <v>9.8865671437282907E-2</v>
      </c>
      <c r="AK10" s="17">
        <v>0.14715152882176</v>
      </c>
      <c r="AL10" s="17">
        <v>0.160267633613245</v>
      </c>
      <c r="AM10" s="17">
        <v>0.15585662517103199</v>
      </c>
      <c r="AN10" s="17">
        <v>0.16106890106991101</v>
      </c>
      <c r="AO10" s="17">
        <v>9.9714999972709106E-2</v>
      </c>
      <c r="AP10" s="17"/>
      <c r="AQ10" s="17">
        <v>0.14936443997051399</v>
      </c>
      <c r="AR10" s="17">
        <v>0.12723829177566701</v>
      </c>
      <c r="AS10" s="17"/>
      <c r="AT10" s="17">
        <v>0.133033207445899</v>
      </c>
      <c r="AU10" s="17">
        <v>0.122943880407711</v>
      </c>
      <c r="AV10" s="17"/>
      <c r="AW10" s="17">
        <v>0.15588269164608301</v>
      </c>
      <c r="AX10" s="17">
        <v>0.117436128731707</v>
      </c>
      <c r="AY10" s="17"/>
      <c r="AZ10" s="17">
        <v>0.15372278540355</v>
      </c>
      <c r="BA10" s="17">
        <v>0.125920988021932</v>
      </c>
      <c r="BB10" s="17"/>
      <c r="BC10" s="17">
        <v>0.187755790167351</v>
      </c>
      <c r="BD10" s="17">
        <v>0.117998819828061</v>
      </c>
      <c r="BE10" s="17">
        <v>0.16119644028407701</v>
      </c>
      <c r="BF10" s="17">
        <v>0.109192448500135</v>
      </c>
    </row>
    <row r="11" spans="2:58">
      <c r="B11" s="18" t="s">
        <v>254</v>
      </c>
      <c r="C11" s="17">
        <v>0.21815591310912499</v>
      </c>
      <c r="D11" s="17">
        <v>0.18254484026236001</v>
      </c>
      <c r="E11" s="17">
        <v>0.25280862973958301</v>
      </c>
      <c r="F11" s="17"/>
      <c r="G11" s="17">
        <v>0.27682925295684802</v>
      </c>
      <c r="H11" s="17">
        <v>0.24007295073283899</v>
      </c>
      <c r="I11" s="17">
        <v>0.25612959742126101</v>
      </c>
      <c r="J11" s="17">
        <v>0.19292347424352399</v>
      </c>
      <c r="K11" s="17">
        <v>0.164015011956027</v>
      </c>
      <c r="L11" s="17">
        <v>0.18719183431789899</v>
      </c>
      <c r="M11" s="17"/>
      <c r="N11" s="17">
        <v>0.23126453578414199</v>
      </c>
      <c r="O11" s="17">
        <v>0.22398383418176199</v>
      </c>
      <c r="P11" s="17">
        <v>0.19366668057691</v>
      </c>
      <c r="Q11" s="17">
        <v>0.22078832721429201</v>
      </c>
      <c r="R11" s="17"/>
      <c r="S11" s="17">
        <v>0.213631199854808</v>
      </c>
      <c r="T11" s="17">
        <v>0.214049456678259</v>
      </c>
      <c r="U11" s="17">
        <v>0.183721418131124</v>
      </c>
      <c r="V11" s="17">
        <v>0.22874361631186499</v>
      </c>
      <c r="W11" s="17">
        <v>0.28576718416247499</v>
      </c>
      <c r="X11" s="17">
        <v>0.24478499990361599</v>
      </c>
      <c r="Y11" s="17">
        <v>0.18150419266616599</v>
      </c>
      <c r="Z11" s="17">
        <v>0.258332319373897</v>
      </c>
      <c r="AA11" s="17">
        <v>0.19303403464329899</v>
      </c>
      <c r="AB11" s="17"/>
      <c r="AC11" s="17">
        <v>0.208300836285362</v>
      </c>
      <c r="AD11" s="17">
        <v>0.21834362577357</v>
      </c>
      <c r="AE11" s="17">
        <v>0.21878752061328899</v>
      </c>
      <c r="AF11" s="17">
        <v>0.21000389003339301</v>
      </c>
      <c r="AG11" s="17">
        <v>0.24010797472846601</v>
      </c>
      <c r="AH11" s="17">
        <v>0.25466496198073901</v>
      </c>
      <c r="AI11" s="17"/>
      <c r="AJ11" s="17">
        <v>0.182613212779248</v>
      </c>
      <c r="AK11" s="17">
        <v>0.24866728136864799</v>
      </c>
      <c r="AL11" s="17">
        <v>0.24069986231326901</v>
      </c>
      <c r="AM11" s="17">
        <v>0.25440193370680703</v>
      </c>
      <c r="AN11" s="17">
        <v>0.21997423143029299</v>
      </c>
      <c r="AO11" s="17">
        <v>0.218722532590201</v>
      </c>
      <c r="AP11" s="17"/>
      <c r="AQ11" s="17">
        <v>0.22065652163900901</v>
      </c>
      <c r="AR11" s="17">
        <v>0.20944571200807999</v>
      </c>
      <c r="AS11" s="17"/>
      <c r="AT11" s="17">
        <v>0.21528390557567201</v>
      </c>
      <c r="AU11" s="17">
        <v>0.23106314291716301</v>
      </c>
      <c r="AV11" s="17"/>
      <c r="AW11" s="17">
        <v>0.22168909183489199</v>
      </c>
      <c r="AX11" s="17">
        <v>0.21619578212552501</v>
      </c>
      <c r="AY11" s="17"/>
      <c r="AZ11" s="17">
        <v>0.23560191893444599</v>
      </c>
      <c r="BA11" s="17">
        <v>0.20989402496235601</v>
      </c>
      <c r="BB11" s="17"/>
      <c r="BC11" s="17">
        <v>0.25391735209282601</v>
      </c>
      <c r="BD11" s="17">
        <v>0.22115283454634699</v>
      </c>
      <c r="BE11" s="17">
        <v>0.203019147537124</v>
      </c>
      <c r="BF11" s="17">
        <v>0.23557523512329701</v>
      </c>
    </row>
    <row r="12" spans="2:58">
      <c r="B12" s="18" t="s">
        <v>255</v>
      </c>
      <c r="C12" s="17">
        <v>0.25869429284133799</v>
      </c>
      <c r="D12" s="17">
        <v>0.26809924021392401</v>
      </c>
      <c r="E12" s="17">
        <v>0.251530635145438</v>
      </c>
      <c r="F12" s="17"/>
      <c r="G12" s="17">
        <v>0.14814744573043001</v>
      </c>
      <c r="H12" s="17">
        <v>0.191857199169475</v>
      </c>
      <c r="I12" s="17">
        <v>0.20598778971040099</v>
      </c>
      <c r="J12" s="17">
        <v>0.329290831164882</v>
      </c>
      <c r="K12" s="17">
        <v>0.29749121511516002</v>
      </c>
      <c r="L12" s="17">
        <v>0.35029027939685098</v>
      </c>
      <c r="M12" s="17"/>
      <c r="N12" s="17">
        <v>0.22560133376007599</v>
      </c>
      <c r="O12" s="17">
        <v>0.23339731809039599</v>
      </c>
      <c r="P12" s="17">
        <v>0.285363934054574</v>
      </c>
      <c r="Q12" s="17">
        <v>0.29512174372023098</v>
      </c>
      <c r="R12" s="17"/>
      <c r="S12" s="17">
        <v>0.19864218857277599</v>
      </c>
      <c r="T12" s="17">
        <v>0.282138022475804</v>
      </c>
      <c r="U12" s="17">
        <v>0.29743640541322203</v>
      </c>
      <c r="V12" s="17">
        <v>0.28204423150687402</v>
      </c>
      <c r="W12" s="17">
        <v>0.21584428234762401</v>
      </c>
      <c r="X12" s="17">
        <v>0.220924798041748</v>
      </c>
      <c r="Y12" s="17">
        <v>0.27356868778575599</v>
      </c>
      <c r="Z12" s="17">
        <v>0.28106134790778797</v>
      </c>
      <c r="AA12" s="17">
        <v>0.29091086643469599</v>
      </c>
      <c r="AB12" s="17"/>
      <c r="AC12" s="17">
        <v>0.19312904028003999</v>
      </c>
      <c r="AD12" s="17">
        <v>0.24661393988061001</v>
      </c>
      <c r="AE12" s="17">
        <v>0.30945724082167603</v>
      </c>
      <c r="AF12" s="17">
        <v>0.30035409525407197</v>
      </c>
      <c r="AG12" s="17">
        <v>0.30147925946239901</v>
      </c>
      <c r="AH12" s="17">
        <v>0.28304970465343698</v>
      </c>
      <c r="AI12" s="17"/>
      <c r="AJ12" s="17">
        <v>0.304447562121824</v>
      </c>
      <c r="AK12" s="17">
        <v>0.243262470605872</v>
      </c>
      <c r="AL12" s="17">
        <v>0.25839001640077602</v>
      </c>
      <c r="AM12" s="17">
        <v>0.191483634406548</v>
      </c>
      <c r="AN12" s="17">
        <v>0.22359066097112201</v>
      </c>
      <c r="AO12" s="17">
        <v>0.21105097063793299</v>
      </c>
      <c r="AP12" s="17"/>
      <c r="AQ12" s="17">
        <v>0.22188749338498001</v>
      </c>
      <c r="AR12" s="17">
        <v>0.267824671924213</v>
      </c>
      <c r="AS12" s="17"/>
      <c r="AT12" s="17">
        <v>0.262408572720428</v>
      </c>
      <c r="AU12" s="17">
        <v>0.240867836445809</v>
      </c>
      <c r="AV12" s="17"/>
      <c r="AW12" s="17">
        <v>0.24045739380560299</v>
      </c>
      <c r="AX12" s="17">
        <v>0.26881172918386598</v>
      </c>
      <c r="AY12" s="17"/>
      <c r="AZ12" s="17">
        <v>0.184483611289599</v>
      </c>
      <c r="BA12" s="17">
        <v>0.27896301915347599</v>
      </c>
      <c r="BB12" s="17"/>
      <c r="BC12" s="17">
        <v>0.17512729241709299</v>
      </c>
      <c r="BD12" s="17">
        <v>0.25518005823812601</v>
      </c>
      <c r="BE12" s="17">
        <v>0.23269270718212301</v>
      </c>
      <c r="BF12" s="17">
        <v>0.26998094658824401</v>
      </c>
    </row>
    <row r="13" spans="2:58">
      <c r="B13" s="18" t="s">
        <v>256</v>
      </c>
      <c r="C13" s="17">
        <v>0.15131433428914301</v>
      </c>
      <c r="D13" s="17">
        <v>0.14737406303325601</v>
      </c>
      <c r="E13" s="17">
        <v>0.156361670584796</v>
      </c>
      <c r="F13" s="17"/>
      <c r="G13" s="17">
        <v>7.6989555440087898E-2</v>
      </c>
      <c r="H13" s="17">
        <v>0.139058501342498</v>
      </c>
      <c r="I13" s="17">
        <v>0.16771015259929001</v>
      </c>
      <c r="J13" s="17">
        <v>0.153823758473877</v>
      </c>
      <c r="K13" s="17">
        <v>0.21355592901286199</v>
      </c>
      <c r="L13" s="17">
        <v>0.156027188884347</v>
      </c>
      <c r="M13" s="17"/>
      <c r="N13" s="17">
        <v>0.15144916158549801</v>
      </c>
      <c r="O13" s="17">
        <v>0.17090787367343899</v>
      </c>
      <c r="P13" s="17">
        <v>0.14609502177919501</v>
      </c>
      <c r="Q13" s="17">
        <v>0.136295112216719</v>
      </c>
      <c r="R13" s="17"/>
      <c r="S13" s="17">
        <v>0.15012206043655801</v>
      </c>
      <c r="T13" s="17">
        <v>0.154814139287828</v>
      </c>
      <c r="U13" s="17">
        <v>0.17866189652325201</v>
      </c>
      <c r="V13" s="17">
        <v>0.16229260580129201</v>
      </c>
      <c r="W13" s="17">
        <v>0.17123142399387101</v>
      </c>
      <c r="X13" s="17">
        <v>0.144110971919435</v>
      </c>
      <c r="Y13" s="17">
        <v>0.163480359061564</v>
      </c>
      <c r="Z13" s="17">
        <v>0.117772500659014</v>
      </c>
      <c r="AA13" s="17">
        <v>0.11363189609517001</v>
      </c>
      <c r="AB13" s="17"/>
      <c r="AC13" s="17">
        <v>0.147061707325989</v>
      </c>
      <c r="AD13" s="17">
        <v>0.17269773272210101</v>
      </c>
      <c r="AE13" s="17">
        <v>0.12455429839661999</v>
      </c>
      <c r="AF13" s="17">
        <v>0.15000238569454299</v>
      </c>
      <c r="AG13" s="17">
        <v>0.154641227493719</v>
      </c>
      <c r="AH13" s="17">
        <v>0.108785883140113</v>
      </c>
      <c r="AI13" s="17"/>
      <c r="AJ13" s="17">
        <v>0.166539636824002</v>
      </c>
      <c r="AK13" s="17">
        <v>0.17902120644040601</v>
      </c>
      <c r="AL13" s="17">
        <v>0.10828682716368999</v>
      </c>
      <c r="AM13" s="17">
        <v>0.15616104507294601</v>
      </c>
      <c r="AN13" s="17">
        <v>0.11290147937804899</v>
      </c>
      <c r="AO13" s="17">
        <v>0.14816266282554999</v>
      </c>
      <c r="AP13" s="17"/>
      <c r="AQ13" s="17">
        <v>0.14906276660727999</v>
      </c>
      <c r="AR13" s="17">
        <v>0.15662806570981799</v>
      </c>
      <c r="AS13" s="17"/>
      <c r="AT13" s="17">
        <v>0.154609369611381</v>
      </c>
      <c r="AU13" s="17">
        <v>0.14077061252928499</v>
      </c>
      <c r="AV13" s="17"/>
      <c r="AW13" s="17">
        <v>0.14234103056509601</v>
      </c>
      <c r="AX13" s="17">
        <v>0.15629252871969401</v>
      </c>
      <c r="AY13" s="17"/>
      <c r="AZ13" s="17">
        <v>0.146051606208561</v>
      </c>
      <c r="BA13" s="17">
        <v>0.15917236216043701</v>
      </c>
      <c r="BB13" s="17"/>
      <c r="BC13" s="17">
        <v>0.102877993611457</v>
      </c>
      <c r="BD13" s="17">
        <v>0.15091532618162801</v>
      </c>
      <c r="BE13" s="17">
        <v>0.165643311180106</v>
      </c>
      <c r="BF13" s="17">
        <v>0.157997122865279</v>
      </c>
    </row>
    <row r="14" spans="2:58">
      <c r="B14" s="18" t="s">
        <v>257</v>
      </c>
      <c r="C14" s="17">
        <v>8.55616141421221E-2</v>
      </c>
      <c r="D14" s="17">
        <v>9.6107940633570699E-2</v>
      </c>
      <c r="E14" s="17">
        <v>7.4816748681112294E-2</v>
      </c>
      <c r="F14" s="17"/>
      <c r="G14" s="17">
        <v>4.5244664393280398E-2</v>
      </c>
      <c r="H14" s="17">
        <v>8.4378511443691004E-2</v>
      </c>
      <c r="I14" s="17">
        <v>4.7600963856440803E-2</v>
      </c>
      <c r="J14" s="17">
        <v>8.5695273522262499E-2</v>
      </c>
      <c r="K14" s="17">
        <v>0.12003705528998999</v>
      </c>
      <c r="L14" s="17">
        <v>0.119677152535375</v>
      </c>
      <c r="M14" s="17"/>
      <c r="N14" s="17">
        <v>9.4108279746234993E-2</v>
      </c>
      <c r="O14" s="17">
        <v>8.6194790578810507E-2</v>
      </c>
      <c r="P14" s="17">
        <v>7.4361849192772306E-2</v>
      </c>
      <c r="Q14" s="17">
        <v>8.6034066130119796E-2</v>
      </c>
      <c r="R14" s="17"/>
      <c r="S14" s="17">
        <v>0.10170220159325399</v>
      </c>
      <c r="T14" s="17">
        <v>7.7303961038136498E-2</v>
      </c>
      <c r="U14" s="17">
        <v>8.8260623414760805E-2</v>
      </c>
      <c r="V14" s="17">
        <v>6.2346627472140197E-2</v>
      </c>
      <c r="W14" s="17">
        <v>5.73811861461265E-2</v>
      </c>
      <c r="X14" s="17">
        <v>6.2091056315927498E-2</v>
      </c>
      <c r="Y14" s="17">
        <v>0.107312975103855</v>
      </c>
      <c r="Z14" s="17">
        <v>5.6705236429908698E-2</v>
      </c>
      <c r="AA14" s="17">
        <v>0.12599382516595101</v>
      </c>
      <c r="AB14" s="17"/>
      <c r="AC14" s="17">
        <v>7.4343165305425202E-2</v>
      </c>
      <c r="AD14" s="17">
        <v>9.7528763708627494E-2</v>
      </c>
      <c r="AE14" s="17">
        <v>7.2766138813743206E-2</v>
      </c>
      <c r="AF14" s="17">
        <v>8.8363790119362101E-2</v>
      </c>
      <c r="AG14" s="17">
        <v>9.7935505669185699E-2</v>
      </c>
      <c r="AH14" s="17">
        <v>6.5867892751081306E-2</v>
      </c>
      <c r="AI14" s="17"/>
      <c r="AJ14" s="17">
        <v>0.109474133541215</v>
      </c>
      <c r="AK14" s="17">
        <v>7.28188094405752E-2</v>
      </c>
      <c r="AL14" s="17">
        <v>4.9572187591934498E-2</v>
      </c>
      <c r="AM14" s="17">
        <v>7.8813780903395497E-2</v>
      </c>
      <c r="AN14" s="17">
        <v>7.9039416974796897E-2</v>
      </c>
      <c r="AO14" s="17">
        <v>3.1599025671653402E-2</v>
      </c>
      <c r="AP14" s="17"/>
      <c r="AQ14" s="17">
        <v>7.6526426209452603E-2</v>
      </c>
      <c r="AR14" s="17">
        <v>9.3391653365366797E-2</v>
      </c>
      <c r="AS14" s="17"/>
      <c r="AT14" s="17">
        <v>8.6006018693971703E-2</v>
      </c>
      <c r="AU14" s="17">
        <v>8.4355255033433899E-2</v>
      </c>
      <c r="AV14" s="17"/>
      <c r="AW14" s="17">
        <v>7.8190991782615599E-2</v>
      </c>
      <c r="AX14" s="17">
        <v>8.9650675686027803E-2</v>
      </c>
      <c r="AY14" s="17"/>
      <c r="AZ14" s="17">
        <v>7.72695214242613E-2</v>
      </c>
      <c r="BA14" s="17">
        <v>9.1668242527708402E-2</v>
      </c>
      <c r="BB14" s="17"/>
      <c r="BC14" s="17">
        <v>7.7198674880499807E-2</v>
      </c>
      <c r="BD14" s="17">
        <v>6.9155047244690696E-2</v>
      </c>
      <c r="BE14" s="17">
        <v>7.7744952059341094E-2</v>
      </c>
      <c r="BF14" s="17">
        <v>0.10741200389699899</v>
      </c>
    </row>
    <row r="15" spans="2:58">
      <c r="B15" s="18" t="s">
        <v>258</v>
      </c>
      <c r="C15" s="17">
        <v>6.9128958153353195E-2</v>
      </c>
      <c r="D15" s="17">
        <v>8.61802147430097E-2</v>
      </c>
      <c r="E15" s="17">
        <v>5.2990595195922897E-2</v>
      </c>
      <c r="F15" s="17"/>
      <c r="G15" s="17">
        <v>3.7414444228324503E-2</v>
      </c>
      <c r="H15" s="17">
        <v>4.5178102490126201E-2</v>
      </c>
      <c r="I15" s="17">
        <v>8.4793194144690706E-2</v>
      </c>
      <c r="J15" s="17">
        <v>9.6041277063973501E-2</v>
      </c>
      <c r="K15" s="17">
        <v>8.9355274159018297E-2</v>
      </c>
      <c r="L15" s="17">
        <v>6.2653585671918796E-2</v>
      </c>
      <c r="M15" s="17"/>
      <c r="N15" s="17">
        <v>6.6298173970877394E-2</v>
      </c>
      <c r="O15" s="17">
        <v>6.2611797495352894E-2</v>
      </c>
      <c r="P15" s="17">
        <v>9.1495998221427996E-2</v>
      </c>
      <c r="Q15" s="17">
        <v>5.9680070963897498E-2</v>
      </c>
      <c r="R15" s="17"/>
      <c r="S15" s="17">
        <v>7.0018607395130494E-2</v>
      </c>
      <c r="T15" s="17">
        <v>8.27817672137722E-2</v>
      </c>
      <c r="U15" s="17">
        <v>5.7422885375154803E-2</v>
      </c>
      <c r="V15" s="17">
        <v>5.6326807319050598E-2</v>
      </c>
      <c r="W15" s="17">
        <v>7.73015842987025E-2</v>
      </c>
      <c r="X15" s="17">
        <v>7.8246490292187595E-2</v>
      </c>
      <c r="Y15" s="17">
        <v>6.9097817266136605E-2</v>
      </c>
      <c r="Z15" s="17">
        <v>8.6947664187269194E-2</v>
      </c>
      <c r="AA15" s="17">
        <v>5.1655732623141402E-2</v>
      </c>
      <c r="AB15" s="17"/>
      <c r="AC15" s="17">
        <v>6.9888640982605305E-2</v>
      </c>
      <c r="AD15" s="17">
        <v>6.11293381818677E-2</v>
      </c>
      <c r="AE15" s="17">
        <v>6.0153607311216599E-2</v>
      </c>
      <c r="AF15" s="17">
        <v>7.6508345500262101E-2</v>
      </c>
      <c r="AG15" s="17">
        <v>7.4424076976541395E-2</v>
      </c>
      <c r="AH15" s="17">
        <v>0.10628962298142999</v>
      </c>
      <c r="AI15" s="17"/>
      <c r="AJ15" s="17">
        <v>7.7146366416497206E-2</v>
      </c>
      <c r="AK15" s="17">
        <v>4.7884996176246301E-2</v>
      </c>
      <c r="AL15" s="17">
        <v>5.4451450784154302E-2</v>
      </c>
      <c r="AM15" s="17">
        <v>6.1440979756092202E-2</v>
      </c>
      <c r="AN15" s="17">
        <v>8.59493462244936E-2</v>
      </c>
      <c r="AO15" s="17">
        <v>7.2453112757192295E-2</v>
      </c>
      <c r="AP15" s="17"/>
      <c r="AQ15" s="17">
        <v>6.96696742335325E-2</v>
      </c>
      <c r="AR15" s="17">
        <v>6.9819620351644393E-2</v>
      </c>
      <c r="AS15" s="17"/>
      <c r="AT15" s="17">
        <v>6.5654672160047195E-2</v>
      </c>
      <c r="AU15" s="17">
        <v>8.4348067856132802E-2</v>
      </c>
      <c r="AV15" s="17"/>
      <c r="AW15" s="17">
        <v>7.0861976472166299E-2</v>
      </c>
      <c r="AX15" s="17">
        <v>6.8167517149229098E-2</v>
      </c>
      <c r="AY15" s="17"/>
      <c r="AZ15" s="17">
        <v>7.40506387460238E-2</v>
      </c>
      <c r="BA15" s="17">
        <v>6.8160657259606502E-2</v>
      </c>
      <c r="BB15" s="17"/>
      <c r="BC15" s="17">
        <v>5.5309531187038102E-2</v>
      </c>
      <c r="BD15" s="17">
        <v>0.10172179226896599</v>
      </c>
      <c r="BE15" s="17">
        <v>7.4581185453726398E-2</v>
      </c>
      <c r="BF15" s="17">
        <v>5.9473893163145199E-2</v>
      </c>
    </row>
    <row r="16" spans="2:58">
      <c r="B16" s="18" t="s">
        <v>101</v>
      </c>
      <c r="C16" s="17">
        <v>1.3630499735900199E-2</v>
      </c>
      <c r="D16" s="17">
        <v>1.5711267459169901E-2</v>
      </c>
      <c r="E16" s="17">
        <v>1.06343701019639E-2</v>
      </c>
      <c r="F16" s="17"/>
      <c r="G16" s="17">
        <v>3.5566732863639997E-2</v>
      </c>
      <c r="H16" s="17">
        <v>9.0391544698039603E-3</v>
      </c>
      <c r="I16" s="17">
        <v>1.0096181741116299E-2</v>
      </c>
      <c r="J16" s="17">
        <v>8.2084587800925601E-3</v>
      </c>
      <c r="K16" s="17">
        <v>9.3558631176725599E-3</v>
      </c>
      <c r="L16" s="17">
        <v>1.07087464759898E-2</v>
      </c>
      <c r="M16" s="17"/>
      <c r="N16" s="17">
        <v>8.66456213465144E-3</v>
      </c>
      <c r="O16" s="17">
        <v>1.5103983280065699E-2</v>
      </c>
      <c r="P16" s="17">
        <v>1.7015723524713498E-2</v>
      </c>
      <c r="Q16" s="17">
        <v>1.4569019660839099E-2</v>
      </c>
      <c r="R16" s="17"/>
      <c r="S16" s="17">
        <v>1.22103833811233E-2</v>
      </c>
      <c r="T16" s="17">
        <v>1.5191632161089E-2</v>
      </c>
      <c r="U16" s="17">
        <v>1.0802565192537601E-2</v>
      </c>
      <c r="V16" s="17">
        <v>1.41617271187477E-2</v>
      </c>
      <c r="W16" s="17">
        <v>5.8045535963628901E-3</v>
      </c>
      <c r="X16" s="17">
        <v>1.53984946154621E-2</v>
      </c>
      <c r="Y16" s="17">
        <v>1.17228317644626E-2</v>
      </c>
      <c r="Z16" s="17">
        <v>2.3937503012844901E-2</v>
      </c>
      <c r="AA16" s="17">
        <v>1.6517072950555701E-2</v>
      </c>
      <c r="AB16" s="17"/>
      <c r="AC16" s="17">
        <v>1.4418529830546801E-2</v>
      </c>
      <c r="AD16" s="17">
        <v>1.6424264387918799E-2</v>
      </c>
      <c r="AE16" s="17">
        <v>4.9942510654172999E-3</v>
      </c>
      <c r="AF16" s="17">
        <v>1.6968814910642501E-2</v>
      </c>
      <c r="AG16" s="17">
        <v>4.4346794548318297E-3</v>
      </c>
      <c r="AH16" s="17">
        <v>2.6080566882546601E-2</v>
      </c>
      <c r="AI16" s="17"/>
      <c r="AJ16" s="17">
        <v>1.3070117197048099E-2</v>
      </c>
      <c r="AK16" s="17">
        <v>6.75608899507215E-3</v>
      </c>
      <c r="AL16" s="17">
        <v>2.69183032078457E-2</v>
      </c>
      <c r="AM16" s="17">
        <v>1.9283726361279601E-2</v>
      </c>
      <c r="AN16" s="17">
        <v>9.5796756664283597E-3</v>
      </c>
      <c r="AO16" s="17">
        <v>3.52697077025231E-2</v>
      </c>
      <c r="AP16" s="17"/>
      <c r="AQ16" s="17">
        <v>1.6583488982719899E-2</v>
      </c>
      <c r="AR16" s="17">
        <v>1.12302796087787E-2</v>
      </c>
      <c r="AS16" s="17"/>
      <c r="AT16" s="17">
        <v>1.3394157254712999E-2</v>
      </c>
      <c r="AU16" s="17">
        <v>1.49380729239091E-2</v>
      </c>
      <c r="AV16" s="17"/>
      <c r="AW16" s="17">
        <v>7.9496913504295795E-3</v>
      </c>
      <c r="AX16" s="17">
        <v>1.67820891098104E-2</v>
      </c>
      <c r="AY16" s="17"/>
      <c r="AZ16" s="17">
        <v>1.4093854425471701E-2</v>
      </c>
      <c r="BA16" s="17">
        <v>7.8247743995917499E-3</v>
      </c>
      <c r="BB16" s="17"/>
      <c r="BC16" s="17">
        <v>3.5644089633378E-3</v>
      </c>
      <c r="BD16" s="17">
        <v>2.0622846993893999E-2</v>
      </c>
      <c r="BE16" s="17">
        <v>1.06759482781188E-2</v>
      </c>
      <c r="BF16" s="17">
        <v>9.2379986826546905E-3</v>
      </c>
    </row>
    <row r="17" spans="2:58">
      <c r="B17" s="18" t="s">
        <v>259</v>
      </c>
      <c r="C17" s="21">
        <v>0.421670300838143</v>
      </c>
      <c r="D17" s="21">
        <v>0.38652727391706998</v>
      </c>
      <c r="E17" s="21">
        <v>0.45366598029076599</v>
      </c>
      <c r="F17" s="21"/>
      <c r="G17" s="21">
        <v>0.656637157344237</v>
      </c>
      <c r="H17" s="21">
        <v>0.53048853108440597</v>
      </c>
      <c r="I17" s="21">
        <v>0.48381171794806099</v>
      </c>
      <c r="J17" s="21">
        <v>0.32694040099491201</v>
      </c>
      <c r="K17" s="21">
        <v>0.27020466330529702</v>
      </c>
      <c r="L17" s="21">
        <v>0.30064304703551797</v>
      </c>
      <c r="M17" s="21"/>
      <c r="N17" s="21">
        <v>0.45387848880266202</v>
      </c>
      <c r="O17" s="21">
        <v>0.43178423688193601</v>
      </c>
      <c r="P17" s="21">
        <v>0.38566747322731698</v>
      </c>
      <c r="Q17" s="21">
        <v>0.408299987308194</v>
      </c>
      <c r="R17" s="21"/>
      <c r="S17" s="21">
        <v>0.46730455862115799</v>
      </c>
      <c r="T17" s="21">
        <v>0.38777047782336999</v>
      </c>
      <c r="U17" s="21">
        <v>0.36741562408107198</v>
      </c>
      <c r="V17" s="21">
        <v>0.42282800078189597</v>
      </c>
      <c r="W17" s="21">
        <v>0.47243696961731302</v>
      </c>
      <c r="X17" s="21">
        <v>0.47922818881523999</v>
      </c>
      <c r="Y17" s="21">
        <v>0.37481732901822501</v>
      </c>
      <c r="Z17" s="21">
        <v>0.43357574780317498</v>
      </c>
      <c r="AA17" s="21">
        <v>0.401290606730485</v>
      </c>
      <c r="AB17" s="21"/>
      <c r="AC17" s="21">
        <v>0.501158916275394</v>
      </c>
      <c r="AD17" s="21">
        <v>0.40560596111887498</v>
      </c>
      <c r="AE17" s="21">
        <v>0.428074463591327</v>
      </c>
      <c r="AF17" s="21">
        <v>0.36780256852111798</v>
      </c>
      <c r="AG17" s="21">
        <v>0.367085250943323</v>
      </c>
      <c r="AH17" s="21">
        <v>0.40992632959139302</v>
      </c>
      <c r="AI17" s="21"/>
      <c r="AJ17" s="21">
        <v>0.32932218389941398</v>
      </c>
      <c r="AK17" s="21">
        <v>0.450256428341828</v>
      </c>
      <c r="AL17" s="21">
        <v>0.50238121485159903</v>
      </c>
      <c r="AM17" s="21">
        <v>0.49281683349973798</v>
      </c>
      <c r="AN17" s="21">
        <v>0.48893942078510999</v>
      </c>
      <c r="AO17" s="21">
        <v>0.501464520405148</v>
      </c>
      <c r="AP17" s="21"/>
      <c r="AQ17" s="21">
        <v>0.46627015058203403</v>
      </c>
      <c r="AR17" s="21">
        <v>0.401105709040179</v>
      </c>
      <c r="AS17" s="21"/>
      <c r="AT17" s="21">
        <v>0.417927209559458</v>
      </c>
      <c r="AU17" s="21">
        <v>0.43472015521142998</v>
      </c>
      <c r="AV17" s="21"/>
      <c r="AW17" s="21">
        <v>0.46019891602409002</v>
      </c>
      <c r="AX17" s="21">
        <v>0.40029546015137302</v>
      </c>
      <c r="AY17" s="21"/>
      <c r="AZ17" s="21">
        <v>0.50405076790608305</v>
      </c>
      <c r="BA17" s="21">
        <v>0.39421094449917998</v>
      </c>
      <c r="BB17" s="21"/>
      <c r="BC17" s="21">
        <v>0.58592209894057501</v>
      </c>
      <c r="BD17" s="21">
        <v>0.40240492907269598</v>
      </c>
      <c r="BE17" s="21">
        <v>0.43866189584658499</v>
      </c>
      <c r="BF17" s="21">
        <v>0.39589803480367802</v>
      </c>
    </row>
    <row r="18" spans="2:58">
      <c r="B18" s="18" t="s">
        <v>260</v>
      </c>
      <c r="C18" s="21">
        <v>0.30600490658461799</v>
      </c>
      <c r="D18" s="21">
        <v>0.32966221840983601</v>
      </c>
      <c r="E18" s="21">
        <v>0.28416901446183201</v>
      </c>
      <c r="F18" s="21"/>
      <c r="G18" s="21">
        <v>0.15964866406169301</v>
      </c>
      <c r="H18" s="21">
        <v>0.26861511527631499</v>
      </c>
      <c r="I18" s="21">
        <v>0.30010431060042098</v>
      </c>
      <c r="J18" s="21">
        <v>0.33556030906011303</v>
      </c>
      <c r="K18" s="21">
        <v>0.42294825846187001</v>
      </c>
      <c r="L18" s="21">
        <v>0.33835792709164098</v>
      </c>
      <c r="M18" s="21"/>
      <c r="N18" s="21">
        <v>0.31185561530261002</v>
      </c>
      <c r="O18" s="21">
        <v>0.31971446174760199</v>
      </c>
      <c r="P18" s="21">
        <v>0.31195286919339499</v>
      </c>
      <c r="Q18" s="21">
        <v>0.28200924931073701</v>
      </c>
      <c r="R18" s="21"/>
      <c r="S18" s="21">
        <v>0.321842869424943</v>
      </c>
      <c r="T18" s="21">
        <v>0.31489986753973698</v>
      </c>
      <c r="U18" s="21">
        <v>0.32434540531316802</v>
      </c>
      <c r="V18" s="21">
        <v>0.28096604059248298</v>
      </c>
      <c r="W18" s="21">
        <v>0.30591419443869999</v>
      </c>
      <c r="X18" s="21">
        <v>0.28444851852754999</v>
      </c>
      <c r="Y18" s="21">
        <v>0.33989115143155602</v>
      </c>
      <c r="Z18" s="21">
        <v>0.26142540127619202</v>
      </c>
      <c r="AA18" s="21">
        <v>0.29128145388426302</v>
      </c>
      <c r="AB18" s="21"/>
      <c r="AC18" s="21">
        <v>0.29129351361401901</v>
      </c>
      <c r="AD18" s="21">
        <v>0.33135583461259599</v>
      </c>
      <c r="AE18" s="21">
        <v>0.25747404452158001</v>
      </c>
      <c r="AF18" s="21">
        <v>0.31487452131416699</v>
      </c>
      <c r="AG18" s="21">
        <v>0.32700081013944599</v>
      </c>
      <c r="AH18" s="21">
        <v>0.28094339887262398</v>
      </c>
      <c r="AI18" s="21"/>
      <c r="AJ18" s="21">
        <v>0.35316013678171398</v>
      </c>
      <c r="AK18" s="21">
        <v>0.29972501205722801</v>
      </c>
      <c r="AL18" s="21">
        <v>0.212310465539779</v>
      </c>
      <c r="AM18" s="21">
        <v>0.29641580573243398</v>
      </c>
      <c r="AN18" s="21">
        <v>0.27789024257733902</v>
      </c>
      <c r="AO18" s="21">
        <v>0.25221480125439599</v>
      </c>
      <c r="AP18" s="21"/>
      <c r="AQ18" s="21">
        <v>0.29525886705026499</v>
      </c>
      <c r="AR18" s="21">
        <v>0.31983933942683002</v>
      </c>
      <c r="AS18" s="21"/>
      <c r="AT18" s="21">
        <v>0.30627006046540001</v>
      </c>
      <c r="AU18" s="21">
        <v>0.30947393541885199</v>
      </c>
      <c r="AV18" s="21"/>
      <c r="AW18" s="21">
        <v>0.29139399881987799</v>
      </c>
      <c r="AX18" s="21">
        <v>0.31411072155495101</v>
      </c>
      <c r="AY18" s="21"/>
      <c r="AZ18" s="21">
        <v>0.29737176637884599</v>
      </c>
      <c r="BA18" s="21">
        <v>0.31900126194775202</v>
      </c>
      <c r="BB18" s="21"/>
      <c r="BC18" s="21">
        <v>0.23538619967899399</v>
      </c>
      <c r="BD18" s="21">
        <v>0.32179216569528402</v>
      </c>
      <c r="BE18" s="21">
        <v>0.31796944869317301</v>
      </c>
      <c r="BF18" s="21">
        <v>0.32488301992542401</v>
      </c>
    </row>
    <row r="19" spans="2:58">
      <c r="B19" s="18" t="s">
        <v>261</v>
      </c>
      <c r="C19" s="22">
        <v>0.115665394253524</v>
      </c>
      <c r="D19" s="22">
        <v>5.6865055507233697E-2</v>
      </c>
      <c r="E19" s="22">
        <v>0.169496965828935</v>
      </c>
      <c r="F19" s="22"/>
      <c r="G19" s="22">
        <v>0.49698849328254402</v>
      </c>
      <c r="H19" s="22">
        <v>0.26187341580809098</v>
      </c>
      <c r="I19" s="22">
        <v>0.18370740734763999</v>
      </c>
      <c r="J19" s="22">
        <v>-8.6199080652012393E-3</v>
      </c>
      <c r="K19" s="22">
        <v>-0.15274359515657299</v>
      </c>
      <c r="L19" s="22">
        <v>-3.77148800561228E-2</v>
      </c>
      <c r="M19" s="22"/>
      <c r="N19" s="22">
        <v>0.14202287350005099</v>
      </c>
      <c r="O19" s="22">
        <v>0.112069775134334</v>
      </c>
      <c r="P19" s="22">
        <v>7.3714604033922104E-2</v>
      </c>
      <c r="Q19" s="22">
        <v>0.12629073799745699</v>
      </c>
      <c r="R19" s="22"/>
      <c r="S19" s="22">
        <v>0.14546168919621499</v>
      </c>
      <c r="T19" s="22">
        <v>7.2870610283633994E-2</v>
      </c>
      <c r="U19" s="22">
        <v>4.3070218767904497E-2</v>
      </c>
      <c r="V19" s="22">
        <v>0.14186196018941299</v>
      </c>
      <c r="W19" s="22">
        <v>0.166522775178613</v>
      </c>
      <c r="X19" s="22">
        <v>0.19477967028769</v>
      </c>
      <c r="Y19" s="22">
        <v>3.4926177586669799E-2</v>
      </c>
      <c r="Z19" s="22">
        <v>0.17215034652698299</v>
      </c>
      <c r="AA19" s="22">
        <v>0.11000915284622299</v>
      </c>
      <c r="AB19" s="22"/>
      <c r="AC19" s="22">
        <v>0.20986540266137499</v>
      </c>
      <c r="AD19" s="22">
        <v>7.4250126506278796E-2</v>
      </c>
      <c r="AE19" s="22">
        <v>0.17060041906974599</v>
      </c>
      <c r="AF19" s="22">
        <v>5.29280472069504E-2</v>
      </c>
      <c r="AG19" s="22">
        <v>4.0084440803876999E-2</v>
      </c>
      <c r="AH19" s="22">
        <v>0.12898293071877001</v>
      </c>
      <c r="AI19" s="22"/>
      <c r="AJ19" s="22">
        <v>-2.38379528822995E-2</v>
      </c>
      <c r="AK19" s="22">
        <v>0.15053141628460101</v>
      </c>
      <c r="AL19" s="22">
        <v>0.29007074931181998</v>
      </c>
      <c r="AM19" s="22">
        <v>0.196401027767304</v>
      </c>
      <c r="AN19" s="22">
        <v>0.211049178207771</v>
      </c>
      <c r="AO19" s="22">
        <v>0.249249719150752</v>
      </c>
      <c r="AP19" s="22"/>
      <c r="AQ19" s="22">
        <v>0.171011283531769</v>
      </c>
      <c r="AR19" s="22">
        <v>8.1266369613349806E-2</v>
      </c>
      <c r="AS19" s="22"/>
      <c r="AT19" s="22">
        <v>0.11165714909405799</v>
      </c>
      <c r="AU19" s="22">
        <v>0.125246219792577</v>
      </c>
      <c r="AV19" s="22"/>
      <c r="AW19" s="22">
        <v>0.16880491720421201</v>
      </c>
      <c r="AX19" s="22">
        <v>8.6184738596422103E-2</v>
      </c>
      <c r="AY19" s="22"/>
      <c r="AZ19" s="22">
        <v>0.206679001527238</v>
      </c>
      <c r="BA19" s="22">
        <v>7.5209682551428098E-2</v>
      </c>
      <c r="BB19" s="22"/>
      <c r="BC19" s="22">
        <v>0.35053589926158102</v>
      </c>
      <c r="BD19" s="22">
        <v>8.0612763377411203E-2</v>
      </c>
      <c r="BE19" s="22">
        <v>0.120692447153412</v>
      </c>
      <c r="BF19" s="22">
        <v>7.1015014878253999E-2</v>
      </c>
    </row>
    <row r="20" spans="2:58">
      <c r="B20" s="16"/>
    </row>
    <row r="21" spans="2:58">
      <c r="B21" t="s">
        <v>497</v>
      </c>
    </row>
    <row r="22" spans="2:58">
      <c r="B22" t="s">
        <v>498</v>
      </c>
    </row>
    <row r="24" spans="2:58">
      <c r="B24"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BF24"/>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269</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252</v>
      </c>
      <c r="C9" s="17">
        <v>5.8258887663937699E-2</v>
      </c>
      <c r="D9" s="17">
        <v>8.2784108774095699E-2</v>
      </c>
      <c r="E9" s="17">
        <v>3.3662944591351301E-2</v>
      </c>
      <c r="F9" s="17"/>
      <c r="G9" s="17">
        <v>5.1539830065067301E-2</v>
      </c>
      <c r="H9" s="17">
        <v>7.7226847557356704E-2</v>
      </c>
      <c r="I9" s="17">
        <v>8.8905519935960006E-2</v>
      </c>
      <c r="J9" s="17">
        <v>5.4292047158012099E-2</v>
      </c>
      <c r="K9" s="17">
        <v>3.58992251945792E-2</v>
      </c>
      <c r="L9" s="17">
        <v>3.9194873047102598E-2</v>
      </c>
      <c r="M9" s="17"/>
      <c r="N9" s="17">
        <v>5.5292663831051199E-2</v>
      </c>
      <c r="O9" s="17">
        <v>5.7625077200675501E-2</v>
      </c>
      <c r="P9" s="17">
        <v>7.1791759262954002E-2</v>
      </c>
      <c r="Q9" s="17">
        <v>5.0554758801122597E-2</v>
      </c>
      <c r="R9" s="17"/>
      <c r="S9" s="17">
        <v>5.8291432761716701E-2</v>
      </c>
      <c r="T9" s="17">
        <v>4.6961537461627401E-2</v>
      </c>
      <c r="U9" s="17">
        <v>6.1663270158049399E-2</v>
      </c>
      <c r="V9" s="17">
        <v>5.3667364651257897E-2</v>
      </c>
      <c r="W9" s="17">
        <v>6.1783149686323098E-2</v>
      </c>
      <c r="X9" s="17">
        <v>4.5663739541614297E-2</v>
      </c>
      <c r="Y9" s="17">
        <v>6.3210376613908298E-2</v>
      </c>
      <c r="Z9" s="17">
        <v>6.8448561649568002E-2</v>
      </c>
      <c r="AA9" s="17">
        <v>7.3945433462280497E-2</v>
      </c>
      <c r="AB9" s="17"/>
      <c r="AC9" s="17">
        <v>7.8322258242624898E-2</v>
      </c>
      <c r="AD9" s="17">
        <v>4.6729757096253897E-2</v>
      </c>
      <c r="AE9" s="17">
        <v>7.5676009100020397E-2</v>
      </c>
      <c r="AF9" s="17">
        <v>3.6971699183904701E-2</v>
      </c>
      <c r="AG9" s="17">
        <v>3.7650953716079599E-2</v>
      </c>
      <c r="AH9" s="17">
        <v>0.10812076136412301</v>
      </c>
      <c r="AI9" s="17"/>
      <c r="AJ9" s="17">
        <v>5.02412094786297E-2</v>
      </c>
      <c r="AK9" s="17">
        <v>5.8553287656160802E-2</v>
      </c>
      <c r="AL9" s="17">
        <v>5.67290065273829E-2</v>
      </c>
      <c r="AM9" s="17">
        <v>6.4433876785475797E-2</v>
      </c>
      <c r="AN9" s="17">
        <v>6.2883544589986601E-2</v>
      </c>
      <c r="AO9" s="17">
        <v>0.10900934480343399</v>
      </c>
      <c r="AP9" s="17"/>
      <c r="AQ9" s="17">
        <v>8.0929945354352106E-2</v>
      </c>
      <c r="AR9" s="17">
        <v>5.1397962814399102E-2</v>
      </c>
      <c r="AS9" s="17"/>
      <c r="AT9" s="17">
        <v>5.43709099217419E-2</v>
      </c>
      <c r="AU9" s="17">
        <v>7.4707637472702301E-2</v>
      </c>
      <c r="AV9" s="17"/>
      <c r="AW9" s="17">
        <v>6.6832071395685103E-2</v>
      </c>
      <c r="AX9" s="17">
        <v>5.3502671133442002E-2</v>
      </c>
      <c r="AY9" s="17"/>
      <c r="AZ9" s="17">
        <v>8.3326225983042707E-2</v>
      </c>
      <c r="BA9" s="17">
        <v>5.0684197812518497E-2</v>
      </c>
      <c r="BB9" s="17"/>
      <c r="BC9" s="17">
        <v>7.83085157700565E-2</v>
      </c>
      <c r="BD9" s="17">
        <v>5.3166938186552097E-2</v>
      </c>
      <c r="BE9" s="17">
        <v>5.8578636444806098E-2</v>
      </c>
      <c r="BF9" s="17">
        <v>5.9314172409494E-2</v>
      </c>
    </row>
    <row r="10" spans="2:58">
      <c r="B10" s="18" t="s">
        <v>253</v>
      </c>
      <c r="C10" s="17">
        <v>7.5449978449566801E-2</v>
      </c>
      <c r="D10" s="17">
        <v>9.3133149107313198E-2</v>
      </c>
      <c r="E10" s="17">
        <v>5.7908108500679102E-2</v>
      </c>
      <c r="F10" s="17"/>
      <c r="G10" s="17">
        <v>0.116529738208675</v>
      </c>
      <c r="H10" s="17">
        <v>8.9059763793769398E-2</v>
      </c>
      <c r="I10" s="17">
        <v>0.104236918328294</v>
      </c>
      <c r="J10" s="17">
        <v>3.7879223215674301E-2</v>
      </c>
      <c r="K10" s="17">
        <v>5.90537191299179E-2</v>
      </c>
      <c r="L10" s="17">
        <v>5.4844185330421499E-2</v>
      </c>
      <c r="M10" s="17"/>
      <c r="N10" s="17">
        <v>8.1382623509632296E-2</v>
      </c>
      <c r="O10" s="17">
        <v>6.7414163699492102E-2</v>
      </c>
      <c r="P10" s="17">
        <v>8.7606509183955794E-2</v>
      </c>
      <c r="Q10" s="17">
        <v>6.7132640520397399E-2</v>
      </c>
      <c r="R10" s="17"/>
      <c r="S10" s="17">
        <v>8.7981310231090806E-2</v>
      </c>
      <c r="T10" s="17">
        <v>8.8366660747429604E-2</v>
      </c>
      <c r="U10" s="17">
        <v>2.8477760220339501E-2</v>
      </c>
      <c r="V10" s="17">
        <v>0.11413870539917299</v>
      </c>
      <c r="W10" s="17">
        <v>5.0776295019164003E-2</v>
      </c>
      <c r="X10" s="17">
        <v>4.9001147179366003E-2</v>
      </c>
      <c r="Y10" s="17">
        <v>6.2654570914888602E-2</v>
      </c>
      <c r="Z10" s="17">
        <v>6.5400680622245105E-2</v>
      </c>
      <c r="AA10" s="17">
        <v>9.8981341620032706E-2</v>
      </c>
      <c r="AB10" s="17"/>
      <c r="AC10" s="17">
        <v>8.7460211915548106E-2</v>
      </c>
      <c r="AD10" s="17">
        <v>8.5562089726553395E-2</v>
      </c>
      <c r="AE10" s="17">
        <v>7.7655565043208793E-2</v>
      </c>
      <c r="AF10" s="17">
        <v>6.0547656668078501E-2</v>
      </c>
      <c r="AG10" s="17">
        <v>3.8030496771644703E-2</v>
      </c>
      <c r="AH10" s="17">
        <v>8.2919903280604196E-2</v>
      </c>
      <c r="AI10" s="17"/>
      <c r="AJ10" s="17">
        <v>7.3406268122046106E-2</v>
      </c>
      <c r="AK10" s="17">
        <v>7.8109921707996494E-2</v>
      </c>
      <c r="AL10" s="17">
        <v>0.103027383240529</v>
      </c>
      <c r="AM10" s="17">
        <v>7.1627025132556504E-2</v>
      </c>
      <c r="AN10" s="17">
        <v>6.3403636801761906E-2</v>
      </c>
      <c r="AO10" s="17">
        <v>0.111343997499008</v>
      </c>
      <c r="AP10" s="17"/>
      <c r="AQ10" s="17">
        <v>0.10142350686196699</v>
      </c>
      <c r="AR10" s="17">
        <v>7.1528256503221893E-2</v>
      </c>
      <c r="AS10" s="17"/>
      <c r="AT10" s="17">
        <v>7.69773272924765E-2</v>
      </c>
      <c r="AU10" s="17">
        <v>7.1987235337037894E-2</v>
      </c>
      <c r="AV10" s="17"/>
      <c r="AW10" s="17">
        <v>8.2789824654124697E-2</v>
      </c>
      <c r="AX10" s="17">
        <v>7.13779908494247E-2</v>
      </c>
      <c r="AY10" s="17"/>
      <c r="AZ10" s="17">
        <v>9.0033696228189297E-2</v>
      </c>
      <c r="BA10" s="17">
        <v>7.1090946560495E-2</v>
      </c>
      <c r="BB10" s="17"/>
      <c r="BC10" s="17">
        <v>0.11019378555277699</v>
      </c>
      <c r="BD10" s="17">
        <v>4.0412927885202697E-2</v>
      </c>
      <c r="BE10" s="17">
        <v>9.5195891290971502E-2</v>
      </c>
      <c r="BF10" s="17">
        <v>6.9714141793806306E-2</v>
      </c>
    </row>
    <row r="11" spans="2:58">
      <c r="B11" s="18" t="s">
        <v>254</v>
      </c>
      <c r="C11" s="17">
        <v>0.12904740841995499</v>
      </c>
      <c r="D11" s="17">
        <v>0.13915386404260899</v>
      </c>
      <c r="E11" s="17">
        <v>0.120175943027374</v>
      </c>
      <c r="F11" s="17"/>
      <c r="G11" s="17">
        <v>0.174337121428428</v>
      </c>
      <c r="H11" s="17">
        <v>0.14964112430943399</v>
      </c>
      <c r="I11" s="17">
        <v>0.13347361519612</v>
      </c>
      <c r="J11" s="17">
        <v>0.102663826322515</v>
      </c>
      <c r="K11" s="17">
        <v>9.8688135466510604E-2</v>
      </c>
      <c r="L11" s="17">
        <v>0.123108838952443</v>
      </c>
      <c r="M11" s="17"/>
      <c r="N11" s="17">
        <v>0.13626521569439101</v>
      </c>
      <c r="O11" s="17">
        <v>0.11100535063432</v>
      </c>
      <c r="P11" s="17">
        <v>0.12399918882032</v>
      </c>
      <c r="Q11" s="17">
        <v>0.145216419498469</v>
      </c>
      <c r="R11" s="17"/>
      <c r="S11" s="17">
        <v>0.12125251931497701</v>
      </c>
      <c r="T11" s="17">
        <v>0.123320443134335</v>
      </c>
      <c r="U11" s="17">
        <v>0.11056382855091</v>
      </c>
      <c r="V11" s="17">
        <v>0.14184544523418099</v>
      </c>
      <c r="W11" s="17">
        <v>0.14722662103166201</v>
      </c>
      <c r="X11" s="17">
        <v>0.16863200450813401</v>
      </c>
      <c r="Y11" s="17">
        <v>0.12440169431911501</v>
      </c>
      <c r="Z11" s="17">
        <v>0.141461890194469</v>
      </c>
      <c r="AA11" s="17">
        <v>0.104098943868314</v>
      </c>
      <c r="AB11" s="17"/>
      <c r="AC11" s="17">
        <v>0.120350137632472</v>
      </c>
      <c r="AD11" s="17">
        <v>0.13344542230529399</v>
      </c>
      <c r="AE11" s="17">
        <v>0.136482247656911</v>
      </c>
      <c r="AF11" s="17">
        <v>0.105390734530405</v>
      </c>
      <c r="AG11" s="17">
        <v>0.18266987141089999</v>
      </c>
      <c r="AH11" s="17">
        <v>9.3061973378058493E-2</v>
      </c>
      <c r="AI11" s="17"/>
      <c r="AJ11" s="17">
        <v>0.121376266357897</v>
      </c>
      <c r="AK11" s="17">
        <v>0.111838425663859</v>
      </c>
      <c r="AL11" s="17">
        <v>0.20702755962559199</v>
      </c>
      <c r="AM11" s="17">
        <v>0.143803068203886</v>
      </c>
      <c r="AN11" s="17">
        <v>0.13680575853167301</v>
      </c>
      <c r="AO11" s="17">
        <v>8.1296466405211099E-2</v>
      </c>
      <c r="AP11" s="17"/>
      <c r="AQ11" s="17">
        <v>0.136052129153375</v>
      </c>
      <c r="AR11" s="17">
        <v>0.12221539019715801</v>
      </c>
      <c r="AS11" s="17"/>
      <c r="AT11" s="17">
        <v>0.12894088157882799</v>
      </c>
      <c r="AU11" s="17">
        <v>0.13087346965510199</v>
      </c>
      <c r="AV11" s="17"/>
      <c r="AW11" s="17">
        <v>0.142796474379703</v>
      </c>
      <c r="AX11" s="17">
        <v>0.12141972460460999</v>
      </c>
      <c r="AY11" s="17"/>
      <c r="AZ11" s="17">
        <v>0.136473909519051</v>
      </c>
      <c r="BA11" s="17">
        <v>0.12726369668145501</v>
      </c>
      <c r="BB11" s="17"/>
      <c r="BC11" s="17">
        <v>0.13819217199063999</v>
      </c>
      <c r="BD11" s="17">
        <v>0.179344510741653</v>
      </c>
      <c r="BE11" s="17">
        <v>0.140524187503484</v>
      </c>
      <c r="BF11" s="17">
        <v>0.11616507769915201</v>
      </c>
    </row>
    <row r="12" spans="2:58">
      <c r="B12" s="18" t="s">
        <v>255</v>
      </c>
      <c r="C12" s="17">
        <v>0.16762174593311399</v>
      </c>
      <c r="D12" s="17">
        <v>0.158293404448208</v>
      </c>
      <c r="E12" s="17">
        <v>0.17806927044024401</v>
      </c>
      <c r="F12" s="17"/>
      <c r="G12" s="17">
        <v>0.11889237945152401</v>
      </c>
      <c r="H12" s="17">
        <v>0.15599643726131601</v>
      </c>
      <c r="I12" s="17">
        <v>0.140580082357361</v>
      </c>
      <c r="J12" s="17">
        <v>0.19247851062674001</v>
      </c>
      <c r="K12" s="17">
        <v>0.20739540433367801</v>
      </c>
      <c r="L12" s="17">
        <v>0.187467829556618</v>
      </c>
      <c r="M12" s="17"/>
      <c r="N12" s="17">
        <v>0.136704826460603</v>
      </c>
      <c r="O12" s="17">
        <v>0.15802072260410099</v>
      </c>
      <c r="P12" s="17">
        <v>0.18988516569607999</v>
      </c>
      <c r="Q12" s="17">
        <v>0.19243349479380101</v>
      </c>
      <c r="R12" s="17"/>
      <c r="S12" s="17">
        <v>0.16232286981741401</v>
      </c>
      <c r="T12" s="17">
        <v>0.183033283741912</v>
      </c>
      <c r="U12" s="17">
        <v>0.15174553858343201</v>
      </c>
      <c r="V12" s="17">
        <v>0.171643997238456</v>
      </c>
      <c r="W12" s="17">
        <v>0.192764929233253</v>
      </c>
      <c r="X12" s="17">
        <v>0.158135825120815</v>
      </c>
      <c r="Y12" s="17">
        <v>0.14114329784382601</v>
      </c>
      <c r="Z12" s="17">
        <v>0.179896007330685</v>
      </c>
      <c r="AA12" s="17">
        <v>0.169991248955631</v>
      </c>
      <c r="AB12" s="17"/>
      <c r="AC12" s="17">
        <v>0.141790297651678</v>
      </c>
      <c r="AD12" s="17">
        <v>0.16607089450100401</v>
      </c>
      <c r="AE12" s="17">
        <v>0.17694919069012999</v>
      </c>
      <c r="AF12" s="17">
        <v>0.18134990028200901</v>
      </c>
      <c r="AG12" s="17">
        <v>0.20430662692977899</v>
      </c>
      <c r="AH12" s="17">
        <v>0.15085352543776301</v>
      </c>
      <c r="AI12" s="17"/>
      <c r="AJ12" s="17">
        <v>0.165717067743133</v>
      </c>
      <c r="AK12" s="17">
        <v>0.16663785813286899</v>
      </c>
      <c r="AL12" s="17">
        <v>0.19297765873945799</v>
      </c>
      <c r="AM12" s="17">
        <v>0.19164213003389799</v>
      </c>
      <c r="AN12" s="17">
        <v>0.16315704479985299</v>
      </c>
      <c r="AO12" s="17">
        <v>0.14506829818632599</v>
      </c>
      <c r="AP12" s="17"/>
      <c r="AQ12" s="17">
        <v>0.14411106234135301</v>
      </c>
      <c r="AR12" s="17">
        <v>0.16865855376889199</v>
      </c>
      <c r="AS12" s="17"/>
      <c r="AT12" s="17">
        <v>0.169445024360903</v>
      </c>
      <c r="AU12" s="17">
        <v>0.15424196348455299</v>
      </c>
      <c r="AV12" s="17"/>
      <c r="AW12" s="17">
        <v>0.165562913404523</v>
      </c>
      <c r="AX12" s="17">
        <v>0.16876394159955499</v>
      </c>
      <c r="AY12" s="17"/>
      <c r="AZ12" s="17">
        <v>0.155922451335121</v>
      </c>
      <c r="BA12" s="17">
        <v>0.17275750074973101</v>
      </c>
      <c r="BB12" s="17"/>
      <c r="BC12" s="17">
        <v>0.14073224875442</v>
      </c>
      <c r="BD12" s="17">
        <v>0.19819929411894599</v>
      </c>
      <c r="BE12" s="17">
        <v>0.151609921624625</v>
      </c>
      <c r="BF12" s="17">
        <v>0.148017741684215</v>
      </c>
    </row>
    <row r="13" spans="2:58">
      <c r="B13" s="18" t="s">
        <v>256</v>
      </c>
      <c r="C13" s="17">
        <v>0.16705928566657499</v>
      </c>
      <c r="D13" s="17">
        <v>0.139522476153566</v>
      </c>
      <c r="E13" s="17">
        <v>0.194442753374199</v>
      </c>
      <c r="F13" s="17"/>
      <c r="G13" s="17">
        <v>0.15819164346675199</v>
      </c>
      <c r="H13" s="17">
        <v>0.174313797531956</v>
      </c>
      <c r="I13" s="17">
        <v>0.131242578868</v>
      </c>
      <c r="J13" s="17">
        <v>0.203543122870597</v>
      </c>
      <c r="K13" s="17">
        <v>0.19051189648907199</v>
      </c>
      <c r="L13" s="17">
        <v>0.15177917374657399</v>
      </c>
      <c r="M13" s="17"/>
      <c r="N13" s="17">
        <v>0.162299512953123</v>
      </c>
      <c r="O13" s="17">
        <v>0.17612402542871999</v>
      </c>
      <c r="P13" s="17">
        <v>0.19572003283417899</v>
      </c>
      <c r="Q13" s="17">
        <v>0.13449275154635901</v>
      </c>
      <c r="R13" s="17"/>
      <c r="S13" s="17">
        <v>0.164241968514035</v>
      </c>
      <c r="T13" s="17">
        <v>0.17398671709458399</v>
      </c>
      <c r="U13" s="17">
        <v>0.177528440493015</v>
      </c>
      <c r="V13" s="17">
        <v>0.133115407825559</v>
      </c>
      <c r="W13" s="17">
        <v>0.18942125909948501</v>
      </c>
      <c r="X13" s="17">
        <v>0.18532667265896599</v>
      </c>
      <c r="Y13" s="17">
        <v>0.14552439037213899</v>
      </c>
      <c r="Z13" s="17">
        <v>0.18748254770518599</v>
      </c>
      <c r="AA13" s="17">
        <v>0.16147704398180501</v>
      </c>
      <c r="AB13" s="17"/>
      <c r="AC13" s="17">
        <v>0.186965576918867</v>
      </c>
      <c r="AD13" s="17">
        <v>0.15681309770308199</v>
      </c>
      <c r="AE13" s="17">
        <v>0.158335984020915</v>
      </c>
      <c r="AF13" s="17">
        <v>0.186791244295368</v>
      </c>
      <c r="AG13" s="17">
        <v>0.145226336153462</v>
      </c>
      <c r="AH13" s="17">
        <v>0.117816795632703</v>
      </c>
      <c r="AI13" s="17"/>
      <c r="AJ13" s="17">
        <v>0.16474522702962799</v>
      </c>
      <c r="AK13" s="17">
        <v>0.19060981227258</v>
      </c>
      <c r="AL13" s="17">
        <v>0.115810672632106</v>
      </c>
      <c r="AM13" s="17">
        <v>0.172077746981181</v>
      </c>
      <c r="AN13" s="17">
        <v>0.16322196155909099</v>
      </c>
      <c r="AO13" s="17">
        <v>0.15004795913177699</v>
      </c>
      <c r="AP13" s="17"/>
      <c r="AQ13" s="17">
        <v>0.17024194160435299</v>
      </c>
      <c r="AR13" s="17">
        <v>0.17041176177363501</v>
      </c>
      <c r="AS13" s="17"/>
      <c r="AT13" s="17">
        <v>0.16706092547844001</v>
      </c>
      <c r="AU13" s="17">
        <v>0.17214790833382601</v>
      </c>
      <c r="AV13" s="17"/>
      <c r="AW13" s="17">
        <v>0.14427376179635301</v>
      </c>
      <c r="AX13" s="17">
        <v>0.179700200486379</v>
      </c>
      <c r="AY13" s="17"/>
      <c r="AZ13" s="17">
        <v>0.15383457863539199</v>
      </c>
      <c r="BA13" s="17">
        <v>0.169914478262427</v>
      </c>
      <c r="BB13" s="17"/>
      <c r="BC13" s="17">
        <v>0.17563083135450899</v>
      </c>
      <c r="BD13" s="17">
        <v>0.128109506284559</v>
      </c>
      <c r="BE13" s="17">
        <v>0.16193630229979</v>
      </c>
      <c r="BF13" s="17">
        <v>0.186568465154479</v>
      </c>
    </row>
    <row r="14" spans="2:58">
      <c r="B14" s="18" t="s">
        <v>257</v>
      </c>
      <c r="C14" s="17">
        <v>0.13642807460551201</v>
      </c>
      <c r="D14" s="17">
        <v>0.13049990987787699</v>
      </c>
      <c r="E14" s="17">
        <v>0.142334893310924</v>
      </c>
      <c r="F14" s="17"/>
      <c r="G14" s="17">
        <v>0.141943755112964</v>
      </c>
      <c r="H14" s="17">
        <v>0.114447624271689</v>
      </c>
      <c r="I14" s="17">
        <v>0.13050340784911199</v>
      </c>
      <c r="J14" s="17">
        <v>0.142376198860099</v>
      </c>
      <c r="K14" s="17">
        <v>0.13089625291620299</v>
      </c>
      <c r="L14" s="17">
        <v>0.15459768292579801</v>
      </c>
      <c r="M14" s="17"/>
      <c r="N14" s="17">
        <v>0.14133402630254299</v>
      </c>
      <c r="O14" s="17">
        <v>0.16434645030797301</v>
      </c>
      <c r="P14" s="17">
        <v>0.102452440325041</v>
      </c>
      <c r="Q14" s="17">
        <v>0.13283034497229901</v>
      </c>
      <c r="R14" s="17"/>
      <c r="S14" s="17">
        <v>0.12685314433904299</v>
      </c>
      <c r="T14" s="17">
        <v>0.11743463329510399</v>
      </c>
      <c r="U14" s="17">
        <v>0.15409952103704</v>
      </c>
      <c r="V14" s="17">
        <v>0.15633485599865099</v>
      </c>
      <c r="W14" s="17">
        <v>0.161490937944754</v>
      </c>
      <c r="X14" s="17">
        <v>0.14105249344092199</v>
      </c>
      <c r="Y14" s="17">
        <v>0.154460577155352</v>
      </c>
      <c r="Z14" s="17">
        <v>0.11591023049073999</v>
      </c>
      <c r="AA14" s="17">
        <v>0.114789796532045</v>
      </c>
      <c r="AB14" s="17"/>
      <c r="AC14" s="17">
        <v>0.111333063032549</v>
      </c>
      <c r="AD14" s="17">
        <v>0.14647032064122301</v>
      </c>
      <c r="AE14" s="17">
        <v>0.136170537684005</v>
      </c>
      <c r="AF14" s="17">
        <v>0.15044119031436101</v>
      </c>
      <c r="AG14" s="17">
        <v>0.123919847267062</v>
      </c>
      <c r="AH14" s="17">
        <v>0.187254583679447</v>
      </c>
      <c r="AI14" s="17"/>
      <c r="AJ14" s="17">
        <v>0.148547584022798</v>
      </c>
      <c r="AK14" s="17">
        <v>0.152670283363565</v>
      </c>
      <c r="AL14" s="17">
        <v>0.138061729460665</v>
      </c>
      <c r="AM14" s="17">
        <v>0.109927978587856</v>
      </c>
      <c r="AN14" s="17">
        <v>0.111298169034786</v>
      </c>
      <c r="AO14" s="17">
        <v>0.14571069625184699</v>
      </c>
      <c r="AP14" s="17"/>
      <c r="AQ14" s="17">
        <v>0.105770736889364</v>
      </c>
      <c r="AR14" s="17">
        <v>0.14819013759733701</v>
      </c>
      <c r="AS14" s="17"/>
      <c r="AT14" s="17">
        <v>0.14106292495068301</v>
      </c>
      <c r="AU14" s="17">
        <v>0.11159489223392099</v>
      </c>
      <c r="AV14" s="17"/>
      <c r="AW14" s="17">
        <v>0.13832397744639799</v>
      </c>
      <c r="AX14" s="17">
        <v>0.135376268798687</v>
      </c>
      <c r="AY14" s="17"/>
      <c r="AZ14" s="17">
        <v>9.5324645627097901E-2</v>
      </c>
      <c r="BA14" s="17">
        <v>0.15018623328128999</v>
      </c>
      <c r="BB14" s="17"/>
      <c r="BC14" s="17">
        <v>0.116280274830501</v>
      </c>
      <c r="BD14" s="17">
        <v>0.122104293355314</v>
      </c>
      <c r="BE14" s="17">
        <v>0.16595227468677901</v>
      </c>
      <c r="BF14" s="17">
        <v>0.14737169650057</v>
      </c>
    </row>
    <row r="15" spans="2:58">
      <c r="B15" s="18" t="s">
        <v>258</v>
      </c>
      <c r="C15" s="17">
        <v>0.24609263696338601</v>
      </c>
      <c r="D15" s="17">
        <v>0.23130700451365999</v>
      </c>
      <c r="E15" s="17">
        <v>0.25835661437722102</v>
      </c>
      <c r="F15" s="17"/>
      <c r="G15" s="17">
        <v>0.195834440257218</v>
      </c>
      <c r="H15" s="17">
        <v>0.227354822523233</v>
      </c>
      <c r="I15" s="17">
        <v>0.255861999287054</v>
      </c>
      <c r="J15" s="17">
        <v>0.25852626185011801</v>
      </c>
      <c r="K15" s="17">
        <v>0.24865944605829701</v>
      </c>
      <c r="L15" s="17">
        <v>0.26942939051238202</v>
      </c>
      <c r="M15" s="17"/>
      <c r="N15" s="17">
        <v>0.272682304370232</v>
      </c>
      <c r="O15" s="17">
        <v>0.24708811291393701</v>
      </c>
      <c r="P15" s="17">
        <v>0.20681124262709899</v>
      </c>
      <c r="Q15" s="17">
        <v>0.25236405368386999</v>
      </c>
      <c r="R15" s="17"/>
      <c r="S15" s="17">
        <v>0.24968034572649001</v>
      </c>
      <c r="T15" s="17">
        <v>0.242588038698485</v>
      </c>
      <c r="U15" s="17">
        <v>0.305155704047329</v>
      </c>
      <c r="V15" s="17">
        <v>0.219189027637859</v>
      </c>
      <c r="W15" s="17">
        <v>0.17141269122177999</v>
      </c>
      <c r="X15" s="17">
        <v>0.247083428483069</v>
      </c>
      <c r="Y15" s="17">
        <v>0.28411621522075298</v>
      </c>
      <c r="Z15" s="17">
        <v>0.21862223130807801</v>
      </c>
      <c r="AA15" s="17">
        <v>0.25319733322181698</v>
      </c>
      <c r="AB15" s="17"/>
      <c r="AC15" s="17">
        <v>0.25598931214040699</v>
      </c>
      <c r="AD15" s="17">
        <v>0.23795709917262201</v>
      </c>
      <c r="AE15" s="17">
        <v>0.23373621473939199</v>
      </c>
      <c r="AF15" s="17">
        <v>0.259041826765181</v>
      </c>
      <c r="AG15" s="17">
        <v>0.24777426674338399</v>
      </c>
      <c r="AH15" s="17">
        <v>0.224558415039325</v>
      </c>
      <c r="AI15" s="17"/>
      <c r="AJ15" s="17">
        <v>0.25340062596449903</v>
      </c>
      <c r="AK15" s="17">
        <v>0.232646637119128</v>
      </c>
      <c r="AL15" s="17">
        <v>0.13680055451109399</v>
      </c>
      <c r="AM15" s="17">
        <v>0.22950705091808299</v>
      </c>
      <c r="AN15" s="17">
        <v>0.28665115657461798</v>
      </c>
      <c r="AO15" s="17">
        <v>0.211776468783548</v>
      </c>
      <c r="AP15" s="17"/>
      <c r="AQ15" s="17">
        <v>0.241033548373567</v>
      </c>
      <c r="AR15" s="17">
        <v>0.25181155520422199</v>
      </c>
      <c r="AS15" s="17"/>
      <c r="AT15" s="17">
        <v>0.24231076291002199</v>
      </c>
      <c r="AU15" s="17">
        <v>0.262998427287161</v>
      </c>
      <c r="AV15" s="17"/>
      <c r="AW15" s="17">
        <v>0.24701589791860101</v>
      </c>
      <c r="AX15" s="17">
        <v>0.24558043179497399</v>
      </c>
      <c r="AY15" s="17"/>
      <c r="AZ15" s="17">
        <v>0.26735219466111299</v>
      </c>
      <c r="BA15" s="17">
        <v>0.24263050113197801</v>
      </c>
      <c r="BB15" s="17"/>
      <c r="BC15" s="17">
        <v>0.23189784336925201</v>
      </c>
      <c r="BD15" s="17">
        <v>0.26363657977481297</v>
      </c>
      <c r="BE15" s="17">
        <v>0.216421853134698</v>
      </c>
      <c r="BF15" s="17">
        <v>0.260041471602737</v>
      </c>
    </row>
    <row r="16" spans="2:58">
      <c r="B16" s="18" t="s">
        <v>101</v>
      </c>
      <c r="C16" s="17">
        <v>2.00419822979532E-2</v>
      </c>
      <c r="D16" s="17">
        <v>2.5306083082671699E-2</v>
      </c>
      <c r="E16" s="17">
        <v>1.5049472378006299E-2</v>
      </c>
      <c r="F16" s="17"/>
      <c r="G16" s="17">
        <v>4.2731092009371502E-2</v>
      </c>
      <c r="H16" s="17">
        <v>1.19595827512467E-2</v>
      </c>
      <c r="I16" s="17">
        <v>1.5195878178098801E-2</v>
      </c>
      <c r="J16" s="17">
        <v>8.2408090962454595E-3</v>
      </c>
      <c r="K16" s="17">
        <v>2.88959204117419E-2</v>
      </c>
      <c r="L16" s="17">
        <v>1.9578025928660401E-2</v>
      </c>
      <c r="M16" s="17"/>
      <c r="N16" s="17">
        <v>1.4038826878425101E-2</v>
      </c>
      <c r="O16" s="17">
        <v>1.8376097210781501E-2</v>
      </c>
      <c r="P16" s="17">
        <v>2.1733661250371301E-2</v>
      </c>
      <c r="Q16" s="17">
        <v>2.4975536183681799E-2</v>
      </c>
      <c r="R16" s="17"/>
      <c r="S16" s="17">
        <v>2.93764092952335E-2</v>
      </c>
      <c r="T16" s="17">
        <v>2.4308685826523499E-2</v>
      </c>
      <c r="U16" s="17">
        <v>1.0765936909885801E-2</v>
      </c>
      <c r="V16" s="17">
        <v>1.00651960148638E-2</v>
      </c>
      <c r="W16" s="17">
        <v>2.5124116763578001E-2</v>
      </c>
      <c r="X16" s="17">
        <v>5.1046890671141197E-3</v>
      </c>
      <c r="Y16" s="17">
        <v>2.4488877560018201E-2</v>
      </c>
      <c r="Z16" s="17">
        <v>2.2777850699029299E-2</v>
      </c>
      <c r="AA16" s="17">
        <v>2.35188583580744E-2</v>
      </c>
      <c r="AB16" s="17"/>
      <c r="AC16" s="17">
        <v>1.77891424658553E-2</v>
      </c>
      <c r="AD16" s="17">
        <v>2.6951318853967399E-2</v>
      </c>
      <c r="AE16" s="17">
        <v>4.9942510654172999E-3</v>
      </c>
      <c r="AF16" s="17">
        <v>1.94657479606931E-2</v>
      </c>
      <c r="AG16" s="17">
        <v>2.0421601007687699E-2</v>
      </c>
      <c r="AH16" s="17">
        <v>3.5414042187975801E-2</v>
      </c>
      <c r="AI16" s="17"/>
      <c r="AJ16" s="17">
        <v>2.2565751281370099E-2</v>
      </c>
      <c r="AK16" s="17">
        <v>8.9337740838403793E-3</v>
      </c>
      <c r="AL16" s="17">
        <v>4.9565435263171698E-2</v>
      </c>
      <c r="AM16" s="17">
        <v>1.6981123357063699E-2</v>
      </c>
      <c r="AN16" s="17">
        <v>1.2578728108230099E-2</v>
      </c>
      <c r="AO16" s="17">
        <v>4.57467689388497E-2</v>
      </c>
      <c r="AP16" s="17"/>
      <c r="AQ16" s="17">
        <v>2.0437129421668698E-2</v>
      </c>
      <c r="AR16" s="17">
        <v>1.5786382141134699E-2</v>
      </c>
      <c r="AS16" s="17"/>
      <c r="AT16" s="17">
        <v>1.9831243506904999E-2</v>
      </c>
      <c r="AU16" s="17">
        <v>2.1448466195695501E-2</v>
      </c>
      <c r="AV16" s="17"/>
      <c r="AW16" s="17">
        <v>1.2405079004613099E-2</v>
      </c>
      <c r="AX16" s="17">
        <v>2.4278770732927901E-2</v>
      </c>
      <c r="AY16" s="17"/>
      <c r="AZ16" s="17">
        <v>1.7732298010993901E-2</v>
      </c>
      <c r="BA16" s="17">
        <v>1.54724455201043E-2</v>
      </c>
      <c r="BB16" s="17"/>
      <c r="BC16" s="17">
        <v>8.7643283778439194E-3</v>
      </c>
      <c r="BD16" s="17">
        <v>1.5025949652959799E-2</v>
      </c>
      <c r="BE16" s="17">
        <v>9.7809330148458593E-3</v>
      </c>
      <c r="BF16" s="17">
        <v>1.28072331555458E-2</v>
      </c>
    </row>
    <row r="17" spans="2:58">
      <c r="B17" s="18" t="s">
        <v>259</v>
      </c>
      <c r="C17" s="21">
        <v>0.26275627453346001</v>
      </c>
      <c r="D17" s="21">
        <v>0.31507112192401798</v>
      </c>
      <c r="E17" s="21">
        <v>0.21174699611940501</v>
      </c>
      <c r="F17" s="21"/>
      <c r="G17" s="21">
        <v>0.34240668970216998</v>
      </c>
      <c r="H17" s="21">
        <v>0.31592773566055998</v>
      </c>
      <c r="I17" s="21">
        <v>0.32661605346037398</v>
      </c>
      <c r="J17" s="21">
        <v>0.194835096696201</v>
      </c>
      <c r="K17" s="21">
        <v>0.193641079791008</v>
      </c>
      <c r="L17" s="21">
        <v>0.217147897329967</v>
      </c>
      <c r="M17" s="21"/>
      <c r="N17" s="21">
        <v>0.272940503035075</v>
      </c>
      <c r="O17" s="21">
        <v>0.23604459153448701</v>
      </c>
      <c r="P17" s="21">
        <v>0.28339745726722898</v>
      </c>
      <c r="Q17" s="21">
        <v>0.26290381881998898</v>
      </c>
      <c r="R17" s="21"/>
      <c r="S17" s="21">
        <v>0.26752526230778501</v>
      </c>
      <c r="T17" s="21">
        <v>0.25864864134339199</v>
      </c>
      <c r="U17" s="21">
        <v>0.20070485892929801</v>
      </c>
      <c r="V17" s="21">
        <v>0.30965151528461199</v>
      </c>
      <c r="W17" s="21">
        <v>0.25978606573714902</v>
      </c>
      <c r="X17" s="21">
        <v>0.26329689122911498</v>
      </c>
      <c r="Y17" s="21">
        <v>0.25026664184791098</v>
      </c>
      <c r="Z17" s="21">
        <v>0.27531113246628203</v>
      </c>
      <c r="AA17" s="21">
        <v>0.277025718950627</v>
      </c>
      <c r="AB17" s="21"/>
      <c r="AC17" s="21">
        <v>0.28613260779064498</v>
      </c>
      <c r="AD17" s="21">
        <v>0.26573726912810097</v>
      </c>
      <c r="AE17" s="21">
        <v>0.28981382180014098</v>
      </c>
      <c r="AF17" s="21">
        <v>0.202910090382388</v>
      </c>
      <c r="AG17" s="21">
        <v>0.25835132189862398</v>
      </c>
      <c r="AH17" s="21">
        <v>0.28410263802278501</v>
      </c>
      <c r="AI17" s="21"/>
      <c r="AJ17" s="21">
        <v>0.24502374395857299</v>
      </c>
      <c r="AK17" s="21">
        <v>0.248501635028017</v>
      </c>
      <c r="AL17" s="21">
        <v>0.36678394939350401</v>
      </c>
      <c r="AM17" s="21">
        <v>0.27986397012191899</v>
      </c>
      <c r="AN17" s="21">
        <v>0.26309293992342098</v>
      </c>
      <c r="AO17" s="21">
        <v>0.30164980870765301</v>
      </c>
      <c r="AP17" s="21"/>
      <c r="AQ17" s="21">
        <v>0.31840558136969399</v>
      </c>
      <c r="AR17" s="21">
        <v>0.24514160951477901</v>
      </c>
      <c r="AS17" s="21"/>
      <c r="AT17" s="21">
        <v>0.260289118793047</v>
      </c>
      <c r="AU17" s="21">
        <v>0.27756834246484302</v>
      </c>
      <c r="AV17" s="21"/>
      <c r="AW17" s="21">
        <v>0.29241837042951202</v>
      </c>
      <c r="AX17" s="21">
        <v>0.24630038658747699</v>
      </c>
      <c r="AY17" s="21"/>
      <c r="AZ17" s="21">
        <v>0.309833831730283</v>
      </c>
      <c r="BA17" s="21">
        <v>0.249038841054469</v>
      </c>
      <c r="BB17" s="21"/>
      <c r="BC17" s="21">
        <v>0.32669447331347401</v>
      </c>
      <c r="BD17" s="21">
        <v>0.27292437681340798</v>
      </c>
      <c r="BE17" s="21">
        <v>0.29429871523926199</v>
      </c>
      <c r="BF17" s="21">
        <v>0.24519339190245301</v>
      </c>
    </row>
    <row r="18" spans="2:58">
      <c r="B18" s="18" t="s">
        <v>260</v>
      </c>
      <c r="C18" s="21">
        <v>0.54957999723547302</v>
      </c>
      <c r="D18" s="21">
        <v>0.50132939054510195</v>
      </c>
      <c r="E18" s="21">
        <v>0.59513426106234502</v>
      </c>
      <c r="F18" s="21"/>
      <c r="G18" s="21">
        <v>0.49596983883693402</v>
      </c>
      <c r="H18" s="21">
        <v>0.51611624432687797</v>
      </c>
      <c r="I18" s="21">
        <v>0.51760798600416602</v>
      </c>
      <c r="J18" s="21">
        <v>0.60444558358081402</v>
      </c>
      <c r="K18" s="21">
        <v>0.570067595463573</v>
      </c>
      <c r="L18" s="21">
        <v>0.57580624718475404</v>
      </c>
      <c r="M18" s="21"/>
      <c r="N18" s="21">
        <v>0.57631584362589705</v>
      </c>
      <c r="O18" s="21">
        <v>0.58755858865063004</v>
      </c>
      <c r="P18" s="21">
        <v>0.50498371578631895</v>
      </c>
      <c r="Q18" s="21">
        <v>0.51968715020252798</v>
      </c>
      <c r="R18" s="21"/>
      <c r="S18" s="21">
        <v>0.54077545857956799</v>
      </c>
      <c r="T18" s="21">
        <v>0.53400938908817297</v>
      </c>
      <c r="U18" s="21">
        <v>0.63678366557738397</v>
      </c>
      <c r="V18" s="21">
        <v>0.50863929146206899</v>
      </c>
      <c r="W18" s="21">
        <v>0.52232488826601997</v>
      </c>
      <c r="X18" s="21">
        <v>0.57346259458295701</v>
      </c>
      <c r="Y18" s="21">
        <v>0.58410118274824496</v>
      </c>
      <c r="Z18" s="21">
        <v>0.52201500950400404</v>
      </c>
      <c r="AA18" s="21">
        <v>0.52946417373566701</v>
      </c>
      <c r="AB18" s="21"/>
      <c r="AC18" s="21">
        <v>0.55428795209182202</v>
      </c>
      <c r="AD18" s="21">
        <v>0.54124051751692703</v>
      </c>
      <c r="AE18" s="21">
        <v>0.52824273644431197</v>
      </c>
      <c r="AF18" s="21">
        <v>0.59627426137491002</v>
      </c>
      <c r="AG18" s="21">
        <v>0.51692045016390897</v>
      </c>
      <c r="AH18" s="21">
        <v>0.52962979435147495</v>
      </c>
      <c r="AI18" s="21"/>
      <c r="AJ18" s="21">
        <v>0.56669343701692398</v>
      </c>
      <c r="AK18" s="21">
        <v>0.57592673275527395</v>
      </c>
      <c r="AL18" s="21">
        <v>0.39067295660386497</v>
      </c>
      <c r="AM18" s="21">
        <v>0.51151277648712001</v>
      </c>
      <c r="AN18" s="21">
        <v>0.56117128716849496</v>
      </c>
      <c r="AO18" s="21">
        <v>0.50753512416717095</v>
      </c>
      <c r="AP18" s="21"/>
      <c r="AQ18" s="21">
        <v>0.51704622686728396</v>
      </c>
      <c r="AR18" s="21">
        <v>0.57041345457519399</v>
      </c>
      <c r="AS18" s="21"/>
      <c r="AT18" s="21">
        <v>0.55043461333914501</v>
      </c>
      <c r="AU18" s="21">
        <v>0.54674122785490897</v>
      </c>
      <c r="AV18" s="21"/>
      <c r="AW18" s="21">
        <v>0.52961363716135101</v>
      </c>
      <c r="AX18" s="21">
        <v>0.56065690108003996</v>
      </c>
      <c r="AY18" s="21"/>
      <c r="AZ18" s="21">
        <v>0.51651141892360197</v>
      </c>
      <c r="BA18" s="21">
        <v>0.56273121267569504</v>
      </c>
      <c r="BB18" s="21"/>
      <c r="BC18" s="21">
        <v>0.52380894955426305</v>
      </c>
      <c r="BD18" s="21">
        <v>0.51385037941468703</v>
      </c>
      <c r="BE18" s="21">
        <v>0.54431043012126701</v>
      </c>
      <c r="BF18" s="21">
        <v>0.59398163325778597</v>
      </c>
    </row>
    <row r="19" spans="2:58">
      <c r="B19" s="18" t="s">
        <v>261</v>
      </c>
      <c r="C19" s="22">
        <v>-0.28682372270201401</v>
      </c>
      <c r="D19" s="22">
        <v>-0.18625826862108399</v>
      </c>
      <c r="E19" s="22">
        <v>-0.38338726494294001</v>
      </c>
      <c r="F19" s="22"/>
      <c r="G19" s="22">
        <v>-0.15356314913476399</v>
      </c>
      <c r="H19" s="22">
        <v>-0.20018850866631799</v>
      </c>
      <c r="I19" s="22">
        <v>-0.19099193254379199</v>
      </c>
      <c r="J19" s="22">
        <v>-0.40961048688461299</v>
      </c>
      <c r="K19" s="22">
        <v>-0.37642651567256502</v>
      </c>
      <c r="L19" s="22">
        <v>-0.35865834985478701</v>
      </c>
      <c r="M19" s="22"/>
      <c r="N19" s="22">
        <v>-0.30337534059082299</v>
      </c>
      <c r="O19" s="22">
        <v>-0.35151399711614301</v>
      </c>
      <c r="P19" s="22">
        <v>-0.22158625851909</v>
      </c>
      <c r="Q19" s="22">
        <v>-0.25678333138254</v>
      </c>
      <c r="R19" s="22"/>
      <c r="S19" s="22">
        <v>-0.27325019627178299</v>
      </c>
      <c r="T19" s="22">
        <v>-0.27536074774478098</v>
      </c>
      <c r="U19" s="22">
        <v>-0.43607880664808601</v>
      </c>
      <c r="V19" s="22">
        <v>-0.198987776177457</v>
      </c>
      <c r="W19" s="22">
        <v>-0.26253882252887001</v>
      </c>
      <c r="X19" s="22">
        <v>-0.31016570335384203</v>
      </c>
      <c r="Y19" s="22">
        <v>-0.33383454090033299</v>
      </c>
      <c r="Z19" s="22">
        <v>-0.24670387703772201</v>
      </c>
      <c r="AA19" s="22">
        <v>-0.25243845478504001</v>
      </c>
      <c r="AB19" s="22"/>
      <c r="AC19" s="22">
        <v>-0.26815534430117699</v>
      </c>
      <c r="AD19" s="22">
        <v>-0.27550324838882601</v>
      </c>
      <c r="AE19" s="22">
        <v>-0.23842891464417099</v>
      </c>
      <c r="AF19" s="22">
        <v>-0.39336417099252202</v>
      </c>
      <c r="AG19" s="22">
        <v>-0.258569128265284</v>
      </c>
      <c r="AH19" s="22">
        <v>-0.24552715632868999</v>
      </c>
      <c r="AI19" s="22"/>
      <c r="AJ19" s="22">
        <v>-0.32166969305835202</v>
      </c>
      <c r="AK19" s="22">
        <v>-0.32742509772725698</v>
      </c>
      <c r="AL19" s="22">
        <v>-2.38890072103611E-2</v>
      </c>
      <c r="AM19" s="22">
        <v>-0.23164880636520099</v>
      </c>
      <c r="AN19" s="22">
        <v>-0.29807834724507398</v>
      </c>
      <c r="AO19" s="22">
        <v>-0.20588531545951799</v>
      </c>
      <c r="AP19" s="22"/>
      <c r="AQ19" s="22">
        <v>-0.19864064549759</v>
      </c>
      <c r="AR19" s="22">
        <v>-0.32527184506041401</v>
      </c>
      <c r="AS19" s="22"/>
      <c r="AT19" s="22">
        <v>-0.290145494546098</v>
      </c>
      <c r="AU19" s="22">
        <v>-0.26917288539006601</v>
      </c>
      <c r="AV19" s="22"/>
      <c r="AW19" s="22">
        <v>-0.23719526673183799</v>
      </c>
      <c r="AX19" s="22">
        <v>-0.31435651449256302</v>
      </c>
      <c r="AY19" s="22"/>
      <c r="AZ19" s="22">
        <v>-0.206677587193319</v>
      </c>
      <c r="BA19" s="22">
        <v>-0.31369237162122598</v>
      </c>
      <c r="BB19" s="22"/>
      <c r="BC19" s="22">
        <v>-0.19711447624078901</v>
      </c>
      <c r="BD19" s="22">
        <v>-0.240926002601279</v>
      </c>
      <c r="BE19" s="22">
        <v>-0.25001171488200502</v>
      </c>
      <c r="BF19" s="22">
        <v>-0.34878824135533398</v>
      </c>
    </row>
    <row r="20" spans="2:58">
      <c r="B20" s="16"/>
    </row>
    <row r="21" spans="2:58">
      <c r="B21" t="s">
        <v>497</v>
      </c>
    </row>
    <row r="22" spans="2:58">
      <c r="B22" t="s">
        <v>498</v>
      </c>
    </row>
    <row r="24" spans="2:58">
      <c r="B24"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BF32"/>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270</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1017</v>
      </c>
      <c r="D7" s="10">
        <v>501</v>
      </c>
      <c r="E7" s="10">
        <v>514</v>
      </c>
      <c r="F7" s="10"/>
      <c r="G7" s="10">
        <v>112</v>
      </c>
      <c r="H7" s="10">
        <v>178</v>
      </c>
      <c r="I7" s="10">
        <v>140</v>
      </c>
      <c r="J7" s="10">
        <v>164</v>
      </c>
      <c r="K7" s="10">
        <v>170</v>
      </c>
      <c r="L7" s="10">
        <v>251</v>
      </c>
      <c r="M7" s="10"/>
      <c r="N7" s="10">
        <v>281</v>
      </c>
      <c r="O7" s="10">
        <v>271</v>
      </c>
      <c r="P7" s="10">
        <v>225</v>
      </c>
      <c r="Q7" s="10">
        <v>238</v>
      </c>
      <c r="R7" s="10"/>
      <c r="S7" s="10">
        <v>158</v>
      </c>
      <c r="T7" s="10">
        <v>169</v>
      </c>
      <c r="U7" s="10">
        <v>94</v>
      </c>
      <c r="V7" s="10">
        <v>125</v>
      </c>
      <c r="W7" s="10">
        <v>79</v>
      </c>
      <c r="X7" s="10">
        <v>102</v>
      </c>
      <c r="Y7" s="10">
        <v>101</v>
      </c>
      <c r="Z7" s="10">
        <v>50</v>
      </c>
      <c r="AA7" s="10">
        <v>139</v>
      </c>
      <c r="AB7" s="10"/>
      <c r="AC7" s="10">
        <v>236</v>
      </c>
      <c r="AD7" s="10">
        <v>302</v>
      </c>
      <c r="AE7" s="10">
        <v>129</v>
      </c>
      <c r="AF7" s="10">
        <v>188</v>
      </c>
      <c r="AG7" s="10">
        <v>120</v>
      </c>
      <c r="AH7" s="10">
        <v>42</v>
      </c>
      <c r="AI7" s="10"/>
      <c r="AJ7" s="10">
        <v>432</v>
      </c>
      <c r="AK7" s="10">
        <v>203</v>
      </c>
      <c r="AL7" s="10">
        <v>63</v>
      </c>
      <c r="AM7" s="10">
        <v>84</v>
      </c>
      <c r="AN7" s="10">
        <v>199</v>
      </c>
      <c r="AO7" s="10">
        <v>26</v>
      </c>
      <c r="AP7" s="10"/>
      <c r="AQ7" s="10">
        <v>305</v>
      </c>
      <c r="AR7" s="10">
        <v>558</v>
      </c>
      <c r="AS7" s="10"/>
      <c r="AT7" s="10">
        <v>800</v>
      </c>
      <c r="AU7" s="10">
        <v>210</v>
      </c>
      <c r="AV7" s="10"/>
      <c r="AW7" s="10">
        <v>371</v>
      </c>
      <c r="AX7" s="10">
        <v>646</v>
      </c>
      <c r="AY7" s="10"/>
      <c r="AZ7" s="10">
        <v>204</v>
      </c>
      <c r="BA7" s="10">
        <v>780</v>
      </c>
      <c r="BB7" s="10"/>
      <c r="BC7" s="10">
        <v>191</v>
      </c>
      <c r="BD7" s="10">
        <v>141</v>
      </c>
      <c r="BE7" s="10">
        <v>175</v>
      </c>
      <c r="BF7" s="10">
        <v>277</v>
      </c>
    </row>
    <row r="8" spans="2:58" ht="30" customHeight="1">
      <c r="B8" s="11" t="s">
        <v>85</v>
      </c>
      <c r="C8" s="11">
        <v>1013</v>
      </c>
      <c r="D8" s="11">
        <v>513</v>
      </c>
      <c r="E8" s="11">
        <v>498</v>
      </c>
      <c r="F8" s="11"/>
      <c r="G8" s="11">
        <v>129</v>
      </c>
      <c r="H8" s="11">
        <v>177</v>
      </c>
      <c r="I8" s="11">
        <v>152</v>
      </c>
      <c r="J8" s="11">
        <v>161</v>
      </c>
      <c r="K8" s="11">
        <v>158</v>
      </c>
      <c r="L8" s="11">
        <v>232</v>
      </c>
      <c r="M8" s="11"/>
      <c r="N8" s="11">
        <v>278</v>
      </c>
      <c r="O8" s="11">
        <v>266</v>
      </c>
      <c r="P8" s="11">
        <v>223</v>
      </c>
      <c r="Q8" s="11">
        <v>243</v>
      </c>
      <c r="R8" s="11"/>
      <c r="S8" s="11">
        <v>146</v>
      </c>
      <c r="T8" s="11">
        <v>169</v>
      </c>
      <c r="U8" s="11">
        <v>104</v>
      </c>
      <c r="V8" s="11">
        <v>118</v>
      </c>
      <c r="W8" s="11">
        <v>80</v>
      </c>
      <c r="X8" s="11">
        <v>108</v>
      </c>
      <c r="Y8" s="11">
        <v>100</v>
      </c>
      <c r="Z8" s="11">
        <v>47</v>
      </c>
      <c r="AA8" s="11">
        <v>140</v>
      </c>
      <c r="AB8" s="11"/>
      <c r="AC8" s="11">
        <v>235</v>
      </c>
      <c r="AD8" s="11">
        <v>301</v>
      </c>
      <c r="AE8" s="11">
        <v>130</v>
      </c>
      <c r="AF8" s="11">
        <v>186</v>
      </c>
      <c r="AG8" s="11">
        <v>117</v>
      </c>
      <c r="AH8" s="11">
        <v>42</v>
      </c>
      <c r="AI8" s="11"/>
      <c r="AJ8" s="11">
        <v>412</v>
      </c>
      <c r="AK8" s="11">
        <v>205</v>
      </c>
      <c r="AL8" s="11">
        <v>65</v>
      </c>
      <c r="AM8" s="11">
        <v>87</v>
      </c>
      <c r="AN8" s="11">
        <v>200</v>
      </c>
      <c r="AO8" s="11">
        <v>29</v>
      </c>
      <c r="AP8" s="11"/>
      <c r="AQ8" s="11">
        <v>307</v>
      </c>
      <c r="AR8" s="11">
        <v>553</v>
      </c>
      <c r="AS8" s="11"/>
      <c r="AT8" s="11">
        <v>797</v>
      </c>
      <c r="AU8" s="11">
        <v>208</v>
      </c>
      <c r="AV8" s="11"/>
      <c r="AW8" s="11">
        <v>374</v>
      </c>
      <c r="AX8" s="11">
        <v>638</v>
      </c>
      <c r="AY8" s="11"/>
      <c r="AZ8" s="11">
        <v>204</v>
      </c>
      <c r="BA8" s="11">
        <v>772</v>
      </c>
      <c r="BB8" s="11"/>
      <c r="BC8" s="11">
        <v>201</v>
      </c>
      <c r="BD8" s="11">
        <v>141</v>
      </c>
      <c r="BE8" s="11">
        <v>174</v>
      </c>
      <c r="BF8" s="11">
        <v>267</v>
      </c>
    </row>
    <row r="9" spans="2:58">
      <c r="B9" s="18" t="s">
        <v>272</v>
      </c>
      <c r="C9" s="17">
        <v>0.62071783051531904</v>
      </c>
      <c r="D9" s="17">
        <v>0.563134321907795</v>
      </c>
      <c r="E9" s="17">
        <v>0.67847114000612696</v>
      </c>
      <c r="F9" s="17"/>
      <c r="G9" s="17">
        <v>0.51207187417489197</v>
      </c>
      <c r="H9" s="17">
        <v>0.51785944162033304</v>
      </c>
      <c r="I9" s="17">
        <v>0.53837338658088796</v>
      </c>
      <c r="J9" s="17">
        <v>0.71192976523699303</v>
      </c>
      <c r="K9" s="17">
        <v>0.778763814353302</v>
      </c>
      <c r="L9" s="17">
        <v>0.63914682151247904</v>
      </c>
      <c r="M9" s="17"/>
      <c r="N9" s="17">
        <v>0.59998951272184098</v>
      </c>
      <c r="O9" s="17">
        <v>0.65493553433228902</v>
      </c>
      <c r="P9" s="17">
        <v>0.633161664932545</v>
      </c>
      <c r="Q9" s="17">
        <v>0.59229048273370799</v>
      </c>
      <c r="R9" s="17"/>
      <c r="S9" s="17">
        <v>0.56845574232646001</v>
      </c>
      <c r="T9" s="17">
        <v>0.64642081820080199</v>
      </c>
      <c r="U9" s="17">
        <v>0.68869059900984997</v>
      </c>
      <c r="V9" s="17">
        <v>0.62821671779673005</v>
      </c>
      <c r="W9" s="17">
        <v>0.64491217227361897</v>
      </c>
      <c r="X9" s="17">
        <v>0.68076963369374899</v>
      </c>
      <c r="Y9" s="17">
        <v>0.54665548375233597</v>
      </c>
      <c r="Z9" s="17">
        <v>0.64777516799524903</v>
      </c>
      <c r="AA9" s="17">
        <v>0.57109401828386197</v>
      </c>
      <c r="AB9" s="17"/>
      <c r="AC9" s="17">
        <v>0.55884823411286</v>
      </c>
      <c r="AD9" s="17">
        <v>0.59275295703543396</v>
      </c>
      <c r="AE9" s="17">
        <v>0.67736740870168299</v>
      </c>
      <c r="AF9" s="17">
        <v>0.68482987301116904</v>
      </c>
      <c r="AG9" s="17">
        <v>0.64752828275732099</v>
      </c>
      <c r="AH9" s="17">
        <v>0.63381319980723905</v>
      </c>
      <c r="AI9" s="17"/>
      <c r="AJ9" s="17">
        <v>0.63142427659592304</v>
      </c>
      <c r="AK9" s="17">
        <v>0.63098611949986105</v>
      </c>
      <c r="AL9" s="17">
        <v>0.537403163467981</v>
      </c>
      <c r="AM9" s="17">
        <v>0.62293757767828695</v>
      </c>
      <c r="AN9" s="17">
        <v>0.64148641584117905</v>
      </c>
      <c r="AO9" s="17">
        <v>0.65782162479343098</v>
      </c>
      <c r="AP9" s="17"/>
      <c r="AQ9" s="17">
        <v>0.56368259676515298</v>
      </c>
      <c r="AR9" s="17">
        <v>0.63785251982604496</v>
      </c>
      <c r="AS9" s="17"/>
      <c r="AT9" s="17">
        <v>0.61831746247559705</v>
      </c>
      <c r="AU9" s="17">
        <v>0.62626619088648094</v>
      </c>
      <c r="AV9" s="17"/>
      <c r="AW9" s="17">
        <v>0.649528238914585</v>
      </c>
      <c r="AX9" s="17">
        <v>0.60382458212095902</v>
      </c>
      <c r="AY9" s="17"/>
      <c r="AZ9" s="17">
        <v>0.57482910311052204</v>
      </c>
      <c r="BA9" s="17">
        <v>0.64670320296773498</v>
      </c>
      <c r="BB9" s="17"/>
      <c r="BC9" s="17">
        <v>0.58640543694705505</v>
      </c>
      <c r="BD9" s="17">
        <v>0.67653712435913504</v>
      </c>
      <c r="BE9" s="17">
        <v>0.62534660914974305</v>
      </c>
      <c r="BF9" s="17">
        <v>0.61056065905094103</v>
      </c>
    </row>
    <row r="10" spans="2:58">
      <c r="B10" s="18" t="s">
        <v>273</v>
      </c>
      <c r="C10" s="17">
        <v>0.58119209681961803</v>
      </c>
      <c r="D10" s="17">
        <v>0.55566878932434205</v>
      </c>
      <c r="E10" s="17">
        <v>0.60573284832202201</v>
      </c>
      <c r="F10" s="17"/>
      <c r="G10" s="17">
        <v>0.51088021108880899</v>
      </c>
      <c r="H10" s="17">
        <v>0.48184725380680599</v>
      </c>
      <c r="I10" s="17">
        <v>0.50523455812226603</v>
      </c>
      <c r="J10" s="17">
        <v>0.62058228302672203</v>
      </c>
      <c r="K10" s="17">
        <v>0.66392263913805005</v>
      </c>
      <c r="L10" s="17">
        <v>0.65844133257304305</v>
      </c>
      <c r="M10" s="17"/>
      <c r="N10" s="17">
        <v>0.61649686775685097</v>
      </c>
      <c r="O10" s="17">
        <v>0.60379273473248696</v>
      </c>
      <c r="P10" s="17">
        <v>0.545357768553833</v>
      </c>
      <c r="Q10" s="17">
        <v>0.54530834608315704</v>
      </c>
      <c r="R10" s="17"/>
      <c r="S10" s="17">
        <v>0.58413755565236802</v>
      </c>
      <c r="T10" s="17">
        <v>0.58997480387062795</v>
      </c>
      <c r="U10" s="17">
        <v>0.63559434380368096</v>
      </c>
      <c r="V10" s="17">
        <v>0.60084294484076195</v>
      </c>
      <c r="W10" s="17">
        <v>0.52984702572542497</v>
      </c>
      <c r="X10" s="17">
        <v>0.59877817204866701</v>
      </c>
      <c r="Y10" s="17">
        <v>0.55310290504721404</v>
      </c>
      <c r="Z10" s="17">
        <v>0.570531244203062</v>
      </c>
      <c r="AA10" s="17">
        <v>0.54985773850970299</v>
      </c>
      <c r="AB10" s="17"/>
      <c r="AC10" s="17">
        <v>0.58416123982238699</v>
      </c>
      <c r="AD10" s="17">
        <v>0.57020520118193496</v>
      </c>
      <c r="AE10" s="17">
        <v>0.578532481854515</v>
      </c>
      <c r="AF10" s="17">
        <v>0.60078882945080303</v>
      </c>
      <c r="AG10" s="17">
        <v>0.58222631330501695</v>
      </c>
      <c r="AH10" s="17">
        <v>0.562186012595836</v>
      </c>
      <c r="AI10" s="17"/>
      <c r="AJ10" s="17">
        <v>0.61391676817844898</v>
      </c>
      <c r="AK10" s="17">
        <v>0.58397847063175601</v>
      </c>
      <c r="AL10" s="17">
        <v>0.52728377352445999</v>
      </c>
      <c r="AM10" s="17">
        <v>0.47446802872724902</v>
      </c>
      <c r="AN10" s="17">
        <v>0.58891072401990197</v>
      </c>
      <c r="AO10" s="17">
        <v>0.50306059871405095</v>
      </c>
      <c r="AP10" s="17"/>
      <c r="AQ10" s="17">
        <v>0.60454758061506597</v>
      </c>
      <c r="AR10" s="17">
        <v>0.56557651845509105</v>
      </c>
      <c r="AS10" s="17"/>
      <c r="AT10" s="17">
        <v>0.57378229629853805</v>
      </c>
      <c r="AU10" s="17">
        <v>0.60978469030319604</v>
      </c>
      <c r="AV10" s="17"/>
      <c r="AW10" s="17">
        <v>0.58930354810126295</v>
      </c>
      <c r="AX10" s="17">
        <v>0.57643587263006202</v>
      </c>
      <c r="AY10" s="17"/>
      <c r="AZ10" s="17">
        <v>0.57127694940747997</v>
      </c>
      <c r="BA10" s="17">
        <v>0.59546176510956905</v>
      </c>
      <c r="BB10" s="17"/>
      <c r="BC10" s="17">
        <v>0.56102520571505399</v>
      </c>
      <c r="BD10" s="17">
        <v>0.53062136982850605</v>
      </c>
      <c r="BE10" s="17">
        <v>0.584674646590153</v>
      </c>
      <c r="BF10" s="17">
        <v>0.62720079341297696</v>
      </c>
    </row>
    <row r="11" spans="2:58">
      <c r="B11" s="18" t="s">
        <v>274</v>
      </c>
      <c r="C11" s="17">
        <v>0.55367156257406303</v>
      </c>
      <c r="D11" s="17">
        <v>0.494640228280881</v>
      </c>
      <c r="E11" s="17">
        <v>0.61263430122444396</v>
      </c>
      <c r="F11" s="17"/>
      <c r="G11" s="17">
        <v>0.42252869831068701</v>
      </c>
      <c r="H11" s="17">
        <v>0.43895192990999299</v>
      </c>
      <c r="I11" s="17">
        <v>0.54201369579679204</v>
      </c>
      <c r="J11" s="17">
        <v>0.57728742394154597</v>
      </c>
      <c r="K11" s="17">
        <v>0.66578621835427398</v>
      </c>
      <c r="L11" s="17">
        <v>0.62498014539345503</v>
      </c>
      <c r="M11" s="17"/>
      <c r="N11" s="17">
        <v>0.53439851435058605</v>
      </c>
      <c r="O11" s="17">
        <v>0.60352306604856498</v>
      </c>
      <c r="P11" s="17">
        <v>0.52916405596035798</v>
      </c>
      <c r="Q11" s="17">
        <v>0.539754650247525</v>
      </c>
      <c r="R11" s="17"/>
      <c r="S11" s="17">
        <v>0.54248077185200005</v>
      </c>
      <c r="T11" s="17">
        <v>0.55468577802252805</v>
      </c>
      <c r="U11" s="17">
        <v>0.60492652887758203</v>
      </c>
      <c r="V11" s="17">
        <v>0.57202052278603599</v>
      </c>
      <c r="W11" s="17">
        <v>0.50600369925425803</v>
      </c>
      <c r="X11" s="17">
        <v>0.57385716075664805</v>
      </c>
      <c r="Y11" s="17">
        <v>0.52247251960855001</v>
      </c>
      <c r="Z11" s="17">
        <v>0.67225020525278201</v>
      </c>
      <c r="AA11" s="17">
        <v>0.50483599480766195</v>
      </c>
      <c r="AB11" s="17"/>
      <c r="AC11" s="17">
        <v>0.51938621278779995</v>
      </c>
      <c r="AD11" s="17">
        <v>0.51334550557971304</v>
      </c>
      <c r="AE11" s="17">
        <v>0.59656587273169703</v>
      </c>
      <c r="AF11" s="17">
        <v>0.589241651137972</v>
      </c>
      <c r="AG11" s="17">
        <v>0.61552023846930803</v>
      </c>
      <c r="AH11" s="17">
        <v>0.57213099141852397</v>
      </c>
      <c r="AI11" s="17"/>
      <c r="AJ11" s="17">
        <v>0.59221196816294697</v>
      </c>
      <c r="AK11" s="17">
        <v>0.54044832623366001</v>
      </c>
      <c r="AL11" s="17">
        <v>0.45300981766599502</v>
      </c>
      <c r="AM11" s="17">
        <v>0.55860873323217697</v>
      </c>
      <c r="AN11" s="17">
        <v>0.54482767439006696</v>
      </c>
      <c r="AO11" s="17">
        <v>0.38565224074367699</v>
      </c>
      <c r="AP11" s="17"/>
      <c r="AQ11" s="17">
        <v>0.52464940568794405</v>
      </c>
      <c r="AR11" s="17">
        <v>0.55321561081974402</v>
      </c>
      <c r="AS11" s="17"/>
      <c r="AT11" s="17">
        <v>0.54738412726665198</v>
      </c>
      <c r="AU11" s="17">
        <v>0.58166801800116597</v>
      </c>
      <c r="AV11" s="17"/>
      <c r="AW11" s="17">
        <v>0.57129716201106195</v>
      </c>
      <c r="AX11" s="17">
        <v>0.54333662996004695</v>
      </c>
      <c r="AY11" s="17"/>
      <c r="AZ11" s="17">
        <v>0.52875858499953998</v>
      </c>
      <c r="BA11" s="17">
        <v>0.56595590649666705</v>
      </c>
      <c r="BB11" s="17"/>
      <c r="BC11" s="17">
        <v>0.486227042057923</v>
      </c>
      <c r="BD11" s="17">
        <v>0.57619047634698595</v>
      </c>
      <c r="BE11" s="17">
        <v>0.57857037627999197</v>
      </c>
      <c r="BF11" s="17">
        <v>0.56529626241428199</v>
      </c>
    </row>
    <row r="12" spans="2:58">
      <c r="B12" s="18" t="s">
        <v>275</v>
      </c>
      <c r="C12" s="17">
        <v>0.48832881916095999</v>
      </c>
      <c r="D12" s="17">
        <v>0.47097336390130901</v>
      </c>
      <c r="E12" s="17">
        <v>0.50405878622567402</v>
      </c>
      <c r="F12" s="17"/>
      <c r="G12" s="17">
        <v>0.31185767493376099</v>
      </c>
      <c r="H12" s="17">
        <v>0.372710252310062</v>
      </c>
      <c r="I12" s="17">
        <v>0.38358629867264898</v>
      </c>
      <c r="J12" s="17">
        <v>0.51037346935735395</v>
      </c>
      <c r="K12" s="17">
        <v>0.60214769042451999</v>
      </c>
      <c r="L12" s="17">
        <v>0.64596318368666406</v>
      </c>
      <c r="M12" s="17"/>
      <c r="N12" s="17">
        <v>0.49946125340293301</v>
      </c>
      <c r="O12" s="17">
        <v>0.50474133080065398</v>
      </c>
      <c r="P12" s="17">
        <v>0.49285167994101797</v>
      </c>
      <c r="Q12" s="17">
        <v>0.44907557758328398</v>
      </c>
      <c r="R12" s="17"/>
      <c r="S12" s="17">
        <v>0.44732726721437699</v>
      </c>
      <c r="T12" s="17">
        <v>0.54795758941556705</v>
      </c>
      <c r="U12" s="17">
        <v>0.52806483055028797</v>
      </c>
      <c r="V12" s="17">
        <v>0.523278899787326</v>
      </c>
      <c r="W12" s="17">
        <v>0.59224998452760003</v>
      </c>
      <c r="X12" s="17">
        <v>0.44089615666465598</v>
      </c>
      <c r="Y12" s="17">
        <v>0.45816790246422701</v>
      </c>
      <c r="Z12" s="17">
        <v>0.381297822349428</v>
      </c>
      <c r="AA12" s="17">
        <v>0.434820156342834</v>
      </c>
      <c r="AB12" s="17"/>
      <c r="AC12" s="17">
        <v>0.375718929428694</v>
      </c>
      <c r="AD12" s="17">
        <v>0.47180469275488701</v>
      </c>
      <c r="AE12" s="17">
        <v>0.55011715743105205</v>
      </c>
      <c r="AF12" s="17">
        <v>0.57067957688097204</v>
      </c>
      <c r="AG12" s="17">
        <v>0.56375369232676997</v>
      </c>
      <c r="AH12" s="17">
        <v>0.47189549287406601</v>
      </c>
      <c r="AI12" s="17"/>
      <c r="AJ12" s="17">
        <v>0.583253161217272</v>
      </c>
      <c r="AK12" s="17">
        <v>0.44428282458674601</v>
      </c>
      <c r="AL12" s="17">
        <v>0.39681505094525099</v>
      </c>
      <c r="AM12" s="17">
        <v>0.35979655095198299</v>
      </c>
      <c r="AN12" s="17">
        <v>0.43259709728670898</v>
      </c>
      <c r="AO12" s="17">
        <v>0.55687295875739096</v>
      </c>
      <c r="AP12" s="17"/>
      <c r="AQ12" s="17">
        <v>0.42468135967591603</v>
      </c>
      <c r="AR12" s="17">
        <v>0.51127248419098503</v>
      </c>
      <c r="AS12" s="17"/>
      <c r="AT12" s="17">
        <v>0.495058868558237</v>
      </c>
      <c r="AU12" s="17">
        <v>0.46045621238769402</v>
      </c>
      <c r="AV12" s="17"/>
      <c r="AW12" s="17">
        <v>0.45031230678032502</v>
      </c>
      <c r="AX12" s="17">
        <v>0.51062015144036399</v>
      </c>
      <c r="AY12" s="17"/>
      <c r="AZ12" s="17">
        <v>0.36765193122579898</v>
      </c>
      <c r="BA12" s="17">
        <v>0.53215927988533496</v>
      </c>
      <c r="BB12" s="17"/>
      <c r="BC12" s="17">
        <v>0.37199544121401501</v>
      </c>
      <c r="BD12" s="17">
        <v>0.49713163009468198</v>
      </c>
      <c r="BE12" s="17">
        <v>0.49801357951172698</v>
      </c>
      <c r="BF12" s="17">
        <v>0.54806690384058099</v>
      </c>
    </row>
    <row r="13" spans="2:58" ht="28.9">
      <c r="B13" s="18" t="s">
        <v>276</v>
      </c>
      <c r="C13" s="17">
        <v>0.463103138628153</v>
      </c>
      <c r="D13" s="17">
        <v>0.39967893916999198</v>
      </c>
      <c r="E13" s="17">
        <v>0.52845625325022605</v>
      </c>
      <c r="F13" s="17"/>
      <c r="G13" s="17">
        <v>0.32699462523676698</v>
      </c>
      <c r="H13" s="17">
        <v>0.39864258042775802</v>
      </c>
      <c r="I13" s="17">
        <v>0.37695380841356102</v>
      </c>
      <c r="J13" s="17">
        <v>0.48602433248202598</v>
      </c>
      <c r="K13" s="17">
        <v>0.56522682973511595</v>
      </c>
      <c r="L13" s="17">
        <v>0.55896504055349405</v>
      </c>
      <c r="M13" s="17"/>
      <c r="N13" s="17">
        <v>0.44393021565688701</v>
      </c>
      <c r="O13" s="17">
        <v>0.45778234986993299</v>
      </c>
      <c r="P13" s="17">
        <v>0.496176582601</v>
      </c>
      <c r="Q13" s="17">
        <v>0.45591749976914803</v>
      </c>
      <c r="R13" s="17"/>
      <c r="S13" s="17">
        <v>0.40410213164742398</v>
      </c>
      <c r="T13" s="17">
        <v>0.44304670377502298</v>
      </c>
      <c r="U13" s="17">
        <v>0.51381939916839703</v>
      </c>
      <c r="V13" s="17">
        <v>0.56562698110012599</v>
      </c>
      <c r="W13" s="17">
        <v>0.41168093697173902</v>
      </c>
      <c r="X13" s="17">
        <v>0.48708076953521101</v>
      </c>
      <c r="Y13" s="17">
        <v>0.47653845435271502</v>
      </c>
      <c r="Z13" s="17">
        <v>0.509908438295814</v>
      </c>
      <c r="AA13" s="17">
        <v>0.41002004162052902</v>
      </c>
      <c r="AB13" s="17"/>
      <c r="AC13" s="17">
        <v>0.429583604621321</v>
      </c>
      <c r="AD13" s="17">
        <v>0.43032928640545198</v>
      </c>
      <c r="AE13" s="17">
        <v>0.54463130128669301</v>
      </c>
      <c r="AF13" s="17">
        <v>0.42721451747518302</v>
      </c>
      <c r="AG13" s="17">
        <v>0.559175309333107</v>
      </c>
      <c r="AH13" s="17">
        <v>0.52362653599523801</v>
      </c>
      <c r="AI13" s="17"/>
      <c r="AJ13" s="17">
        <v>0.50196703122876696</v>
      </c>
      <c r="AK13" s="17">
        <v>0.44045256237200398</v>
      </c>
      <c r="AL13" s="17">
        <v>0.42373686147565598</v>
      </c>
      <c r="AM13" s="17">
        <v>0.46722622281835402</v>
      </c>
      <c r="AN13" s="17">
        <v>0.45379209501487</v>
      </c>
      <c r="AO13" s="17">
        <v>0.30826938613281701</v>
      </c>
      <c r="AP13" s="17"/>
      <c r="AQ13" s="17">
        <v>0.416176875331709</v>
      </c>
      <c r="AR13" s="17">
        <v>0.47318417610274399</v>
      </c>
      <c r="AS13" s="17"/>
      <c r="AT13" s="17">
        <v>0.46613053116712</v>
      </c>
      <c r="AU13" s="17">
        <v>0.45235242728969399</v>
      </c>
      <c r="AV13" s="17"/>
      <c r="AW13" s="17">
        <v>0.49248321895160202</v>
      </c>
      <c r="AX13" s="17">
        <v>0.44587585785267703</v>
      </c>
      <c r="AY13" s="17"/>
      <c r="AZ13" s="17">
        <v>0.41160800439033601</v>
      </c>
      <c r="BA13" s="17">
        <v>0.49192854251406398</v>
      </c>
      <c r="BB13" s="17"/>
      <c r="BC13" s="17">
        <v>0.38968148953620702</v>
      </c>
      <c r="BD13" s="17">
        <v>0.54727136818504096</v>
      </c>
      <c r="BE13" s="17">
        <v>0.426913541709668</v>
      </c>
      <c r="BF13" s="17">
        <v>0.49418684885731801</v>
      </c>
    </row>
    <row r="14" spans="2:58" ht="28.9">
      <c r="B14" s="18" t="s">
        <v>277</v>
      </c>
      <c r="C14" s="17">
        <v>0.45929428639562597</v>
      </c>
      <c r="D14" s="17">
        <v>0.44843674783054799</v>
      </c>
      <c r="E14" s="17">
        <v>0.470448694449425</v>
      </c>
      <c r="F14" s="17"/>
      <c r="G14" s="17">
        <v>0.407689718882144</v>
      </c>
      <c r="H14" s="17">
        <v>0.32256965592313402</v>
      </c>
      <c r="I14" s="17">
        <v>0.37616093809458501</v>
      </c>
      <c r="J14" s="17">
        <v>0.47774740860190701</v>
      </c>
      <c r="K14" s="17">
        <v>0.52969768590317301</v>
      </c>
      <c r="L14" s="17">
        <v>0.58606299371410198</v>
      </c>
      <c r="M14" s="17"/>
      <c r="N14" s="17">
        <v>0.49330884144216802</v>
      </c>
      <c r="O14" s="17">
        <v>0.52220570986541603</v>
      </c>
      <c r="P14" s="17">
        <v>0.39292359837234198</v>
      </c>
      <c r="Q14" s="17">
        <v>0.407692498740994</v>
      </c>
      <c r="R14" s="17"/>
      <c r="S14" s="17">
        <v>0.48648619711470797</v>
      </c>
      <c r="T14" s="17">
        <v>0.418367204210778</v>
      </c>
      <c r="U14" s="17">
        <v>0.45497113392417499</v>
      </c>
      <c r="V14" s="17">
        <v>0.54802154121146196</v>
      </c>
      <c r="W14" s="17">
        <v>0.45534330872623502</v>
      </c>
      <c r="X14" s="17">
        <v>0.496833341276329</v>
      </c>
      <c r="Y14" s="17">
        <v>0.409949801168147</v>
      </c>
      <c r="Z14" s="17">
        <v>0.41450235785602502</v>
      </c>
      <c r="AA14" s="17">
        <v>0.43202397163334</v>
      </c>
      <c r="AB14" s="17"/>
      <c r="AC14" s="17">
        <v>0.41889662404434602</v>
      </c>
      <c r="AD14" s="17">
        <v>0.47574544320377798</v>
      </c>
      <c r="AE14" s="17">
        <v>0.46772138978434102</v>
      </c>
      <c r="AF14" s="17">
        <v>0.47168383143653703</v>
      </c>
      <c r="AG14" s="17">
        <v>0.48652863183838302</v>
      </c>
      <c r="AH14" s="17">
        <v>0.41123449188223898</v>
      </c>
      <c r="AI14" s="17"/>
      <c r="AJ14" s="17">
        <v>0.53571183058422001</v>
      </c>
      <c r="AK14" s="17">
        <v>0.38409040893982999</v>
      </c>
      <c r="AL14" s="17">
        <v>0.39466839119999703</v>
      </c>
      <c r="AM14" s="17">
        <v>0.398694363855709</v>
      </c>
      <c r="AN14" s="17">
        <v>0.42090684875963003</v>
      </c>
      <c r="AO14" s="17">
        <v>0.59519536525931405</v>
      </c>
      <c r="AP14" s="17"/>
      <c r="AQ14" s="17">
        <v>0.43378654489093899</v>
      </c>
      <c r="AR14" s="17">
        <v>0.45449713328546198</v>
      </c>
      <c r="AS14" s="17"/>
      <c r="AT14" s="17">
        <v>0.45387720724097003</v>
      </c>
      <c r="AU14" s="17">
        <v>0.47634681684243901</v>
      </c>
      <c r="AV14" s="17"/>
      <c r="AW14" s="17">
        <v>0.46451313981092601</v>
      </c>
      <c r="AX14" s="17">
        <v>0.45623416361441999</v>
      </c>
      <c r="AY14" s="17"/>
      <c r="AZ14" s="17">
        <v>0.43865796600040102</v>
      </c>
      <c r="BA14" s="17">
        <v>0.47576881725786802</v>
      </c>
      <c r="BB14" s="17"/>
      <c r="BC14" s="17">
        <v>0.413100430340407</v>
      </c>
      <c r="BD14" s="17">
        <v>0.45519382377741702</v>
      </c>
      <c r="BE14" s="17">
        <v>0.45874871300888997</v>
      </c>
      <c r="BF14" s="17">
        <v>0.48694028737677197</v>
      </c>
    </row>
    <row r="15" spans="2:58">
      <c r="B15" s="18" t="s">
        <v>278</v>
      </c>
      <c r="C15" s="17">
        <v>0.43874982262822299</v>
      </c>
      <c r="D15" s="17">
        <v>0.45101999685578498</v>
      </c>
      <c r="E15" s="17">
        <v>0.423734225334226</v>
      </c>
      <c r="F15" s="17"/>
      <c r="G15" s="17">
        <v>0.41197774848593199</v>
      </c>
      <c r="H15" s="17">
        <v>0.35877198307555302</v>
      </c>
      <c r="I15" s="17">
        <v>0.38621209979391702</v>
      </c>
      <c r="J15" s="17">
        <v>0.50064283166629797</v>
      </c>
      <c r="K15" s="17">
        <v>0.50545144851880497</v>
      </c>
      <c r="L15" s="17">
        <v>0.45561950332434498</v>
      </c>
      <c r="M15" s="17"/>
      <c r="N15" s="17">
        <v>0.46486651850611799</v>
      </c>
      <c r="O15" s="17">
        <v>0.48068534948194602</v>
      </c>
      <c r="P15" s="17">
        <v>0.40236485457811499</v>
      </c>
      <c r="Q15" s="17">
        <v>0.39148429752879399</v>
      </c>
      <c r="R15" s="17"/>
      <c r="S15" s="17">
        <v>0.46686922330762798</v>
      </c>
      <c r="T15" s="17">
        <v>0.421937753393894</v>
      </c>
      <c r="U15" s="17">
        <v>0.54439626565482502</v>
      </c>
      <c r="V15" s="17">
        <v>0.46978243598800301</v>
      </c>
      <c r="W15" s="17">
        <v>0.295243370171765</v>
      </c>
      <c r="X15" s="17">
        <v>0.44921343424014099</v>
      </c>
      <c r="Y15" s="17">
        <v>0.38579367123245301</v>
      </c>
      <c r="Z15" s="17">
        <v>0.49191800014360598</v>
      </c>
      <c r="AA15" s="17">
        <v>0.419038458462974</v>
      </c>
      <c r="AB15" s="17"/>
      <c r="AC15" s="17">
        <v>0.43234238534991298</v>
      </c>
      <c r="AD15" s="17">
        <v>0.43177001801418402</v>
      </c>
      <c r="AE15" s="17">
        <v>0.46228681762169099</v>
      </c>
      <c r="AF15" s="17">
        <v>0.444288921745773</v>
      </c>
      <c r="AG15" s="17">
        <v>0.44012592618593499</v>
      </c>
      <c r="AH15" s="17">
        <v>0.42344629110959597</v>
      </c>
      <c r="AI15" s="17"/>
      <c r="AJ15" s="17">
        <v>0.47667261517324899</v>
      </c>
      <c r="AK15" s="17">
        <v>0.37018192255189503</v>
      </c>
      <c r="AL15" s="17">
        <v>0.40672062148132498</v>
      </c>
      <c r="AM15" s="17">
        <v>0.31529155450590302</v>
      </c>
      <c r="AN15" s="17">
        <v>0.50170643523440295</v>
      </c>
      <c r="AO15" s="17">
        <v>0.44964465875641801</v>
      </c>
      <c r="AP15" s="17"/>
      <c r="AQ15" s="17">
        <v>0.41677333053238702</v>
      </c>
      <c r="AR15" s="17">
        <v>0.44870778018276603</v>
      </c>
      <c r="AS15" s="17"/>
      <c r="AT15" s="17">
        <v>0.43227602667484699</v>
      </c>
      <c r="AU15" s="17">
        <v>0.46881278318237102</v>
      </c>
      <c r="AV15" s="17"/>
      <c r="AW15" s="17">
        <v>0.45758558460302901</v>
      </c>
      <c r="AX15" s="17">
        <v>0.42770530006097202</v>
      </c>
      <c r="AY15" s="17"/>
      <c r="AZ15" s="17">
        <v>0.40639097467146301</v>
      </c>
      <c r="BA15" s="17">
        <v>0.45404001723989501</v>
      </c>
      <c r="BB15" s="17"/>
      <c r="BC15" s="17">
        <v>0.43390057966091899</v>
      </c>
      <c r="BD15" s="17">
        <v>0.44324766443493102</v>
      </c>
      <c r="BE15" s="17">
        <v>0.35903873552704302</v>
      </c>
      <c r="BF15" s="17">
        <v>0.447193097824227</v>
      </c>
    </row>
    <row r="16" spans="2:58" ht="28.9">
      <c r="B16" s="18" t="s">
        <v>279</v>
      </c>
      <c r="C16" s="17">
        <v>0.41646105336622902</v>
      </c>
      <c r="D16" s="17">
        <v>0.38166491552557402</v>
      </c>
      <c r="E16" s="17">
        <v>0.44986460516545301</v>
      </c>
      <c r="F16" s="17"/>
      <c r="G16" s="17">
        <v>0.249110292720891</v>
      </c>
      <c r="H16" s="17">
        <v>0.27916453072445702</v>
      </c>
      <c r="I16" s="17">
        <v>0.34645160577906398</v>
      </c>
      <c r="J16" s="17">
        <v>0.40550627063494699</v>
      </c>
      <c r="K16" s="17">
        <v>0.52369272734557004</v>
      </c>
      <c r="L16" s="17">
        <v>0.58956460320376003</v>
      </c>
      <c r="M16" s="17"/>
      <c r="N16" s="17">
        <v>0.41862922159259103</v>
      </c>
      <c r="O16" s="17">
        <v>0.41504117863927498</v>
      </c>
      <c r="P16" s="17">
        <v>0.41996707641082698</v>
      </c>
      <c r="Q16" s="17">
        <v>0.40729582912318102</v>
      </c>
      <c r="R16" s="17"/>
      <c r="S16" s="17">
        <v>0.39670742280023302</v>
      </c>
      <c r="T16" s="17">
        <v>0.46204579230637899</v>
      </c>
      <c r="U16" s="17">
        <v>0.47079168952799599</v>
      </c>
      <c r="V16" s="17">
        <v>0.454236909049684</v>
      </c>
      <c r="W16" s="17">
        <v>0.41469133631658001</v>
      </c>
      <c r="X16" s="17">
        <v>0.42261382771512301</v>
      </c>
      <c r="Y16" s="17">
        <v>0.40906552745150798</v>
      </c>
      <c r="Z16" s="17">
        <v>0.36881240048644098</v>
      </c>
      <c r="AA16" s="17">
        <v>0.32712071988305402</v>
      </c>
      <c r="AB16" s="17"/>
      <c r="AC16" s="17">
        <v>0.31633465408033701</v>
      </c>
      <c r="AD16" s="17">
        <v>0.42268742998398101</v>
      </c>
      <c r="AE16" s="17">
        <v>0.450168401484485</v>
      </c>
      <c r="AF16" s="17">
        <v>0.46131314910100002</v>
      </c>
      <c r="AG16" s="17">
        <v>0.50128373237683399</v>
      </c>
      <c r="AH16" s="17">
        <v>0.39379017995499899</v>
      </c>
      <c r="AI16" s="17"/>
      <c r="AJ16" s="17">
        <v>0.48922946887070001</v>
      </c>
      <c r="AK16" s="17">
        <v>0.38717305447807998</v>
      </c>
      <c r="AL16" s="17">
        <v>0.385903729989651</v>
      </c>
      <c r="AM16" s="17">
        <v>0.360216183702388</v>
      </c>
      <c r="AN16" s="17">
        <v>0.36415433936846398</v>
      </c>
      <c r="AO16" s="17">
        <v>0.32117245134915501</v>
      </c>
      <c r="AP16" s="17"/>
      <c r="AQ16" s="17">
        <v>0.364433777170103</v>
      </c>
      <c r="AR16" s="17">
        <v>0.42597119964283398</v>
      </c>
      <c r="AS16" s="17"/>
      <c r="AT16" s="17">
        <v>0.42549315646218799</v>
      </c>
      <c r="AU16" s="17">
        <v>0.37738891347238701</v>
      </c>
      <c r="AV16" s="17"/>
      <c r="AW16" s="17">
        <v>0.465463815652497</v>
      </c>
      <c r="AX16" s="17">
        <v>0.38772783223865898</v>
      </c>
      <c r="AY16" s="17"/>
      <c r="AZ16" s="17">
        <v>0.36746754459029601</v>
      </c>
      <c r="BA16" s="17">
        <v>0.44000147916390397</v>
      </c>
      <c r="BB16" s="17"/>
      <c r="BC16" s="17">
        <v>0.338472616128556</v>
      </c>
      <c r="BD16" s="17">
        <v>0.39831887232871499</v>
      </c>
      <c r="BE16" s="17">
        <v>0.42760472964844698</v>
      </c>
      <c r="BF16" s="17">
        <v>0.45914983607850002</v>
      </c>
    </row>
    <row r="17" spans="2:58">
      <c r="B17" s="18" t="s">
        <v>280</v>
      </c>
      <c r="C17" s="17">
        <v>0.379261895544034</v>
      </c>
      <c r="D17" s="17">
        <v>0.34939667736955998</v>
      </c>
      <c r="E17" s="17">
        <v>0.40742598065746599</v>
      </c>
      <c r="F17" s="17"/>
      <c r="G17" s="17">
        <v>0.35089662633510499</v>
      </c>
      <c r="H17" s="17">
        <v>0.27401404335974799</v>
      </c>
      <c r="I17" s="17">
        <v>0.32621538914412102</v>
      </c>
      <c r="J17" s="17">
        <v>0.37565366803973499</v>
      </c>
      <c r="K17" s="17">
        <v>0.46888043352329201</v>
      </c>
      <c r="L17" s="17">
        <v>0.44602182342155999</v>
      </c>
      <c r="M17" s="17"/>
      <c r="N17" s="17">
        <v>0.33683452043962803</v>
      </c>
      <c r="O17" s="17">
        <v>0.35338149965890098</v>
      </c>
      <c r="P17" s="17">
        <v>0.42965687321069301</v>
      </c>
      <c r="Q17" s="17">
        <v>0.40855476211121999</v>
      </c>
      <c r="R17" s="17"/>
      <c r="S17" s="17">
        <v>0.333082818970522</v>
      </c>
      <c r="T17" s="17">
        <v>0.38331149190817398</v>
      </c>
      <c r="U17" s="17">
        <v>0.46875828024431698</v>
      </c>
      <c r="V17" s="17">
        <v>0.39332613949881201</v>
      </c>
      <c r="W17" s="17">
        <v>0.41185793093553702</v>
      </c>
      <c r="X17" s="17">
        <v>0.43391496606744701</v>
      </c>
      <c r="Y17" s="17">
        <v>0.30974364904089902</v>
      </c>
      <c r="Z17" s="17">
        <v>0.428618547145799</v>
      </c>
      <c r="AA17" s="17">
        <v>0.316646152665648</v>
      </c>
      <c r="AB17" s="17"/>
      <c r="AC17" s="17">
        <v>0.34449323276442401</v>
      </c>
      <c r="AD17" s="17">
        <v>0.37076139539675801</v>
      </c>
      <c r="AE17" s="17">
        <v>0.382916356496799</v>
      </c>
      <c r="AF17" s="17">
        <v>0.39925265918008501</v>
      </c>
      <c r="AG17" s="17">
        <v>0.47514801178323102</v>
      </c>
      <c r="AH17" s="17">
        <v>0.26902405966552301</v>
      </c>
      <c r="AI17" s="17"/>
      <c r="AJ17" s="17">
        <v>0.39457424413184</v>
      </c>
      <c r="AK17" s="17">
        <v>0.38666189699333497</v>
      </c>
      <c r="AL17" s="17">
        <v>0.30913374207765898</v>
      </c>
      <c r="AM17" s="17">
        <v>0.359831059955384</v>
      </c>
      <c r="AN17" s="17">
        <v>0.37174643237087401</v>
      </c>
      <c r="AO17" s="17">
        <v>0.44319589572696699</v>
      </c>
      <c r="AP17" s="17"/>
      <c r="AQ17" s="17">
        <v>0.34184742228123699</v>
      </c>
      <c r="AR17" s="17">
        <v>0.390322951460914</v>
      </c>
      <c r="AS17" s="17"/>
      <c r="AT17" s="17">
        <v>0.37485018900343398</v>
      </c>
      <c r="AU17" s="17">
        <v>0.40876513298091099</v>
      </c>
      <c r="AV17" s="17"/>
      <c r="AW17" s="17">
        <v>0.41432385234240499</v>
      </c>
      <c r="AX17" s="17">
        <v>0.35870299415052698</v>
      </c>
      <c r="AY17" s="17"/>
      <c r="AZ17" s="17">
        <v>0.33746573227606302</v>
      </c>
      <c r="BA17" s="17">
        <v>0.39895034855535499</v>
      </c>
      <c r="BB17" s="17"/>
      <c r="BC17" s="17">
        <v>0.34239149763319898</v>
      </c>
      <c r="BD17" s="17">
        <v>0.414727365476731</v>
      </c>
      <c r="BE17" s="17">
        <v>0.38399414081111499</v>
      </c>
      <c r="BF17" s="17">
        <v>0.39781957389661998</v>
      </c>
    </row>
    <row r="18" spans="2:58" ht="28.9">
      <c r="B18" s="18" t="s">
        <v>281</v>
      </c>
      <c r="C18" s="17">
        <v>0.37768015010984901</v>
      </c>
      <c r="D18" s="17">
        <v>0.34560185779353197</v>
      </c>
      <c r="E18" s="17">
        <v>0.40811866817120002</v>
      </c>
      <c r="F18" s="17"/>
      <c r="G18" s="17">
        <v>0.33967833892080701</v>
      </c>
      <c r="H18" s="17">
        <v>0.26553850499968201</v>
      </c>
      <c r="I18" s="17">
        <v>0.29477671442954301</v>
      </c>
      <c r="J18" s="17">
        <v>0.37905533751779502</v>
      </c>
      <c r="K18" s="17">
        <v>0.472534127161718</v>
      </c>
      <c r="L18" s="17">
        <v>0.46761086065265001</v>
      </c>
      <c r="M18" s="17"/>
      <c r="N18" s="17">
        <v>0.38450503821225301</v>
      </c>
      <c r="O18" s="17">
        <v>0.41340991582624598</v>
      </c>
      <c r="P18" s="17">
        <v>0.36277757809623001</v>
      </c>
      <c r="Q18" s="17">
        <v>0.34302907490660101</v>
      </c>
      <c r="R18" s="17"/>
      <c r="S18" s="17">
        <v>0.42949134743649497</v>
      </c>
      <c r="T18" s="17">
        <v>0.37523268222714101</v>
      </c>
      <c r="U18" s="17">
        <v>0.40947557834155701</v>
      </c>
      <c r="V18" s="17">
        <v>0.42597265313782201</v>
      </c>
      <c r="W18" s="17">
        <v>0.37139819688703402</v>
      </c>
      <c r="X18" s="17">
        <v>0.38996997445905102</v>
      </c>
      <c r="Y18" s="17">
        <v>0.350226396851054</v>
      </c>
      <c r="Z18" s="17">
        <v>0.31389619533058299</v>
      </c>
      <c r="AA18" s="17">
        <v>0.29715233977546002</v>
      </c>
      <c r="AB18" s="17"/>
      <c r="AC18" s="17">
        <v>0.350967767985155</v>
      </c>
      <c r="AD18" s="17">
        <v>0.36265455197200902</v>
      </c>
      <c r="AE18" s="17">
        <v>0.44376560806787102</v>
      </c>
      <c r="AF18" s="17">
        <v>0.413321970126306</v>
      </c>
      <c r="AG18" s="17">
        <v>0.39645727918441498</v>
      </c>
      <c r="AH18" s="17">
        <v>0.22124893278694499</v>
      </c>
      <c r="AI18" s="17"/>
      <c r="AJ18" s="17">
        <v>0.43608636204485801</v>
      </c>
      <c r="AK18" s="17">
        <v>0.34372676895070597</v>
      </c>
      <c r="AL18" s="17">
        <v>0.28520604749928002</v>
      </c>
      <c r="AM18" s="17">
        <v>0.27513021245927999</v>
      </c>
      <c r="AN18" s="17">
        <v>0.36448738850006002</v>
      </c>
      <c r="AO18" s="17">
        <v>0.51188151567247697</v>
      </c>
      <c r="AP18" s="17"/>
      <c r="AQ18" s="17">
        <v>0.36623247236955397</v>
      </c>
      <c r="AR18" s="17">
        <v>0.38966379664343498</v>
      </c>
      <c r="AS18" s="17"/>
      <c r="AT18" s="17">
        <v>0.36795635573468899</v>
      </c>
      <c r="AU18" s="17">
        <v>0.41812552997972302</v>
      </c>
      <c r="AV18" s="17"/>
      <c r="AW18" s="17">
        <v>0.42944400327180698</v>
      </c>
      <c r="AX18" s="17">
        <v>0.34732793790946898</v>
      </c>
      <c r="AY18" s="17"/>
      <c r="AZ18" s="17">
        <v>0.36307798561004501</v>
      </c>
      <c r="BA18" s="17">
        <v>0.38952229234381902</v>
      </c>
      <c r="BB18" s="17"/>
      <c r="BC18" s="17">
        <v>0.324253129137197</v>
      </c>
      <c r="BD18" s="17">
        <v>0.36586797022256801</v>
      </c>
      <c r="BE18" s="17">
        <v>0.39358343584226102</v>
      </c>
      <c r="BF18" s="17">
        <v>0.38802415003000101</v>
      </c>
    </row>
    <row r="19" spans="2:58" ht="43.15">
      <c r="B19" s="18" t="s">
        <v>282</v>
      </c>
      <c r="C19" s="17">
        <v>0.36436350687077801</v>
      </c>
      <c r="D19" s="17">
        <v>0.34906869709289501</v>
      </c>
      <c r="E19" s="17">
        <v>0.37744640405123803</v>
      </c>
      <c r="F19" s="17"/>
      <c r="G19" s="17">
        <v>0.29906174513850797</v>
      </c>
      <c r="H19" s="17">
        <v>0.20672210683171599</v>
      </c>
      <c r="I19" s="17">
        <v>0.235146380950471</v>
      </c>
      <c r="J19" s="17">
        <v>0.36365369714405199</v>
      </c>
      <c r="K19" s="17">
        <v>0.46711683118244002</v>
      </c>
      <c r="L19" s="17">
        <v>0.53056363357598302</v>
      </c>
      <c r="M19" s="17"/>
      <c r="N19" s="17">
        <v>0.40159322694016703</v>
      </c>
      <c r="O19" s="17">
        <v>0.341733797745429</v>
      </c>
      <c r="P19" s="17">
        <v>0.36777554871048601</v>
      </c>
      <c r="Q19" s="17">
        <v>0.33795678174409799</v>
      </c>
      <c r="R19" s="17"/>
      <c r="S19" s="17">
        <v>0.329770292410487</v>
      </c>
      <c r="T19" s="17">
        <v>0.36391373980592701</v>
      </c>
      <c r="U19" s="17">
        <v>0.42510156266075899</v>
      </c>
      <c r="V19" s="17">
        <v>0.43742581746577103</v>
      </c>
      <c r="W19" s="17">
        <v>0.281083149452654</v>
      </c>
      <c r="X19" s="17">
        <v>0.393793251321578</v>
      </c>
      <c r="Y19" s="17">
        <v>0.38640985978946502</v>
      </c>
      <c r="Z19" s="17">
        <v>0.36067471121148598</v>
      </c>
      <c r="AA19" s="17">
        <v>0.30423972901966601</v>
      </c>
      <c r="AB19" s="17"/>
      <c r="AC19" s="17">
        <v>0.28618712107716199</v>
      </c>
      <c r="AD19" s="17">
        <v>0.38592619759177499</v>
      </c>
      <c r="AE19" s="17">
        <v>0.36673780247047599</v>
      </c>
      <c r="AF19" s="17">
        <v>0.403583584756186</v>
      </c>
      <c r="AG19" s="17">
        <v>0.40655326807814601</v>
      </c>
      <c r="AH19" s="17">
        <v>0.34955455545317399</v>
      </c>
      <c r="AI19" s="17"/>
      <c r="AJ19" s="17">
        <v>0.47378179136644399</v>
      </c>
      <c r="AK19" s="17">
        <v>0.26991555886122898</v>
      </c>
      <c r="AL19" s="17">
        <v>0.33770300802686398</v>
      </c>
      <c r="AM19" s="17">
        <v>0.257246213618749</v>
      </c>
      <c r="AN19" s="17">
        <v>0.30437591027545002</v>
      </c>
      <c r="AO19" s="17">
        <v>0.29659984541210099</v>
      </c>
      <c r="AP19" s="17"/>
      <c r="AQ19" s="17">
        <v>0.31503586083255097</v>
      </c>
      <c r="AR19" s="17">
        <v>0.380152547599869</v>
      </c>
      <c r="AS19" s="17"/>
      <c r="AT19" s="17">
        <v>0.37348021435048701</v>
      </c>
      <c r="AU19" s="17">
        <v>0.33228573037743397</v>
      </c>
      <c r="AV19" s="17"/>
      <c r="AW19" s="17">
        <v>0.42728600586797699</v>
      </c>
      <c r="AX19" s="17">
        <v>0.32746831988062503</v>
      </c>
      <c r="AY19" s="17"/>
      <c r="AZ19" s="17">
        <v>0.31345011640231801</v>
      </c>
      <c r="BA19" s="17">
        <v>0.38200760222290697</v>
      </c>
      <c r="BB19" s="17"/>
      <c r="BC19" s="17">
        <v>0.23345081944048199</v>
      </c>
      <c r="BD19" s="17">
        <v>0.38074948782868401</v>
      </c>
      <c r="BE19" s="17">
        <v>0.41848139281562102</v>
      </c>
      <c r="BF19" s="17">
        <v>0.404903979650512</v>
      </c>
    </row>
    <row r="20" spans="2:58" ht="28.9">
      <c r="B20" s="18" t="s">
        <v>283</v>
      </c>
      <c r="C20" s="17">
        <v>0.36198407941036198</v>
      </c>
      <c r="D20" s="17">
        <v>0.33358891019898401</v>
      </c>
      <c r="E20" s="17">
        <v>0.39080464505789902</v>
      </c>
      <c r="F20" s="17"/>
      <c r="G20" s="17">
        <v>0.36865339265631403</v>
      </c>
      <c r="H20" s="17">
        <v>0.238602919640025</v>
      </c>
      <c r="I20" s="17">
        <v>0.33273761792829298</v>
      </c>
      <c r="J20" s="17">
        <v>0.32949177827251203</v>
      </c>
      <c r="K20" s="17">
        <v>0.40733070289013501</v>
      </c>
      <c r="L20" s="17">
        <v>0.46240554239624199</v>
      </c>
      <c r="M20" s="17"/>
      <c r="N20" s="17">
        <v>0.38472589497619503</v>
      </c>
      <c r="O20" s="17">
        <v>0.35216782927366602</v>
      </c>
      <c r="P20" s="17">
        <v>0.38550807428409301</v>
      </c>
      <c r="Q20" s="17">
        <v>0.31966450029919802</v>
      </c>
      <c r="R20" s="17"/>
      <c r="S20" s="17">
        <v>0.401693066326684</v>
      </c>
      <c r="T20" s="17">
        <v>0.36477694624045898</v>
      </c>
      <c r="U20" s="17">
        <v>0.33152084390168002</v>
      </c>
      <c r="V20" s="17">
        <v>0.33607543007762503</v>
      </c>
      <c r="W20" s="17">
        <v>0.34840197293481501</v>
      </c>
      <c r="X20" s="17">
        <v>0.39046983577315703</v>
      </c>
      <c r="Y20" s="17">
        <v>0.41641950756677198</v>
      </c>
      <c r="Z20" s="17">
        <v>0.33443168734486201</v>
      </c>
      <c r="AA20" s="17">
        <v>0.31753616963723902</v>
      </c>
      <c r="AB20" s="17"/>
      <c r="AC20" s="17">
        <v>0.38584985480093498</v>
      </c>
      <c r="AD20" s="17">
        <v>0.31540417245774799</v>
      </c>
      <c r="AE20" s="17">
        <v>0.39665343765093902</v>
      </c>
      <c r="AF20" s="17">
        <v>0.38372022300736203</v>
      </c>
      <c r="AG20" s="17">
        <v>0.390159350905252</v>
      </c>
      <c r="AH20" s="17">
        <v>0.28068607056645201</v>
      </c>
      <c r="AI20" s="17"/>
      <c r="AJ20" s="17">
        <v>0.42453180850412697</v>
      </c>
      <c r="AK20" s="17">
        <v>0.31349332912098798</v>
      </c>
      <c r="AL20" s="17">
        <v>0.18753163580985499</v>
      </c>
      <c r="AM20" s="17">
        <v>0.34919166650962102</v>
      </c>
      <c r="AN20" s="17">
        <v>0.34107150248985202</v>
      </c>
      <c r="AO20" s="17">
        <v>0.40615413124112498</v>
      </c>
      <c r="AP20" s="17"/>
      <c r="AQ20" s="17">
        <v>0.35507893000063601</v>
      </c>
      <c r="AR20" s="17">
        <v>0.36605155358900998</v>
      </c>
      <c r="AS20" s="17"/>
      <c r="AT20" s="17">
        <v>0.36027574583192401</v>
      </c>
      <c r="AU20" s="17">
        <v>0.371517344518146</v>
      </c>
      <c r="AV20" s="17"/>
      <c r="AW20" s="17">
        <v>0.37080627401934202</v>
      </c>
      <c r="AX20" s="17">
        <v>0.35681110432276603</v>
      </c>
      <c r="AY20" s="17"/>
      <c r="AZ20" s="17">
        <v>0.33777028366918099</v>
      </c>
      <c r="BA20" s="17">
        <v>0.37401084226411202</v>
      </c>
      <c r="BB20" s="17"/>
      <c r="BC20" s="17">
        <v>0.29433551998761698</v>
      </c>
      <c r="BD20" s="17">
        <v>0.37496958317536599</v>
      </c>
      <c r="BE20" s="17">
        <v>0.38757899173153099</v>
      </c>
      <c r="BF20" s="17">
        <v>0.400013763041697</v>
      </c>
    </row>
    <row r="21" spans="2:58" ht="28.9">
      <c r="B21" s="18" t="s">
        <v>284</v>
      </c>
      <c r="C21" s="17">
        <v>0.33533063781227301</v>
      </c>
      <c r="D21" s="17">
        <v>0.31876224942751402</v>
      </c>
      <c r="E21" s="17">
        <v>0.34960375972055302</v>
      </c>
      <c r="F21" s="17"/>
      <c r="G21" s="17">
        <v>0.23746418131709199</v>
      </c>
      <c r="H21" s="17">
        <v>0.223043639737352</v>
      </c>
      <c r="I21" s="17">
        <v>0.27470629006713398</v>
      </c>
      <c r="J21" s="17">
        <v>0.34557049587493099</v>
      </c>
      <c r="K21" s="17">
        <v>0.37967778903104099</v>
      </c>
      <c r="L21" s="17">
        <v>0.47193557843686701</v>
      </c>
      <c r="M21" s="17"/>
      <c r="N21" s="17">
        <v>0.37092037205229</v>
      </c>
      <c r="O21" s="17">
        <v>0.30816830374996201</v>
      </c>
      <c r="P21" s="17">
        <v>0.354344187370499</v>
      </c>
      <c r="Q21" s="17">
        <v>0.301212023467195</v>
      </c>
      <c r="R21" s="17"/>
      <c r="S21" s="17">
        <v>0.32548233315263297</v>
      </c>
      <c r="T21" s="17">
        <v>0.30751079863408698</v>
      </c>
      <c r="U21" s="17">
        <v>0.38483193685725098</v>
      </c>
      <c r="V21" s="17">
        <v>0.397191534020506</v>
      </c>
      <c r="W21" s="17">
        <v>0.30161812128923599</v>
      </c>
      <c r="X21" s="17">
        <v>0.33479401797970798</v>
      </c>
      <c r="Y21" s="17">
        <v>0.38823479658222898</v>
      </c>
      <c r="Z21" s="17">
        <v>0.31210628497620102</v>
      </c>
      <c r="AA21" s="17">
        <v>0.27967966495941299</v>
      </c>
      <c r="AB21" s="17"/>
      <c r="AC21" s="17">
        <v>0.31882729155777401</v>
      </c>
      <c r="AD21" s="17">
        <v>0.33142476975867302</v>
      </c>
      <c r="AE21" s="17">
        <v>0.31292688347009001</v>
      </c>
      <c r="AF21" s="17">
        <v>0.35770011820013298</v>
      </c>
      <c r="AG21" s="17">
        <v>0.37308992287078302</v>
      </c>
      <c r="AH21" s="17">
        <v>0.32133612218441299</v>
      </c>
      <c r="AI21" s="17"/>
      <c r="AJ21" s="17">
        <v>0.42262304930387001</v>
      </c>
      <c r="AK21" s="17">
        <v>0.250435213492538</v>
      </c>
      <c r="AL21" s="17">
        <v>0.32663398070813798</v>
      </c>
      <c r="AM21" s="17">
        <v>0.243786160889466</v>
      </c>
      <c r="AN21" s="17">
        <v>0.306756156498531</v>
      </c>
      <c r="AO21" s="17">
        <v>0.24716429684835201</v>
      </c>
      <c r="AP21" s="17"/>
      <c r="AQ21" s="17">
        <v>0.323041384552681</v>
      </c>
      <c r="AR21" s="17">
        <v>0.33925581497378199</v>
      </c>
      <c r="AS21" s="17"/>
      <c r="AT21" s="17">
        <v>0.33302926754817502</v>
      </c>
      <c r="AU21" s="17">
        <v>0.33625938388640197</v>
      </c>
      <c r="AV21" s="17"/>
      <c r="AW21" s="17">
        <v>0.41488977456064302</v>
      </c>
      <c r="AX21" s="17">
        <v>0.28868040500386399</v>
      </c>
      <c r="AY21" s="17"/>
      <c r="AZ21" s="17">
        <v>0.32610401379793302</v>
      </c>
      <c r="BA21" s="17">
        <v>0.34937331995283799</v>
      </c>
      <c r="BB21" s="17"/>
      <c r="BC21" s="17">
        <v>0.21720988111426501</v>
      </c>
      <c r="BD21" s="17">
        <v>0.38706953883485001</v>
      </c>
      <c r="BE21" s="17">
        <v>0.31162755718269403</v>
      </c>
      <c r="BF21" s="17">
        <v>0.401010960603017</v>
      </c>
    </row>
    <row r="22" spans="2:58">
      <c r="B22" s="18" t="s">
        <v>285</v>
      </c>
      <c r="C22" s="17">
        <v>0.292017207175363</v>
      </c>
      <c r="D22" s="17">
        <v>0.29971993628176502</v>
      </c>
      <c r="E22" s="17">
        <v>0.28333494530749698</v>
      </c>
      <c r="F22" s="17"/>
      <c r="G22" s="17">
        <v>0.29708913622662197</v>
      </c>
      <c r="H22" s="17">
        <v>0.234488665933764</v>
      </c>
      <c r="I22" s="17">
        <v>0.212202991632709</v>
      </c>
      <c r="J22" s="17">
        <v>0.32771531184889002</v>
      </c>
      <c r="K22" s="17">
        <v>0.36082738091737798</v>
      </c>
      <c r="L22" s="17">
        <v>0.31218911058853199</v>
      </c>
      <c r="M22" s="17"/>
      <c r="N22" s="17">
        <v>0.27769344487301301</v>
      </c>
      <c r="O22" s="17">
        <v>0.31051646736862099</v>
      </c>
      <c r="P22" s="17">
        <v>0.29867185365485599</v>
      </c>
      <c r="Q22" s="17">
        <v>0.27594831164073302</v>
      </c>
      <c r="R22" s="17"/>
      <c r="S22" s="17">
        <v>0.31683140406488702</v>
      </c>
      <c r="T22" s="17">
        <v>0.26608894588257997</v>
      </c>
      <c r="U22" s="17">
        <v>0.32825015114725897</v>
      </c>
      <c r="V22" s="17">
        <v>0.26035196311661102</v>
      </c>
      <c r="W22" s="17">
        <v>0.25173199814131703</v>
      </c>
      <c r="X22" s="17">
        <v>0.329687558348909</v>
      </c>
      <c r="Y22" s="17">
        <v>0.31290663184463502</v>
      </c>
      <c r="Z22" s="17">
        <v>0.40022697289384801</v>
      </c>
      <c r="AA22" s="17">
        <v>0.24003940004445501</v>
      </c>
      <c r="AB22" s="17"/>
      <c r="AC22" s="17">
        <v>0.25703226018883502</v>
      </c>
      <c r="AD22" s="17">
        <v>0.310453070715413</v>
      </c>
      <c r="AE22" s="17">
        <v>0.32261719336474898</v>
      </c>
      <c r="AF22" s="17">
        <v>0.28459619816902998</v>
      </c>
      <c r="AG22" s="17">
        <v>0.29270598414309701</v>
      </c>
      <c r="AH22" s="17">
        <v>0.29178848384378803</v>
      </c>
      <c r="AI22" s="17"/>
      <c r="AJ22" s="17">
        <v>0.319292251285829</v>
      </c>
      <c r="AK22" s="17">
        <v>0.27404163883252203</v>
      </c>
      <c r="AL22" s="17">
        <v>0.27596020496291901</v>
      </c>
      <c r="AM22" s="17">
        <v>0.267291659130246</v>
      </c>
      <c r="AN22" s="17">
        <v>0.27290217701684599</v>
      </c>
      <c r="AO22" s="17">
        <v>0.30095491743813901</v>
      </c>
      <c r="AP22" s="17"/>
      <c r="AQ22" s="17">
        <v>0.29612295439321301</v>
      </c>
      <c r="AR22" s="17">
        <v>0.28342160835587998</v>
      </c>
      <c r="AS22" s="17"/>
      <c r="AT22" s="17">
        <v>0.28979110214001702</v>
      </c>
      <c r="AU22" s="17">
        <v>0.305478974175866</v>
      </c>
      <c r="AV22" s="17"/>
      <c r="AW22" s="17">
        <v>0.289486791549039</v>
      </c>
      <c r="AX22" s="17">
        <v>0.293500939690503</v>
      </c>
      <c r="AY22" s="17"/>
      <c r="AZ22" s="17">
        <v>0.265632918065</v>
      </c>
      <c r="BA22" s="17">
        <v>0.30220614183847799</v>
      </c>
      <c r="BB22" s="17"/>
      <c r="BC22" s="17">
        <v>0.28073295490989397</v>
      </c>
      <c r="BD22" s="17">
        <v>0.26762170123076601</v>
      </c>
      <c r="BE22" s="17">
        <v>0.29385743712005602</v>
      </c>
      <c r="BF22" s="17">
        <v>0.29053888656426002</v>
      </c>
    </row>
    <row r="23" spans="2:58" ht="28.9">
      <c r="B23" s="18" t="s">
        <v>286</v>
      </c>
      <c r="C23" s="17">
        <v>0.289334574515486</v>
      </c>
      <c r="D23" s="17">
        <v>0.30553515333014297</v>
      </c>
      <c r="E23" s="17">
        <v>0.269637282021365</v>
      </c>
      <c r="F23" s="17"/>
      <c r="G23" s="17">
        <v>0.28058153646636003</v>
      </c>
      <c r="H23" s="17">
        <v>0.20687428123819501</v>
      </c>
      <c r="I23" s="17">
        <v>0.28410554026430201</v>
      </c>
      <c r="J23" s="17">
        <v>0.30720705020424699</v>
      </c>
      <c r="K23" s="17">
        <v>0.26948361753797401</v>
      </c>
      <c r="L23" s="17">
        <v>0.35529051226481001</v>
      </c>
      <c r="M23" s="17"/>
      <c r="N23" s="17">
        <v>0.312263537604337</v>
      </c>
      <c r="O23" s="17">
        <v>0.314880729894008</v>
      </c>
      <c r="P23" s="17">
        <v>0.24880287680372801</v>
      </c>
      <c r="Q23" s="17">
        <v>0.26617149147290903</v>
      </c>
      <c r="R23" s="17"/>
      <c r="S23" s="17">
        <v>0.29925675821852998</v>
      </c>
      <c r="T23" s="17">
        <v>0.27625000720820397</v>
      </c>
      <c r="U23" s="17">
        <v>0.31516731371079998</v>
      </c>
      <c r="V23" s="17">
        <v>0.28171007139764898</v>
      </c>
      <c r="W23" s="17">
        <v>0.25158941827012499</v>
      </c>
      <c r="X23" s="17">
        <v>0.32873445343930602</v>
      </c>
      <c r="Y23" s="17">
        <v>0.36999616742080399</v>
      </c>
      <c r="Z23" s="17">
        <v>0.28287513236081202</v>
      </c>
      <c r="AA23" s="17">
        <v>0.217429315668593</v>
      </c>
      <c r="AB23" s="17"/>
      <c r="AC23" s="17">
        <v>0.304569443291416</v>
      </c>
      <c r="AD23" s="17">
        <v>0.32062464097112398</v>
      </c>
      <c r="AE23" s="17">
        <v>0.247774961247473</v>
      </c>
      <c r="AF23" s="17">
        <v>0.26744813849995502</v>
      </c>
      <c r="AG23" s="17">
        <v>0.27432404705436197</v>
      </c>
      <c r="AH23" s="17">
        <v>0.24747100454124299</v>
      </c>
      <c r="AI23" s="17"/>
      <c r="AJ23" s="17">
        <v>0.312532521949765</v>
      </c>
      <c r="AK23" s="17">
        <v>0.24284403949811501</v>
      </c>
      <c r="AL23" s="17">
        <v>0.26829229833520402</v>
      </c>
      <c r="AM23" s="17">
        <v>0.24471676737690201</v>
      </c>
      <c r="AN23" s="17">
        <v>0.31074571155102099</v>
      </c>
      <c r="AO23" s="17">
        <v>0.36100610400508898</v>
      </c>
      <c r="AP23" s="17"/>
      <c r="AQ23" s="17">
        <v>0.30484358288801799</v>
      </c>
      <c r="AR23" s="17">
        <v>0.28376520434069502</v>
      </c>
      <c r="AS23" s="17"/>
      <c r="AT23" s="17">
        <v>0.28906719492619398</v>
      </c>
      <c r="AU23" s="17">
        <v>0.29521336240357698</v>
      </c>
      <c r="AV23" s="17"/>
      <c r="AW23" s="17">
        <v>0.341512747690014</v>
      </c>
      <c r="AX23" s="17">
        <v>0.25873942195861699</v>
      </c>
      <c r="AY23" s="17"/>
      <c r="AZ23" s="17">
        <v>0.26112228884451</v>
      </c>
      <c r="BA23" s="17">
        <v>0.301025783223626</v>
      </c>
      <c r="BB23" s="17"/>
      <c r="BC23" s="17">
        <v>0.266484065338285</v>
      </c>
      <c r="BD23" s="17">
        <v>0.31866804984521002</v>
      </c>
      <c r="BE23" s="17">
        <v>0.315528995000808</v>
      </c>
      <c r="BF23" s="17">
        <v>0.27519769106562703</v>
      </c>
    </row>
    <row r="24" spans="2:58">
      <c r="B24" s="18" t="s">
        <v>287</v>
      </c>
      <c r="C24" s="17">
        <v>0.24830431358869101</v>
      </c>
      <c r="D24" s="17">
        <v>0.235938571695709</v>
      </c>
      <c r="E24" s="17">
        <v>0.260123007586398</v>
      </c>
      <c r="F24" s="17"/>
      <c r="G24" s="17">
        <v>0.16944195373774501</v>
      </c>
      <c r="H24" s="17">
        <v>0.16576796752055001</v>
      </c>
      <c r="I24" s="17">
        <v>0.26412820934935399</v>
      </c>
      <c r="J24" s="17">
        <v>0.265576076227449</v>
      </c>
      <c r="K24" s="17">
        <v>0.29685486468836098</v>
      </c>
      <c r="L24" s="17">
        <v>0.29771829544556999</v>
      </c>
      <c r="M24" s="17"/>
      <c r="N24" s="17">
        <v>0.272857160497398</v>
      </c>
      <c r="O24" s="17">
        <v>0.24414817198980099</v>
      </c>
      <c r="P24" s="17">
        <v>0.26632307314971299</v>
      </c>
      <c r="Q24" s="17">
        <v>0.20178349084976699</v>
      </c>
      <c r="R24" s="17"/>
      <c r="S24" s="17">
        <v>0.226238472786467</v>
      </c>
      <c r="T24" s="17">
        <v>0.20948715079080901</v>
      </c>
      <c r="U24" s="17">
        <v>0.29624528737618799</v>
      </c>
      <c r="V24" s="17">
        <v>0.19191849872788</v>
      </c>
      <c r="W24" s="17">
        <v>0.20804289155712</v>
      </c>
      <c r="X24" s="17">
        <v>0.322649361429313</v>
      </c>
      <c r="Y24" s="17">
        <v>0.24414854767688199</v>
      </c>
      <c r="Z24" s="17">
        <v>0.27969039787301903</v>
      </c>
      <c r="AA24" s="17">
        <v>0.28829407212610098</v>
      </c>
      <c r="AB24" s="17"/>
      <c r="AC24" s="17">
        <v>0.21270276561255999</v>
      </c>
      <c r="AD24" s="17">
        <v>0.26450988471686099</v>
      </c>
      <c r="AE24" s="17">
        <v>0.231118503924376</v>
      </c>
      <c r="AF24" s="17">
        <v>0.232487306891377</v>
      </c>
      <c r="AG24" s="17">
        <v>0.29706702490433601</v>
      </c>
      <c r="AH24" s="17">
        <v>0.318526435812165</v>
      </c>
      <c r="AI24" s="17"/>
      <c r="AJ24" s="17">
        <v>0.289450529319841</v>
      </c>
      <c r="AK24" s="17">
        <v>0.26753154227529002</v>
      </c>
      <c r="AL24" s="17">
        <v>0.11808694057029499</v>
      </c>
      <c r="AM24" s="17">
        <v>0.22026344160469999</v>
      </c>
      <c r="AN24" s="17">
        <v>0.21919534110414901</v>
      </c>
      <c r="AO24" s="17">
        <v>0.17099058090233701</v>
      </c>
      <c r="AP24" s="17"/>
      <c r="AQ24" s="17">
        <v>0.25822437975775098</v>
      </c>
      <c r="AR24" s="17">
        <v>0.242452513967053</v>
      </c>
      <c r="AS24" s="17"/>
      <c r="AT24" s="17">
        <v>0.25705750714352399</v>
      </c>
      <c r="AU24" s="17">
        <v>0.22308201545709599</v>
      </c>
      <c r="AV24" s="17"/>
      <c r="AW24" s="17">
        <v>0.22704935661894199</v>
      </c>
      <c r="AX24" s="17">
        <v>0.26076735342919999</v>
      </c>
      <c r="AY24" s="17"/>
      <c r="AZ24" s="17">
        <v>0.225840522911646</v>
      </c>
      <c r="BA24" s="17">
        <v>0.257420209427285</v>
      </c>
      <c r="BB24" s="17"/>
      <c r="BC24" s="17">
        <v>0.21945411670801401</v>
      </c>
      <c r="BD24" s="17">
        <v>0.16889735327375599</v>
      </c>
      <c r="BE24" s="17">
        <v>0.27469643556975398</v>
      </c>
      <c r="BF24" s="17">
        <v>0.28152930699657103</v>
      </c>
    </row>
    <row r="25" spans="2:58" ht="28.9">
      <c r="B25" s="18" t="s">
        <v>288</v>
      </c>
      <c r="C25" s="17">
        <v>0.23496360343393</v>
      </c>
      <c r="D25" s="17">
        <v>0.21618272167958499</v>
      </c>
      <c r="E25" s="17">
        <v>0.25333835610447403</v>
      </c>
      <c r="F25" s="17"/>
      <c r="G25" s="17">
        <v>0.27064208023077702</v>
      </c>
      <c r="H25" s="17">
        <v>0.22779415946213599</v>
      </c>
      <c r="I25" s="17">
        <v>0.19564666987743001</v>
      </c>
      <c r="J25" s="17">
        <v>0.21559334169025701</v>
      </c>
      <c r="K25" s="17">
        <v>0.24528013618732</v>
      </c>
      <c r="L25" s="17">
        <v>0.2507218023401</v>
      </c>
      <c r="M25" s="17"/>
      <c r="N25" s="17">
        <v>0.27660818064703102</v>
      </c>
      <c r="O25" s="17">
        <v>0.24046953265973101</v>
      </c>
      <c r="P25" s="17">
        <v>0.208981404202147</v>
      </c>
      <c r="Q25" s="17">
        <v>0.19853189278799799</v>
      </c>
      <c r="R25" s="17"/>
      <c r="S25" s="17">
        <v>0.28054126299818399</v>
      </c>
      <c r="T25" s="17">
        <v>0.26202593319693201</v>
      </c>
      <c r="U25" s="17">
        <v>0.218939610418524</v>
      </c>
      <c r="V25" s="17">
        <v>0.22094964765658601</v>
      </c>
      <c r="W25" s="17">
        <v>0.17464142952019901</v>
      </c>
      <c r="X25" s="17">
        <v>0.265164712487516</v>
      </c>
      <c r="Y25" s="17">
        <v>0.17409383858618299</v>
      </c>
      <c r="Z25" s="17">
        <v>0.23694855875387499</v>
      </c>
      <c r="AA25" s="17">
        <v>0.23235186740005001</v>
      </c>
      <c r="AB25" s="17"/>
      <c r="AC25" s="17">
        <v>0.30926088665082202</v>
      </c>
      <c r="AD25" s="17">
        <v>0.21728618631937599</v>
      </c>
      <c r="AE25" s="17">
        <v>0.23262612198799801</v>
      </c>
      <c r="AF25" s="17">
        <v>0.17314880051645201</v>
      </c>
      <c r="AG25" s="17">
        <v>0.246804282459783</v>
      </c>
      <c r="AH25" s="17">
        <v>0.19338438028721799</v>
      </c>
      <c r="AI25" s="17"/>
      <c r="AJ25" s="17">
        <v>0.21714571782038</v>
      </c>
      <c r="AK25" s="17">
        <v>0.19619382297061599</v>
      </c>
      <c r="AL25" s="17">
        <v>0.21903602006613401</v>
      </c>
      <c r="AM25" s="17">
        <v>0.24998545296094901</v>
      </c>
      <c r="AN25" s="17">
        <v>0.278539561692144</v>
      </c>
      <c r="AO25" s="17">
        <v>0.504822716620973</v>
      </c>
      <c r="AP25" s="17"/>
      <c r="AQ25" s="17">
        <v>0.217292179614682</v>
      </c>
      <c r="AR25" s="17">
        <v>0.237583835000194</v>
      </c>
      <c r="AS25" s="17"/>
      <c r="AT25" s="17">
        <v>0.21706539670706601</v>
      </c>
      <c r="AU25" s="17">
        <v>0.297013022952131</v>
      </c>
      <c r="AV25" s="17"/>
      <c r="AW25" s="17">
        <v>0.25862897469127399</v>
      </c>
      <c r="AX25" s="17">
        <v>0.22108719496881199</v>
      </c>
      <c r="AY25" s="17"/>
      <c r="AZ25" s="17">
        <v>0.228734183952683</v>
      </c>
      <c r="BA25" s="17">
        <v>0.240595013718538</v>
      </c>
      <c r="BB25" s="17"/>
      <c r="BC25" s="17">
        <v>0.273702724116551</v>
      </c>
      <c r="BD25" s="17">
        <v>0.29258095743103502</v>
      </c>
      <c r="BE25" s="17">
        <v>0.19275898759341201</v>
      </c>
      <c r="BF25" s="17">
        <v>0.23078200604062399</v>
      </c>
    </row>
    <row r="26" spans="2:58">
      <c r="B26" s="18" t="s">
        <v>101</v>
      </c>
      <c r="C26" s="17">
        <v>2.0469282171755199E-2</v>
      </c>
      <c r="D26" s="17">
        <v>1.9563671215721602E-2</v>
      </c>
      <c r="E26" s="17">
        <v>2.1489103957888601E-2</v>
      </c>
      <c r="F26" s="17"/>
      <c r="G26" s="17">
        <v>3.0080119639276301E-2</v>
      </c>
      <c r="H26" s="17">
        <v>1.17749764077867E-2</v>
      </c>
      <c r="I26" s="17">
        <v>6.4866503676325902E-3</v>
      </c>
      <c r="J26" s="17">
        <v>5.5359306590140302E-2</v>
      </c>
      <c r="K26" s="17">
        <v>1.9058681123599899E-2</v>
      </c>
      <c r="L26" s="17">
        <v>7.8327849678444597E-3</v>
      </c>
      <c r="M26" s="17"/>
      <c r="N26" s="17">
        <v>1.6010388955025202E-2</v>
      </c>
      <c r="O26" s="17">
        <v>1.5968041456365899E-2</v>
      </c>
      <c r="P26" s="17">
        <v>1.29209809380002E-2</v>
      </c>
      <c r="Q26" s="17">
        <v>3.7591569807974803E-2</v>
      </c>
      <c r="R26" s="17"/>
      <c r="S26" s="17">
        <v>1.8143104120265499E-2</v>
      </c>
      <c r="T26" s="17">
        <v>2.2906981527994402E-2</v>
      </c>
      <c r="U26" s="17">
        <v>1.09010637259545E-2</v>
      </c>
      <c r="V26" s="17">
        <v>1.1507672696811799E-2</v>
      </c>
      <c r="W26" s="17">
        <v>1.3099953737768399E-2</v>
      </c>
      <c r="X26" s="17">
        <v>3.08708982657738E-2</v>
      </c>
      <c r="Y26" s="17">
        <v>2.9593408557981499E-2</v>
      </c>
      <c r="Z26" s="17">
        <v>2.0450294395922601E-2</v>
      </c>
      <c r="AA26" s="17">
        <v>2.4236904631411E-2</v>
      </c>
      <c r="AB26" s="17"/>
      <c r="AC26" s="17">
        <v>2.07251052264779E-2</v>
      </c>
      <c r="AD26" s="17">
        <v>2.4282440019201702E-2</v>
      </c>
      <c r="AE26" s="17">
        <v>1.7780908708962598E-2</v>
      </c>
      <c r="AF26" s="17">
        <v>2.2024061030220698E-2</v>
      </c>
      <c r="AG26" s="17">
        <v>9.0777998120136396E-3</v>
      </c>
      <c r="AH26" s="17">
        <v>2.4854728020502499E-2</v>
      </c>
      <c r="AI26" s="17"/>
      <c r="AJ26" s="17">
        <v>1.61722886546567E-2</v>
      </c>
      <c r="AK26" s="17">
        <v>1.54012911480991E-2</v>
      </c>
      <c r="AL26" s="17">
        <v>4.6120417386287797E-2</v>
      </c>
      <c r="AM26" s="17">
        <v>2.3566997884065601E-2</v>
      </c>
      <c r="AN26" s="17">
        <v>2.2276073514070301E-2</v>
      </c>
      <c r="AO26" s="17">
        <v>0</v>
      </c>
      <c r="AP26" s="17"/>
      <c r="AQ26" s="17">
        <v>9.23530858253741E-3</v>
      </c>
      <c r="AR26" s="17">
        <v>1.76003736860409E-2</v>
      </c>
      <c r="AS26" s="17"/>
      <c r="AT26" s="17">
        <v>2.1043631143631999E-2</v>
      </c>
      <c r="AU26" s="17">
        <v>1.8953327921824099E-2</v>
      </c>
      <c r="AV26" s="17"/>
      <c r="AW26" s="17">
        <v>5.2664282814075198E-3</v>
      </c>
      <c r="AX26" s="17">
        <v>2.93836156138092E-2</v>
      </c>
      <c r="AY26" s="17"/>
      <c r="AZ26" s="17">
        <v>5.5976088230540004E-3</v>
      </c>
      <c r="BA26" s="17">
        <v>1.7689623626000298E-2</v>
      </c>
      <c r="BB26" s="17"/>
      <c r="BC26" s="17">
        <v>1.20898627507647E-2</v>
      </c>
      <c r="BD26" s="17">
        <v>2.18028193605069E-2</v>
      </c>
      <c r="BE26" s="17">
        <v>6.5687560927994298E-3</v>
      </c>
      <c r="BF26" s="17">
        <v>1.81134856048277E-2</v>
      </c>
    </row>
    <row r="27" spans="2:58" ht="28.9">
      <c r="B27" s="18" t="s">
        <v>289</v>
      </c>
      <c r="C27" s="19">
        <v>8.4684327083955103E-3</v>
      </c>
      <c r="D27" s="19">
        <v>1.3043043439926599E-2</v>
      </c>
      <c r="E27" s="19">
        <v>3.7889248588190601E-3</v>
      </c>
      <c r="F27" s="19"/>
      <c r="G27" s="19">
        <v>1.2118791508588999E-2</v>
      </c>
      <c r="H27" s="19">
        <v>0</v>
      </c>
      <c r="I27" s="19">
        <v>0</v>
      </c>
      <c r="J27" s="19">
        <v>2.5720944892850001E-2</v>
      </c>
      <c r="K27" s="19">
        <v>0</v>
      </c>
      <c r="L27" s="19">
        <v>1.2319982447900999E-2</v>
      </c>
      <c r="M27" s="19"/>
      <c r="N27" s="19">
        <v>3.5247283700619901E-3</v>
      </c>
      <c r="O27" s="19">
        <v>0</v>
      </c>
      <c r="P27" s="19">
        <v>2.0384845022833002E-2</v>
      </c>
      <c r="Q27" s="19">
        <v>1.25444946748513E-2</v>
      </c>
      <c r="R27" s="19"/>
      <c r="S27" s="19">
        <v>0</v>
      </c>
      <c r="T27" s="19">
        <v>5.7923353111828E-3</v>
      </c>
      <c r="U27" s="19">
        <v>9.9759551211529608E-3</v>
      </c>
      <c r="V27" s="19">
        <v>0</v>
      </c>
      <c r="W27" s="19">
        <v>0</v>
      </c>
      <c r="X27" s="19">
        <v>2.4402737129129E-2</v>
      </c>
      <c r="Y27" s="19">
        <v>0</v>
      </c>
      <c r="Z27" s="19">
        <v>0</v>
      </c>
      <c r="AA27" s="19">
        <v>2.7976039611776801E-2</v>
      </c>
      <c r="AB27" s="19"/>
      <c r="AC27" s="19">
        <v>0</v>
      </c>
      <c r="AD27" s="19">
        <v>1.1724697406332901E-2</v>
      </c>
      <c r="AE27" s="19">
        <v>1.5346545075393099E-2</v>
      </c>
      <c r="AF27" s="19">
        <v>1.0842621814341201E-2</v>
      </c>
      <c r="AG27" s="19">
        <v>8.7508303126540895E-3</v>
      </c>
      <c r="AH27" s="19">
        <v>0</v>
      </c>
      <c r="AI27" s="19"/>
      <c r="AJ27" s="19">
        <v>7.4683419811647101E-3</v>
      </c>
      <c r="AK27" s="19">
        <v>7.6211769423851399E-3</v>
      </c>
      <c r="AL27" s="19">
        <v>0</v>
      </c>
      <c r="AM27" s="19">
        <v>2.0889731092151399E-2</v>
      </c>
      <c r="AN27" s="19">
        <v>5.3961593891423401E-3</v>
      </c>
      <c r="AO27" s="19">
        <v>3.5516018779992602E-2</v>
      </c>
      <c r="AP27" s="19"/>
      <c r="AQ27" s="19">
        <v>6.9047288515950104E-3</v>
      </c>
      <c r="AR27" s="19">
        <v>1.00208150601452E-2</v>
      </c>
      <c r="AS27" s="19"/>
      <c r="AT27" s="19">
        <v>8.1005990821673198E-3</v>
      </c>
      <c r="AU27" s="19">
        <v>1.01575873751273E-2</v>
      </c>
      <c r="AV27" s="19"/>
      <c r="AW27" s="19">
        <v>0</v>
      </c>
      <c r="AX27" s="19">
        <v>1.3433976246386301E-2</v>
      </c>
      <c r="AY27" s="19"/>
      <c r="AZ27" s="19">
        <v>9.5773594183334709E-3</v>
      </c>
      <c r="BA27" s="19">
        <v>7.40453677368739E-3</v>
      </c>
      <c r="BB27" s="19"/>
      <c r="BC27" s="19">
        <v>0</v>
      </c>
      <c r="BD27" s="19">
        <v>2.1455282516110299E-2</v>
      </c>
      <c r="BE27" s="19">
        <v>8.9952953429466697E-3</v>
      </c>
      <c r="BF27" s="19">
        <v>3.6779765629430302E-3</v>
      </c>
    </row>
    <row r="28" spans="2:58">
      <c r="B28" s="16" t="s">
        <v>17</v>
      </c>
    </row>
    <row r="29" spans="2:58">
      <c r="B29" t="s">
        <v>497</v>
      </c>
    </row>
    <row r="30" spans="2:58">
      <c r="B30" t="s">
        <v>498</v>
      </c>
    </row>
    <row r="32" spans="2:58">
      <c r="B32"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BF29"/>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290</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1017</v>
      </c>
      <c r="D7" s="10">
        <v>501</v>
      </c>
      <c r="E7" s="10">
        <v>514</v>
      </c>
      <c r="F7" s="10"/>
      <c r="G7" s="10">
        <v>112</v>
      </c>
      <c r="H7" s="10">
        <v>178</v>
      </c>
      <c r="I7" s="10">
        <v>140</v>
      </c>
      <c r="J7" s="10">
        <v>164</v>
      </c>
      <c r="K7" s="10">
        <v>170</v>
      </c>
      <c r="L7" s="10">
        <v>251</v>
      </c>
      <c r="M7" s="10"/>
      <c r="N7" s="10">
        <v>281</v>
      </c>
      <c r="O7" s="10">
        <v>271</v>
      </c>
      <c r="P7" s="10">
        <v>225</v>
      </c>
      <c r="Q7" s="10">
        <v>238</v>
      </c>
      <c r="R7" s="10"/>
      <c r="S7" s="10">
        <v>158</v>
      </c>
      <c r="T7" s="10">
        <v>169</v>
      </c>
      <c r="U7" s="10">
        <v>94</v>
      </c>
      <c r="V7" s="10">
        <v>125</v>
      </c>
      <c r="W7" s="10">
        <v>79</v>
      </c>
      <c r="X7" s="10">
        <v>102</v>
      </c>
      <c r="Y7" s="10">
        <v>101</v>
      </c>
      <c r="Z7" s="10">
        <v>50</v>
      </c>
      <c r="AA7" s="10">
        <v>139</v>
      </c>
      <c r="AB7" s="10"/>
      <c r="AC7" s="10">
        <v>236</v>
      </c>
      <c r="AD7" s="10">
        <v>302</v>
      </c>
      <c r="AE7" s="10">
        <v>129</v>
      </c>
      <c r="AF7" s="10">
        <v>188</v>
      </c>
      <c r="AG7" s="10">
        <v>120</v>
      </c>
      <c r="AH7" s="10">
        <v>42</v>
      </c>
      <c r="AI7" s="10"/>
      <c r="AJ7" s="10">
        <v>432</v>
      </c>
      <c r="AK7" s="10">
        <v>203</v>
      </c>
      <c r="AL7" s="10">
        <v>63</v>
      </c>
      <c r="AM7" s="10">
        <v>84</v>
      </c>
      <c r="AN7" s="10">
        <v>199</v>
      </c>
      <c r="AO7" s="10">
        <v>26</v>
      </c>
      <c r="AP7" s="10"/>
      <c r="AQ7" s="10">
        <v>305</v>
      </c>
      <c r="AR7" s="10">
        <v>558</v>
      </c>
      <c r="AS7" s="10"/>
      <c r="AT7" s="10">
        <v>800</v>
      </c>
      <c r="AU7" s="10">
        <v>210</v>
      </c>
      <c r="AV7" s="10"/>
      <c r="AW7" s="10">
        <v>371</v>
      </c>
      <c r="AX7" s="10">
        <v>646</v>
      </c>
      <c r="AY7" s="10"/>
      <c r="AZ7" s="10">
        <v>204</v>
      </c>
      <c r="BA7" s="10">
        <v>780</v>
      </c>
      <c r="BB7" s="10"/>
      <c r="BC7" s="10">
        <v>191</v>
      </c>
      <c r="BD7" s="10">
        <v>141</v>
      </c>
      <c r="BE7" s="10">
        <v>175</v>
      </c>
      <c r="BF7" s="10">
        <v>277</v>
      </c>
    </row>
    <row r="8" spans="2:58" ht="30" customHeight="1">
      <c r="B8" s="11" t="s">
        <v>85</v>
      </c>
      <c r="C8" s="11">
        <v>1013</v>
      </c>
      <c r="D8" s="11">
        <v>513</v>
      </c>
      <c r="E8" s="11">
        <v>498</v>
      </c>
      <c r="F8" s="11"/>
      <c r="G8" s="11">
        <v>129</v>
      </c>
      <c r="H8" s="11">
        <v>177</v>
      </c>
      <c r="I8" s="11">
        <v>152</v>
      </c>
      <c r="J8" s="11">
        <v>161</v>
      </c>
      <c r="K8" s="11">
        <v>158</v>
      </c>
      <c r="L8" s="11">
        <v>232</v>
      </c>
      <c r="M8" s="11"/>
      <c r="N8" s="11">
        <v>278</v>
      </c>
      <c r="O8" s="11">
        <v>266</v>
      </c>
      <c r="P8" s="11">
        <v>223</v>
      </c>
      <c r="Q8" s="11">
        <v>243</v>
      </c>
      <c r="R8" s="11"/>
      <c r="S8" s="11">
        <v>146</v>
      </c>
      <c r="T8" s="11">
        <v>169</v>
      </c>
      <c r="U8" s="11">
        <v>104</v>
      </c>
      <c r="V8" s="11">
        <v>118</v>
      </c>
      <c r="W8" s="11">
        <v>80</v>
      </c>
      <c r="X8" s="11">
        <v>108</v>
      </c>
      <c r="Y8" s="11">
        <v>100</v>
      </c>
      <c r="Z8" s="11">
        <v>47</v>
      </c>
      <c r="AA8" s="11">
        <v>140</v>
      </c>
      <c r="AB8" s="11"/>
      <c r="AC8" s="11">
        <v>235</v>
      </c>
      <c r="AD8" s="11">
        <v>301</v>
      </c>
      <c r="AE8" s="11">
        <v>130</v>
      </c>
      <c r="AF8" s="11">
        <v>186</v>
      </c>
      <c r="AG8" s="11">
        <v>117</v>
      </c>
      <c r="AH8" s="11">
        <v>42</v>
      </c>
      <c r="AI8" s="11"/>
      <c r="AJ8" s="11">
        <v>412</v>
      </c>
      <c r="AK8" s="11">
        <v>205</v>
      </c>
      <c r="AL8" s="11">
        <v>65</v>
      </c>
      <c r="AM8" s="11">
        <v>87</v>
      </c>
      <c r="AN8" s="11">
        <v>200</v>
      </c>
      <c r="AO8" s="11">
        <v>29</v>
      </c>
      <c r="AP8" s="11"/>
      <c r="AQ8" s="11">
        <v>307</v>
      </c>
      <c r="AR8" s="11">
        <v>553</v>
      </c>
      <c r="AS8" s="11"/>
      <c r="AT8" s="11">
        <v>797</v>
      </c>
      <c r="AU8" s="11">
        <v>208</v>
      </c>
      <c r="AV8" s="11"/>
      <c r="AW8" s="11">
        <v>374</v>
      </c>
      <c r="AX8" s="11">
        <v>638</v>
      </c>
      <c r="AY8" s="11"/>
      <c r="AZ8" s="11">
        <v>204</v>
      </c>
      <c r="BA8" s="11">
        <v>772</v>
      </c>
      <c r="BB8" s="11"/>
      <c r="BC8" s="11">
        <v>201</v>
      </c>
      <c r="BD8" s="11">
        <v>141</v>
      </c>
      <c r="BE8" s="11">
        <v>174</v>
      </c>
      <c r="BF8" s="11">
        <v>267</v>
      </c>
    </row>
    <row r="9" spans="2:58">
      <c r="B9" s="18" t="s">
        <v>291</v>
      </c>
      <c r="C9" s="17">
        <v>0.50073366360737803</v>
      </c>
      <c r="D9" s="17">
        <v>0.47146220394742999</v>
      </c>
      <c r="E9" s="17">
        <v>0.52879829282570601</v>
      </c>
      <c r="F9" s="17"/>
      <c r="G9" s="17">
        <v>0.39352324601891198</v>
      </c>
      <c r="H9" s="17">
        <v>0.35968144556849102</v>
      </c>
      <c r="I9" s="17">
        <v>0.490959194234041</v>
      </c>
      <c r="J9" s="17">
        <v>0.49882459475417401</v>
      </c>
      <c r="K9" s="17">
        <v>0.58628369121444401</v>
      </c>
      <c r="L9" s="17">
        <v>0.61298192351220504</v>
      </c>
      <c r="M9" s="17"/>
      <c r="N9" s="17">
        <v>0.44818410732519598</v>
      </c>
      <c r="O9" s="17">
        <v>0.52396390159116002</v>
      </c>
      <c r="P9" s="17">
        <v>0.50549096164067497</v>
      </c>
      <c r="Q9" s="17">
        <v>0.53071305180073902</v>
      </c>
      <c r="R9" s="17"/>
      <c r="S9" s="17">
        <v>0.415965918872575</v>
      </c>
      <c r="T9" s="17">
        <v>0.49780637423575202</v>
      </c>
      <c r="U9" s="17">
        <v>0.56423928472222495</v>
      </c>
      <c r="V9" s="17">
        <v>0.56850710984306896</v>
      </c>
      <c r="W9" s="17">
        <v>0.49466822790203402</v>
      </c>
      <c r="X9" s="17">
        <v>0.53924410171904003</v>
      </c>
      <c r="Y9" s="17">
        <v>0.464186213399984</v>
      </c>
      <c r="Z9" s="17">
        <v>0.49395618274777803</v>
      </c>
      <c r="AA9" s="17">
        <v>0.49035691183882502</v>
      </c>
      <c r="AB9" s="17"/>
      <c r="AC9" s="17">
        <v>0.38110864156702401</v>
      </c>
      <c r="AD9" s="17">
        <v>0.52268867219233495</v>
      </c>
      <c r="AE9" s="17">
        <v>0.53778515126853099</v>
      </c>
      <c r="AF9" s="17">
        <v>0.57070957929010802</v>
      </c>
      <c r="AG9" s="17">
        <v>0.55912878552440604</v>
      </c>
      <c r="AH9" s="17">
        <v>0.427023357763472</v>
      </c>
      <c r="AI9" s="17"/>
      <c r="AJ9" s="17">
        <v>0.53413465886031197</v>
      </c>
      <c r="AK9" s="17">
        <v>0.49418280928400798</v>
      </c>
      <c r="AL9" s="17">
        <v>0.55205579724677201</v>
      </c>
      <c r="AM9" s="17">
        <v>0.40834854299453999</v>
      </c>
      <c r="AN9" s="17">
        <v>0.449106401337032</v>
      </c>
      <c r="AO9" s="17">
        <v>0.54865381165334104</v>
      </c>
      <c r="AP9" s="17"/>
      <c r="AQ9" s="17">
        <v>0.42477700629836301</v>
      </c>
      <c r="AR9" s="17">
        <v>0.52582122034221401</v>
      </c>
      <c r="AS9" s="17"/>
      <c r="AT9" s="17">
        <v>0.51454499314971802</v>
      </c>
      <c r="AU9" s="17">
        <v>0.45101966108142399</v>
      </c>
      <c r="AV9" s="17"/>
      <c r="AW9" s="17">
        <v>0.53731084742223201</v>
      </c>
      <c r="AX9" s="17">
        <v>0.479286294893013</v>
      </c>
      <c r="AY9" s="17"/>
      <c r="AZ9" s="17">
        <v>0.447236668655207</v>
      </c>
      <c r="BA9" s="17">
        <v>0.525168837872108</v>
      </c>
      <c r="BB9" s="17"/>
      <c r="BC9" s="17">
        <v>0.40368687200137199</v>
      </c>
      <c r="BD9" s="17">
        <v>0.542094884345378</v>
      </c>
      <c r="BE9" s="17">
        <v>0.50723359627784603</v>
      </c>
      <c r="BF9" s="17">
        <v>0.51149080009162495</v>
      </c>
    </row>
    <row r="10" spans="2:58">
      <c r="B10" s="18" t="s">
        <v>292</v>
      </c>
      <c r="C10" s="17">
        <v>0.49044708025831701</v>
      </c>
      <c r="D10" s="17">
        <v>0.46665832322235401</v>
      </c>
      <c r="E10" s="17">
        <v>0.51281705606015404</v>
      </c>
      <c r="F10" s="17"/>
      <c r="G10" s="17">
        <v>0.49228548818218398</v>
      </c>
      <c r="H10" s="17">
        <v>0.40526784723392401</v>
      </c>
      <c r="I10" s="17">
        <v>0.40911032087080801</v>
      </c>
      <c r="J10" s="17">
        <v>0.464772012830382</v>
      </c>
      <c r="K10" s="17">
        <v>0.55930490118634901</v>
      </c>
      <c r="L10" s="17">
        <v>0.57414837914262995</v>
      </c>
      <c r="M10" s="17"/>
      <c r="N10" s="17">
        <v>0.44931499775848399</v>
      </c>
      <c r="O10" s="17">
        <v>0.50504980952657197</v>
      </c>
      <c r="P10" s="17">
        <v>0.49684490588891</v>
      </c>
      <c r="Q10" s="17">
        <v>0.51124894112739805</v>
      </c>
      <c r="R10" s="17"/>
      <c r="S10" s="17">
        <v>0.51461470570974199</v>
      </c>
      <c r="T10" s="17">
        <v>0.53897772210969297</v>
      </c>
      <c r="U10" s="17">
        <v>0.51396112275660799</v>
      </c>
      <c r="V10" s="17">
        <v>0.52546650994259403</v>
      </c>
      <c r="W10" s="17">
        <v>0.41202256973442702</v>
      </c>
      <c r="X10" s="17">
        <v>0.52750554030957097</v>
      </c>
      <c r="Y10" s="17">
        <v>0.48773715694005798</v>
      </c>
      <c r="Z10" s="17">
        <v>0.49611279216979298</v>
      </c>
      <c r="AA10" s="17">
        <v>0.375465087529463</v>
      </c>
      <c r="AB10" s="17"/>
      <c r="AC10" s="17">
        <v>0.44955044030907798</v>
      </c>
      <c r="AD10" s="17">
        <v>0.50841924720905196</v>
      </c>
      <c r="AE10" s="17">
        <v>0.51753875700517704</v>
      </c>
      <c r="AF10" s="17">
        <v>0.54691714496109101</v>
      </c>
      <c r="AG10" s="17">
        <v>0.45968541884684599</v>
      </c>
      <c r="AH10" s="17">
        <v>0.34366877413831498</v>
      </c>
      <c r="AI10" s="17"/>
      <c r="AJ10" s="17">
        <v>0.54287756958816102</v>
      </c>
      <c r="AK10" s="17">
        <v>0.43087511509202497</v>
      </c>
      <c r="AL10" s="17">
        <v>0.47840774835347499</v>
      </c>
      <c r="AM10" s="17">
        <v>0.416665742390811</v>
      </c>
      <c r="AN10" s="17">
        <v>0.47182610299851402</v>
      </c>
      <c r="AO10" s="17">
        <v>0.57784204527977501</v>
      </c>
      <c r="AP10" s="17"/>
      <c r="AQ10" s="17">
        <v>0.441965324367672</v>
      </c>
      <c r="AR10" s="17">
        <v>0.49471369684679101</v>
      </c>
      <c r="AS10" s="17"/>
      <c r="AT10" s="17">
        <v>0.47661889224772302</v>
      </c>
      <c r="AU10" s="17">
        <v>0.54607214564180895</v>
      </c>
      <c r="AV10" s="17"/>
      <c r="AW10" s="17">
        <v>0.53425039848197398</v>
      </c>
      <c r="AX10" s="17">
        <v>0.46476260105918499</v>
      </c>
      <c r="AY10" s="17"/>
      <c r="AZ10" s="17">
        <v>0.47141388825682801</v>
      </c>
      <c r="BA10" s="17">
        <v>0.50808276336543401</v>
      </c>
      <c r="BB10" s="17"/>
      <c r="BC10" s="17">
        <v>0.43890115935920798</v>
      </c>
      <c r="BD10" s="17">
        <v>0.51128364775217305</v>
      </c>
      <c r="BE10" s="17">
        <v>0.50325405268645895</v>
      </c>
      <c r="BF10" s="17">
        <v>0.488040895841652</v>
      </c>
    </row>
    <row r="11" spans="2:58" ht="28.9">
      <c r="B11" s="18" t="s">
        <v>293</v>
      </c>
      <c r="C11" s="17">
        <v>0.46420125337958901</v>
      </c>
      <c r="D11" s="17">
        <v>0.41805299302155602</v>
      </c>
      <c r="E11" s="17">
        <v>0.50950735004299696</v>
      </c>
      <c r="F11" s="17"/>
      <c r="G11" s="17">
        <v>0.36146514605670998</v>
      </c>
      <c r="H11" s="17">
        <v>0.409107449186074</v>
      </c>
      <c r="I11" s="17">
        <v>0.38342128968404199</v>
      </c>
      <c r="J11" s="17">
        <v>0.47825525299539701</v>
      </c>
      <c r="K11" s="17">
        <v>0.51223360061174195</v>
      </c>
      <c r="L11" s="17">
        <v>0.56906595736663701</v>
      </c>
      <c r="M11" s="17"/>
      <c r="N11" s="17">
        <v>0.46110148589682398</v>
      </c>
      <c r="O11" s="17">
        <v>0.48407830039542099</v>
      </c>
      <c r="P11" s="17">
        <v>0.48442383624011598</v>
      </c>
      <c r="Q11" s="17">
        <v>0.43144845945351601</v>
      </c>
      <c r="R11" s="17"/>
      <c r="S11" s="17">
        <v>0.395127520320528</v>
      </c>
      <c r="T11" s="17">
        <v>0.498661442072654</v>
      </c>
      <c r="U11" s="17">
        <v>0.45334029156351302</v>
      </c>
      <c r="V11" s="17">
        <v>0.47162008894351798</v>
      </c>
      <c r="W11" s="17">
        <v>0.46166956110738999</v>
      </c>
      <c r="X11" s="17">
        <v>0.46314552048040197</v>
      </c>
      <c r="Y11" s="17">
        <v>0.53256140547613195</v>
      </c>
      <c r="Z11" s="17">
        <v>0.41970139886691599</v>
      </c>
      <c r="AA11" s="17">
        <v>0.46452667151683802</v>
      </c>
      <c r="AB11" s="17"/>
      <c r="AC11" s="17">
        <v>0.428957080177224</v>
      </c>
      <c r="AD11" s="17">
        <v>0.48411725753254398</v>
      </c>
      <c r="AE11" s="17">
        <v>0.46611202124276802</v>
      </c>
      <c r="AF11" s="17">
        <v>0.50918896234856104</v>
      </c>
      <c r="AG11" s="17">
        <v>0.49603203998866902</v>
      </c>
      <c r="AH11" s="17">
        <v>0.22706199667169799</v>
      </c>
      <c r="AI11" s="17"/>
      <c r="AJ11" s="17">
        <v>0.51260604319472003</v>
      </c>
      <c r="AK11" s="17">
        <v>0.45484191668957402</v>
      </c>
      <c r="AL11" s="17">
        <v>0.415092171784335</v>
      </c>
      <c r="AM11" s="17">
        <v>0.30756325033477899</v>
      </c>
      <c r="AN11" s="17">
        <v>0.45148556130518502</v>
      </c>
      <c r="AO11" s="17">
        <v>0.62852479163570696</v>
      </c>
      <c r="AP11" s="17"/>
      <c r="AQ11" s="17">
        <v>0.45890592649839801</v>
      </c>
      <c r="AR11" s="17">
        <v>0.47230261761624698</v>
      </c>
      <c r="AS11" s="17"/>
      <c r="AT11" s="17">
        <v>0.462405965932498</v>
      </c>
      <c r="AU11" s="17">
        <v>0.46288539619042701</v>
      </c>
      <c r="AV11" s="17"/>
      <c r="AW11" s="17">
        <v>0.51903917423364399</v>
      </c>
      <c r="AX11" s="17">
        <v>0.43204653326665099</v>
      </c>
      <c r="AY11" s="17"/>
      <c r="AZ11" s="17">
        <v>0.46542795421535899</v>
      </c>
      <c r="BA11" s="17">
        <v>0.47942793143169499</v>
      </c>
      <c r="BB11" s="17"/>
      <c r="BC11" s="17">
        <v>0.42443140093506698</v>
      </c>
      <c r="BD11" s="17">
        <v>0.45511900928270899</v>
      </c>
      <c r="BE11" s="17">
        <v>0.49491892556546302</v>
      </c>
      <c r="BF11" s="17">
        <v>0.49081311436625502</v>
      </c>
    </row>
    <row r="12" spans="2:58" ht="28.9">
      <c r="B12" s="18" t="s">
        <v>294</v>
      </c>
      <c r="C12" s="17">
        <v>0.35605993824640803</v>
      </c>
      <c r="D12" s="17">
        <v>0.35712976989496298</v>
      </c>
      <c r="E12" s="17">
        <v>0.356459629411779</v>
      </c>
      <c r="F12" s="17"/>
      <c r="G12" s="17">
        <v>0.377807380272981</v>
      </c>
      <c r="H12" s="17">
        <v>0.32926756402691798</v>
      </c>
      <c r="I12" s="17">
        <v>0.28144343666154198</v>
      </c>
      <c r="J12" s="17">
        <v>0.31281656129838098</v>
      </c>
      <c r="K12" s="17">
        <v>0.39098872991486699</v>
      </c>
      <c r="L12" s="17">
        <v>0.42286279092512502</v>
      </c>
      <c r="M12" s="17"/>
      <c r="N12" s="17">
        <v>0.38020256693299198</v>
      </c>
      <c r="O12" s="17">
        <v>0.34569743071131098</v>
      </c>
      <c r="P12" s="17">
        <v>0.36261569181213199</v>
      </c>
      <c r="Q12" s="17">
        <v>0.33221035991822701</v>
      </c>
      <c r="R12" s="17"/>
      <c r="S12" s="17">
        <v>0.38681216670577601</v>
      </c>
      <c r="T12" s="17">
        <v>0.368535403565944</v>
      </c>
      <c r="U12" s="17">
        <v>0.28267499039497401</v>
      </c>
      <c r="V12" s="17">
        <v>0.34435308617517402</v>
      </c>
      <c r="W12" s="17">
        <v>0.33034027224862</v>
      </c>
      <c r="X12" s="17">
        <v>0.34865477574318998</v>
      </c>
      <c r="Y12" s="17">
        <v>0.43353513261538901</v>
      </c>
      <c r="Z12" s="17">
        <v>0.341462518014717</v>
      </c>
      <c r="AA12" s="17">
        <v>0.34296191159621298</v>
      </c>
      <c r="AB12" s="17"/>
      <c r="AC12" s="17">
        <v>0.39616577481375598</v>
      </c>
      <c r="AD12" s="17">
        <v>0.34379694666949101</v>
      </c>
      <c r="AE12" s="17">
        <v>0.41445969304024199</v>
      </c>
      <c r="AF12" s="17">
        <v>0.329991248181005</v>
      </c>
      <c r="AG12" s="17">
        <v>0.35083946690106499</v>
      </c>
      <c r="AH12" s="17">
        <v>0.16925537192659601</v>
      </c>
      <c r="AI12" s="17"/>
      <c r="AJ12" s="17">
        <v>0.40782670120039399</v>
      </c>
      <c r="AK12" s="17">
        <v>0.29317743334920998</v>
      </c>
      <c r="AL12" s="17">
        <v>0.24245694128789599</v>
      </c>
      <c r="AM12" s="17">
        <v>0.27447406996259399</v>
      </c>
      <c r="AN12" s="17">
        <v>0.38358009264236798</v>
      </c>
      <c r="AO12" s="17">
        <v>0.35668212413669897</v>
      </c>
      <c r="AP12" s="17"/>
      <c r="AQ12" s="17">
        <v>0.36224079700498601</v>
      </c>
      <c r="AR12" s="17">
        <v>0.34366351263908801</v>
      </c>
      <c r="AS12" s="17"/>
      <c r="AT12" s="17">
        <v>0.33814995279015198</v>
      </c>
      <c r="AU12" s="17">
        <v>0.42282760673876801</v>
      </c>
      <c r="AV12" s="17"/>
      <c r="AW12" s="17">
        <v>0.38535728039625899</v>
      </c>
      <c r="AX12" s="17">
        <v>0.33888117176128602</v>
      </c>
      <c r="AY12" s="17"/>
      <c r="AZ12" s="17">
        <v>0.38811620995958501</v>
      </c>
      <c r="BA12" s="17">
        <v>0.35195651679072798</v>
      </c>
      <c r="BB12" s="17"/>
      <c r="BC12" s="17">
        <v>0.32912714128663301</v>
      </c>
      <c r="BD12" s="17">
        <v>0.35655213492920501</v>
      </c>
      <c r="BE12" s="17">
        <v>0.37010645694729499</v>
      </c>
      <c r="BF12" s="17">
        <v>0.39167315913244899</v>
      </c>
    </row>
    <row r="13" spans="2:58" ht="43.15">
      <c r="B13" s="18" t="s">
        <v>295</v>
      </c>
      <c r="C13" s="17">
        <v>0.2306093905721</v>
      </c>
      <c r="D13" s="17">
        <v>0.198152761383139</v>
      </c>
      <c r="E13" s="17">
        <v>0.265036849506676</v>
      </c>
      <c r="F13" s="17"/>
      <c r="G13" s="17">
        <v>0.16610695278915599</v>
      </c>
      <c r="H13" s="17">
        <v>0.11391216856485099</v>
      </c>
      <c r="I13" s="17">
        <v>0.233343042082507</v>
      </c>
      <c r="J13" s="17">
        <v>0.27129703490081802</v>
      </c>
      <c r="K13" s="17">
        <v>0.27666990768087801</v>
      </c>
      <c r="L13" s="17">
        <v>0.29620908756314401</v>
      </c>
      <c r="M13" s="17"/>
      <c r="N13" s="17">
        <v>0.23556415331358299</v>
      </c>
      <c r="O13" s="17">
        <v>0.23151790145392501</v>
      </c>
      <c r="P13" s="17">
        <v>0.21865502007624901</v>
      </c>
      <c r="Q13" s="17">
        <v>0.23225022608323401</v>
      </c>
      <c r="R13" s="17"/>
      <c r="S13" s="17">
        <v>0.27052041605660199</v>
      </c>
      <c r="T13" s="17">
        <v>0.24056230500821901</v>
      </c>
      <c r="U13" s="17">
        <v>0.18758907723268201</v>
      </c>
      <c r="V13" s="17">
        <v>0.24699721861152199</v>
      </c>
      <c r="W13" s="17">
        <v>0.242202726018964</v>
      </c>
      <c r="X13" s="17">
        <v>0.23744931267872199</v>
      </c>
      <c r="Y13" s="17">
        <v>0.20888722174233801</v>
      </c>
      <c r="Z13" s="17">
        <v>0.153847347954848</v>
      </c>
      <c r="AA13" s="17">
        <v>0.224259433674658</v>
      </c>
      <c r="AB13" s="17"/>
      <c r="AC13" s="17">
        <v>0.24227281378426499</v>
      </c>
      <c r="AD13" s="17">
        <v>0.27206363378967302</v>
      </c>
      <c r="AE13" s="17">
        <v>0.22329755966659201</v>
      </c>
      <c r="AF13" s="17">
        <v>0.181802853300774</v>
      </c>
      <c r="AG13" s="17">
        <v>0.20249248016920701</v>
      </c>
      <c r="AH13" s="17">
        <v>0.18518068149894401</v>
      </c>
      <c r="AI13" s="17"/>
      <c r="AJ13" s="17">
        <v>0.27981384489539501</v>
      </c>
      <c r="AK13" s="17">
        <v>0.168338594878439</v>
      </c>
      <c r="AL13" s="17">
        <v>0.19998461048855101</v>
      </c>
      <c r="AM13" s="17">
        <v>0.19004667307369399</v>
      </c>
      <c r="AN13" s="17">
        <v>0.231989142270592</v>
      </c>
      <c r="AO13" s="17">
        <v>0.22028160461064999</v>
      </c>
      <c r="AP13" s="17"/>
      <c r="AQ13" s="17">
        <v>0.19463518556752199</v>
      </c>
      <c r="AR13" s="17">
        <v>0.25052319382996302</v>
      </c>
      <c r="AS13" s="17"/>
      <c r="AT13" s="17">
        <v>0.22665460280413899</v>
      </c>
      <c r="AU13" s="17">
        <v>0.25341617152165102</v>
      </c>
      <c r="AV13" s="17"/>
      <c r="AW13" s="17">
        <v>0.26645708274563601</v>
      </c>
      <c r="AX13" s="17">
        <v>0.209589766002407</v>
      </c>
      <c r="AY13" s="17"/>
      <c r="AZ13" s="17">
        <v>0.22715232386970199</v>
      </c>
      <c r="BA13" s="17">
        <v>0.23745477023435099</v>
      </c>
      <c r="BB13" s="17"/>
      <c r="BC13" s="17">
        <v>0.21686083969888501</v>
      </c>
      <c r="BD13" s="17">
        <v>0.22668385994241599</v>
      </c>
      <c r="BE13" s="17">
        <v>0.23355402212071799</v>
      </c>
      <c r="BF13" s="17">
        <v>0.24317633040529499</v>
      </c>
    </row>
    <row r="14" spans="2:58">
      <c r="B14" s="18" t="s">
        <v>296</v>
      </c>
      <c r="C14" s="17">
        <v>0.20497829905220399</v>
      </c>
      <c r="D14" s="17">
        <v>0.19644452319331501</v>
      </c>
      <c r="E14" s="17">
        <v>0.214639330514385</v>
      </c>
      <c r="F14" s="17"/>
      <c r="G14" s="17">
        <v>0.15434785278215199</v>
      </c>
      <c r="H14" s="17">
        <v>0.155451472163504</v>
      </c>
      <c r="I14" s="17">
        <v>0.17323004657597099</v>
      </c>
      <c r="J14" s="17">
        <v>0.187602055408888</v>
      </c>
      <c r="K14" s="17">
        <v>0.25980108112884498</v>
      </c>
      <c r="L14" s="17">
        <v>0.26835303934489202</v>
      </c>
      <c r="M14" s="17"/>
      <c r="N14" s="17">
        <v>0.20001416022555901</v>
      </c>
      <c r="O14" s="17">
        <v>0.20244158817261901</v>
      </c>
      <c r="P14" s="17">
        <v>0.222965571523177</v>
      </c>
      <c r="Q14" s="17">
        <v>0.194070920043381</v>
      </c>
      <c r="R14" s="17"/>
      <c r="S14" s="17">
        <v>0.14504805780348801</v>
      </c>
      <c r="T14" s="17">
        <v>0.22008258968633301</v>
      </c>
      <c r="U14" s="17">
        <v>0.210848421360667</v>
      </c>
      <c r="V14" s="17">
        <v>0.194200706503729</v>
      </c>
      <c r="W14" s="17">
        <v>0.199460549532429</v>
      </c>
      <c r="X14" s="17">
        <v>0.22179693042292201</v>
      </c>
      <c r="Y14" s="17">
        <v>0.21602199384979701</v>
      </c>
      <c r="Z14" s="17">
        <v>0.13180784775957799</v>
      </c>
      <c r="AA14" s="17">
        <v>0.26068941573476301</v>
      </c>
      <c r="AB14" s="17"/>
      <c r="AC14" s="17">
        <v>0.19815311267129099</v>
      </c>
      <c r="AD14" s="17">
        <v>0.193710429956859</v>
      </c>
      <c r="AE14" s="17">
        <v>0.23693830586322001</v>
      </c>
      <c r="AF14" s="17">
        <v>0.21062444820186099</v>
      </c>
      <c r="AG14" s="17">
        <v>0.25190288359983798</v>
      </c>
      <c r="AH14" s="17">
        <v>7.0167042703750293E-2</v>
      </c>
      <c r="AI14" s="17"/>
      <c r="AJ14" s="17">
        <v>0.25149581456923897</v>
      </c>
      <c r="AK14" s="17">
        <v>0.14724669686815001</v>
      </c>
      <c r="AL14" s="17">
        <v>0.11884944182320301</v>
      </c>
      <c r="AM14" s="17">
        <v>0.14254037081429899</v>
      </c>
      <c r="AN14" s="17">
        <v>0.225249392119622</v>
      </c>
      <c r="AO14" s="17">
        <v>0.25165786734133999</v>
      </c>
      <c r="AP14" s="17"/>
      <c r="AQ14" s="17">
        <v>0.19227495966793801</v>
      </c>
      <c r="AR14" s="17">
        <v>0.20955688462957101</v>
      </c>
      <c r="AS14" s="17"/>
      <c r="AT14" s="17">
        <v>0.20790775588541899</v>
      </c>
      <c r="AU14" s="17">
        <v>0.20059416820304601</v>
      </c>
      <c r="AV14" s="17"/>
      <c r="AW14" s="17">
        <v>0.22849797530611801</v>
      </c>
      <c r="AX14" s="17">
        <v>0.191187320194631</v>
      </c>
      <c r="AY14" s="17"/>
      <c r="AZ14" s="17">
        <v>0.222184200170157</v>
      </c>
      <c r="BA14" s="17">
        <v>0.20205436854972</v>
      </c>
      <c r="BB14" s="17"/>
      <c r="BC14" s="17">
        <v>0.18388192934884801</v>
      </c>
      <c r="BD14" s="17">
        <v>0.20783201253844699</v>
      </c>
      <c r="BE14" s="17">
        <v>0.16080250735863</v>
      </c>
      <c r="BF14" s="17">
        <v>0.26039427983222102</v>
      </c>
    </row>
    <row r="15" spans="2:58" ht="28.9">
      <c r="B15" s="18" t="s">
        <v>297</v>
      </c>
      <c r="C15" s="17">
        <v>0.189693683619124</v>
      </c>
      <c r="D15" s="17">
        <v>0.17804816646032801</v>
      </c>
      <c r="E15" s="17">
        <v>0.202497621618344</v>
      </c>
      <c r="F15" s="17"/>
      <c r="G15" s="17">
        <v>0.21169743496426699</v>
      </c>
      <c r="H15" s="17">
        <v>0.13136172801364501</v>
      </c>
      <c r="I15" s="17">
        <v>0.19454162558145999</v>
      </c>
      <c r="J15" s="17">
        <v>0.21738934635896501</v>
      </c>
      <c r="K15" s="17">
        <v>0.22413668333076001</v>
      </c>
      <c r="L15" s="17">
        <v>0.17780195278431701</v>
      </c>
      <c r="M15" s="17"/>
      <c r="N15" s="17">
        <v>0.17839253822353901</v>
      </c>
      <c r="O15" s="17">
        <v>0.18250398236149101</v>
      </c>
      <c r="P15" s="17">
        <v>0.20424782499367999</v>
      </c>
      <c r="Q15" s="17">
        <v>0.194142912809737</v>
      </c>
      <c r="R15" s="17"/>
      <c r="S15" s="17">
        <v>0.14944568740375</v>
      </c>
      <c r="T15" s="17">
        <v>0.175076640324278</v>
      </c>
      <c r="U15" s="17">
        <v>0.2217910221826</v>
      </c>
      <c r="V15" s="17">
        <v>0.19639913799011799</v>
      </c>
      <c r="W15" s="17">
        <v>0.17306416459287599</v>
      </c>
      <c r="X15" s="17">
        <v>0.22800416166363699</v>
      </c>
      <c r="Y15" s="17">
        <v>0.19118869712373901</v>
      </c>
      <c r="Z15" s="17">
        <v>0.17476148814856901</v>
      </c>
      <c r="AA15" s="17">
        <v>0.20361731235438699</v>
      </c>
      <c r="AB15" s="17"/>
      <c r="AC15" s="17">
        <v>0.219088079775897</v>
      </c>
      <c r="AD15" s="17">
        <v>0.18422248030368499</v>
      </c>
      <c r="AE15" s="17">
        <v>0.169288863042032</v>
      </c>
      <c r="AF15" s="17">
        <v>0.20291809036404501</v>
      </c>
      <c r="AG15" s="17">
        <v>0.13263914259478901</v>
      </c>
      <c r="AH15" s="17">
        <v>0.22769220142301499</v>
      </c>
      <c r="AI15" s="17"/>
      <c r="AJ15" s="17">
        <v>0.166734979487805</v>
      </c>
      <c r="AK15" s="17">
        <v>0.134579357763006</v>
      </c>
      <c r="AL15" s="17">
        <v>0.226936498323553</v>
      </c>
      <c r="AM15" s="17">
        <v>0.19946568895894201</v>
      </c>
      <c r="AN15" s="17">
        <v>0.26835257936072199</v>
      </c>
      <c r="AO15" s="17">
        <v>0.20452548604003501</v>
      </c>
      <c r="AP15" s="17"/>
      <c r="AQ15" s="17">
        <v>0.197589510458168</v>
      </c>
      <c r="AR15" s="17">
        <v>0.174410127923077</v>
      </c>
      <c r="AS15" s="17"/>
      <c r="AT15" s="17">
        <v>0.18102293408790701</v>
      </c>
      <c r="AU15" s="17">
        <v>0.22918074854599499</v>
      </c>
      <c r="AV15" s="17"/>
      <c r="AW15" s="17">
        <v>0.210657277205341</v>
      </c>
      <c r="AX15" s="17">
        <v>0.17740148738287101</v>
      </c>
      <c r="AY15" s="17"/>
      <c r="AZ15" s="17">
        <v>0.18292419398540899</v>
      </c>
      <c r="BA15" s="17">
        <v>0.19211960232417699</v>
      </c>
      <c r="BB15" s="17"/>
      <c r="BC15" s="17">
        <v>0.273661842175141</v>
      </c>
      <c r="BD15" s="17">
        <v>0.19525796405816501</v>
      </c>
      <c r="BE15" s="17">
        <v>0.14986958453957799</v>
      </c>
      <c r="BF15" s="17">
        <v>0.143593704598622</v>
      </c>
    </row>
    <row r="16" spans="2:58">
      <c r="B16" s="18" t="s">
        <v>298</v>
      </c>
      <c r="C16" s="17">
        <v>0.17012304137025799</v>
      </c>
      <c r="D16" s="17">
        <v>0.164841333279278</v>
      </c>
      <c r="E16" s="17">
        <v>0.176284958536579</v>
      </c>
      <c r="F16" s="17"/>
      <c r="G16" s="17">
        <v>0.23627315242274199</v>
      </c>
      <c r="H16" s="17">
        <v>0.19406571805907999</v>
      </c>
      <c r="I16" s="17">
        <v>0.17739442031049699</v>
      </c>
      <c r="J16" s="17">
        <v>0.177756854189624</v>
      </c>
      <c r="K16" s="17">
        <v>0.15553107124027399</v>
      </c>
      <c r="L16" s="17">
        <v>0.116455457929256</v>
      </c>
      <c r="M16" s="17"/>
      <c r="N16" s="17">
        <v>0.20586463727035101</v>
      </c>
      <c r="O16" s="17">
        <v>0.16740835445355101</v>
      </c>
      <c r="P16" s="17">
        <v>0.12812872561649799</v>
      </c>
      <c r="Q16" s="17">
        <v>0.16753256142880699</v>
      </c>
      <c r="R16" s="17"/>
      <c r="S16" s="17">
        <v>0.22445736536840999</v>
      </c>
      <c r="T16" s="17">
        <v>0.10224659235676301</v>
      </c>
      <c r="U16" s="17">
        <v>0.16723763208576101</v>
      </c>
      <c r="V16" s="17">
        <v>0.15436577158932999</v>
      </c>
      <c r="W16" s="17">
        <v>0.193654651193643</v>
      </c>
      <c r="X16" s="17">
        <v>0.24531503106945299</v>
      </c>
      <c r="Y16" s="17">
        <v>0.15283429755337799</v>
      </c>
      <c r="Z16" s="17">
        <v>0.15939112896032401</v>
      </c>
      <c r="AA16" s="17">
        <v>0.155276119884624</v>
      </c>
      <c r="AB16" s="17"/>
      <c r="AC16" s="17">
        <v>0.26766629282319399</v>
      </c>
      <c r="AD16" s="17">
        <v>0.16116992563382199</v>
      </c>
      <c r="AE16" s="17">
        <v>0.10054138471894</v>
      </c>
      <c r="AF16" s="17">
        <v>0.12640973337832301</v>
      </c>
      <c r="AG16" s="17">
        <v>0.109217149271625</v>
      </c>
      <c r="AH16" s="17">
        <v>0.265956288117492</v>
      </c>
      <c r="AI16" s="17"/>
      <c r="AJ16" s="17">
        <v>0.14047411477643301</v>
      </c>
      <c r="AK16" s="17">
        <v>0.10998779441949701</v>
      </c>
      <c r="AL16" s="17">
        <v>0.23146297620162101</v>
      </c>
      <c r="AM16" s="17">
        <v>0.198990960190533</v>
      </c>
      <c r="AN16" s="17">
        <v>0.25584201850280802</v>
      </c>
      <c r="AO16" s="17">
        <v>0.27690720191604201</v>
      </c>
      <c r="AP16" s="17"/>
      <c r="AQ16" s="17">
        <v>0.17363981158980099</v>
      </c>
      <c r="AR16" s="17">
        <v>0.172048243096903</v>
      </c>
      <c r="AS16" s="17"/>
      <c r="AT16" s="17">
        <v>0.15489838058023001</v>
      </c>
      <c r="AU16" s="17">
        <v>0.229560075902766</v>
      </c>
      <c r="AV16" s="17"/>
      <c r="AW16" s="17">
        <v>0.17441126643528501</v>
      </c>
      <c r="AX16" s="17">
        <v>0.167608601096087</v>
      </c>
      <c r="AY16" s="17"/>
      <c r="AZ16" s="17">
        <v>0.164301883915321</v>
      </c>
      <c r="BA16" s="17">
        <v>0.17467919548108099</v>
      </c>
      <c r="BB16" s="17"/>
      <c r="BC16" s="17">
        <v>0.245252520293335</v>
      </c>
      <c r="BD16" s="17">
        <v>0.231814468898346</v>
      </c>
      <c r="BE16" s="17">
        <v>0.16489947817427</v>
      </c>
      <c r="BF16" s="17">
        <v>9.99251327997846E-2</v>
      </c>
    </row>
    <row r="17" spans="2:58">
      <c r="B17" s="18" t="s">
        <v>299</v>
      </c>
      <c r="C17" s="17">
        <v>0.16644719380746301</v>
      </c>
      <c r="D17" s="17">
        <v>0.15936132299332001</v>
      </c>
      <c r="E17" s="17">
        <v>0.172478306159143</v>
      </c>
      <c r="F17" s="17"/>
      <c r="G17" s="17">
        <v>0.28761513754714602</v>
      </c>
      <c r="H17" s="17">
        <v>0.21298423295395499</v>
      </c>
      <c r="I17" s="17">
        <v>0.16657674082416499</v>
      </c>
      <c r="J17" s="17">
        <v>0.19122904515389999</v>
      </c>
      <c r="K17" s="17">
        <v>0.118089283880289</v>
      </c>
      <c r="L17" s="17">
        <v>7.6445355887258398E-2</v>
      </c>
      <c r="M17" s="17"/>
      <c r="N17" s="17">
        <v>0.246501976847875</v>
      </c>
      <c r="O17" s="17">
        <v>0.14665395559351399</v>
      </c>
      <c r="P17" s="17">
        <v>0.14928959046394499</v>
      </c>
      <c r="Q17" s="17">
        <v>0.10907798173211899</v>
      </c>
      <c r="R17" s="17"/>
      <c r="S17" s="17">
        <v>0.247276536221467</v>
      </c>
      <c r="T17" s="17">
        <v>0.136272043917991</v>
      </c>
      <c r="U17" s="17">
        <v>0.17157870317739701</v>
      </c>
      <c r="V17" s="17">
        <v>0.13999803059245799</v>
      </c>
      <c r="W17" s="17">
        <v>0.144894079239509</v>
      </c>
      <c r="X17" s="17">
        <v>0.21914300073148299</v>
      </c>
      <c r="Y17" s="17">
        <v>0.13532540945226401</v>
      </c>
      <c r="Z17" s="17">
        <v>0.17831717023259899</v>
      </c>
      <c r="AA17" s="17">
        <v>0.126945468392686</v>
      </c>
      <c r="AB17" s="17"/>
      <c r="AC17" s="17">
        <v>0.25527467183201302</v>
      </c>
      <c r="AD17" s="17">
        <v>0.15620761636774</v>
      </c>
      <c r="AE17" s="17">
        <v>0.14622660334597801</v>
      </c>
      <c r="AF17" s="17">
        <v>0.15055858192237501</v>
      </c>
      <c r="AG17" s="17">
        <v>9.2631080739365698E-2</v>
      </c>
      <c r="AH17" s="17">
        <v>8.1397581588116705E-2</v>
      </c>
      <c r="AI17" s="17"/>
      <c r="AJ17" s="17">
        <v>0.12505188285274299</v>
      </c>
      <c r="AK17" s="17">
        <v>0.16405446879996599</v>
      </c>
      <c r="AL17" s="17">
        <v>0.130077825597959</v>
      </c>
      <c r="AM17" s="17">
        <v>0.208120937988234</v>
      </c>
      <c r="AN17" s="17">
        <v>0.221650725931965</v>
      </c>
      <c r="AO17" s="17">
        <v>0.32022476289179702</v>
      </c>
      <c r="AP17" s="17"/>
      <c r="AQ17" s="17">
        <v>0.20134181473806001</v>
      </c>
      <c r="AR17" s="17">
        <v>0.15337639493934399</v>
      </c>
      <c r="AS17" s="17"/>
      <c r="AT17" s="17">
        <v>0.149629225211172</v>
      </c>
      <c r="AU17" s="17">
        <v>0.23185753244659299</v>
      </c>
      <c r="AV17" s="17"/>
      <c r="AW17" s="17">
        <v>0.18817336572761101</v>
      </c>
      <c r="AX17" s="17">
        <v>0.153707852739497</v>
      </c>
      <c r="AY17" s="17"/>
      <c r="AZ17" s="17">
        <v>0.20017005106563299</v>
      </c>
      <c r="BA17" s="17">
        <v>0.155985911359798</v>
      </c>
      <c r="BB17" s="17"/>
      <c r="BC17" s="17">
        <v>0.24568607417645799</v>
      </c>
      <c r="BD17" s="17">
        <v>0.161962292719316</v>
      </c>
      <c r="BE17" s="17">
        <v>0.161748476854431</v>
      </c>
      <c r="BF17" s="17">
        <v>0.141628418963123</v>
      </c>
    </row>
    <row r="18" spans="2:58" ht="28.9">
      <c r="B18" s="18" t="s">
        <v>300</v>
      </c>
      <c r="C18" s="17">
        <v>0.16400887066328401</v>
      </c>
      <c r="D18" s="17">
        <v>0.17717837955562399</v>
      </c>
      <c r="E18" s="17">
        <v>0.15112655512843601</v>
      </c>
      <c r="F18" s="17"/>
      <c r="G18" s="17">
        <v>0.24612718782359599</v>
      </c>
      <c r="H18" s="17">
        <v>0.22459180796452399</v>
      </c>
      <c r="I18" s="17">
        <v>0.16404701858969301</v>
      </c>
      <c r="J18" s="17">
        <v>0.163142395797226</v>
      </c>
      <c r="K18" s="17">
        <v>0.12430864879041301</v>
      </c>
      <c r="L18" s="17">
        <v>0.10119734351424101</v>
      </c>
      <c r="M18" s="17"/>
      <c r="N18" s="17">
        <v>0.19879225022656599</v>
      </c>
      <c r="O18" s="17">
        <v>0.17129651711090199</v>
      </c>
      <c r="P18" s="17">
        <v>0.14720619206300101</v>
      </c>
      <c r="Q18" s="17">
        <v>0.12842146228674001</v>
      </c>
      <c r="R18" s="17"/>
      <c r="S18" s="17">
        <v>0.229936593707601</v>
      </c>
      <c r="T18" s="17">
        <v>0.110087691630742</v>
      </c>
      <c r="U18" s="17">
        <v>0.13732273510482601</v>
      </c>
      <c r="V18" s="17">
        <v>0.184166282461148</v>
      </c>
      <c r="W18" s="17">
        <v>0.213689201746215</v>
      </c>
      <c r="X18" s="17">
        <v>0.17910310276705799</v>
      </c>
      <c r="Y18" s="17">
        <v>0.14554139323051099</v>
      </c>
      <c r="Z18" s="17">
        <v>0.181958747037505</v>
      </c>
      <c r="AA18" s="17">
        <v>0.13035599664233299</v>
      </c>
      <c r="AB18" s="17"/>
      <c r="AC18" s="17">
        <v>0.26480397385647297</v>
      </c>
      <c r="AD18" s="17">
        <v>0.139177592184594</v>
      </c>
      <c r="AE18" s="17">
        <v>0.19270979569094501</v>
      </c>
      <c r="AF18" s="17">
        <v>0.106120345710502</v>
      </c>
      <c r="AG18" s="17">
        <v>9.0142480408211906E-2</v>
      </c>
      <c r="AH18" s="17">
        <v>0.150089125787182</v>
      </c>
      <c r="AI18" s="17"/>
      <c r="AJ18" s="17">
        <v>0.107740630750684</v>
      </c>
      <c r="AK18" s="17">
        <v>0.16662302404315399</v>
      </c>
      <c r="AL18" s="17">
        <v>0.20458138232662501</v>
      </c>
      <c r="AM18" s="17">
        <v>0.165743630082515</v>
      </c>
      <c r="AN18" s="17">
        <v>0.239601287038858</v>
      </c>
      <c r="AO18" s="17">
        <v>0.35221388476821602</v>
      </c>
      <c r="AP18" s="17"/>
      <c r="AQ18" s="17">
        <v>0.20314524732432501</v>
      </c>
      <c r="AR18" s="17">
        <v>0.147207763809756</v>
      </c>
      <c r="AS18" s="17"/>
      <c r="AT18" s="17">
        <v>0.15082569556251099</v>
      </c>
      <c r="AU18" s="17">
        <v>0.21990454171899501</v>
      </c>
      <c r="AV18" s="17"/>
      <c r="AW18" s="17">
        <v>0.191106941683957</v>
      </c>
      <c r="AX18" s="17">
        <v>0.14811966706657601</v>
      </c>
      <c r="AY18" s="17"/>
      <c r="AZ18" s="17">
        <v>0.22216485192104199</v>
      </c>
      <c r="BA18" s="17">
        <v>0.148151641269573</v>
      </c>
      <c r="BB18" s="17"/>
      <c r="BC18" s="17">
        <v>0.28158621902212599</v>
      </c>
      <c r="BD18" s="17">
        <v>0.16884229636724499</v>
      </c>
      <c r="BE18" s="17">
        <v>0.121058679146477</v>
      </c>
      <c r="BF18" s="17">
        <v>0.15839806163168901</v>
      </c>
    </row>
    <row r="19" spans="2:58" ht="28.9">
      <c r="B19" s="18" t="s">
        <v>301</v>
      </c>
      <c r="C19" s="17">
        <v>0.15982776834322401</v>
      </c>
      <c r="D19" s="17">
        <v>0.14923790413926899</v>
      </c>
      <c r="E19" s="17">
        <v>0.17141758053563599</v>
      </c>
      <c r="F19" s="17"/>
      <c r="G19" s="17">
        <v>0.19683273070485599</v>
      </c>
      <c r="H19" s="17">
        <v>0.15734492525739199</v>
      </c>
      <c r="I19" s="17">
        <v>0.169966624573192</v>
      </c>
      <c r="J19" s="17">
        <v>0.14317935061353901</v>
      </c>
      <c r="K19" s="17">
        <v>0.15296472024292301</v>
      </c>
      <c r="L19" s="17">
        <v>0.152186760087514</v>
      </c>
      <c r="M19" s="17"/>
      <c r="N19" s="17">
        <v>0.185274654502874</v>
      </c>
      <c r="O19" s="17">
        <v>0.129779909706111</v>
      </c>
      <c r="P19" s="17">
        <v>0.17248446746368201</v>
      </c>
      <c r="Q19" s="17">
        <v>0.14875575490016199</v>
      </c>
      <c r="R19" s="17"/>
      <c r="S19" s="17">
        <v>0.14817815700386</v>
      </c>
      <c r="T19" s="17">
        <v>0.112171752046969</v>
      </c>
      <c r="U19" s="17">
        <v>0.17907850016801999</v>
      </c>
      <c r="V19" s="17">
        <v>0.18757870375604399</v>
      </c>
      <c r="W19" s="17">
        <v>0.141927767942993</v>
      </c>
      <c r="X19" s="17">
        <v>0.20216600906684401</v>
      </c>
      <c r="Y19" s="17">
        <v>0.13069003593645701</v>
      </c>
      <c r="Z19" s="17">
        <v>0.15686691173783401</v>
      </c>
      <c r="AA19" s="17">
        <v>0.191144459446285</v>
      </c>
      <c r="AB19" s="17"/>
      <c r="AC19" s="17">
        <v>0.180295838896227</v>
      </c>
      <c r="AD19" s="17">
        <v>0.17431374771380401</v>
      </c>
      <c r="AE19" s="17">
        <v>0.12965640721534399</v>
      </c>
      <c r="AF19" s="17">
        <v>0.137945260764574</v>
      </c>
      <c r="AG19" s="17">
        <v>0.130110742874397</v>
      </c>
      <c r="AH19" s="17">
        <v>0.21403950183114001</v>
      </c>
      <c r="AI19" s="17"/>
      <c r="AJ19" s="17">
        <v>0.177309234988205</v>
      </c>
      <c r="AK19" s="17">
        <v>0.11872572812305</v>
      </c>
      <c r="AL19" s="17">
        <v>0.16550661259056401</v>
      </c>
      <c r="AM19" s="17">
        <v>0.126364100845617</v>
      </c>
      <c r="AN19" s="17">
        <v>0.175937036281618</v>
      </c>
      <c r="AO19" s="17">
        <v>0.25122866662179599</v>
      </c>
      <c r="AP19" s="17"/>
      <c r="AQ19" s="17">
        <v>0.17751353259567401</v>
      </c>
      <c r="AR19" s="17">
        <v>0.155935716790538</v>
      </c>
      <c r="AS19" s="17"/>
      <c r="AT19" s="17">
        <v>0.15911018799535501</v>
      </c>
      <c r="AU19" s="17">
        <v>0.16789346698266</v>
      </c>
      <c r="AV19" s="17"/>
      <c r="AW19" s="17">
        <v>0.16929431888569399</v>
      </c>
      <c r="AX19" s="17">
        <v>0.15427696921759301</v>
      </c>
      <c r="AY19" s="17"/>
      <c r="AZ19" s="17">
        <v>0.175023576994247</v>
      </c>
      <c r="BA19" s="17">
        <v>0.15631277701090401</v>
      </c>
      <c r="BB19" s="17"/>
      <c r="BC19" s="17">
        <v>0.18482624083309801</v>
      </c>
      <c r="BD19" s="17">
        <v>0.16473072290789001</v>
      </c>
      <c r="BE19" s="17">
        <v>0.15781732612145499</v>
      </c>
      <c r="BF19" s="17">
        <v>0.174842902498413</v>
      </c>
    </row>
    <row r="20" spans="2:58" ht="43.15">
      <c r="B20" s="18" t="s">
        <v>302</v>
      </c>
      <c r="C20" s="17">
        <v>0.15570402555563201</v>
      </c>
      <c r="D20" s="17">
        <v>0.15228945857437001</v>
      </c>
      <c r="E20" s="17">
        <v>0.15988056134692999</v>
      </c>
      <c r="F20" s="17"/>
      <c r="G20" s="17">
        <v>0.14610368111380101</v>
      </c>
      <c r="H20" s="17">
        <v>0.14353745731544301</v>
      </c>
      <c r="I20" s="17">
        <v>0.16883248441733301</v>
      </c>
      <c r="J20" s="17">
        <v>0.14567959628076199</v>
      </c>
      <c r="K20" s="17">
        <v>0.190088500824105</v>
      </c>
      <c r="L20" s="17">
        <v>0.146653444279953</v>
      </c>
      <c r="M20" s="17"/>
      <c r="N20" s="17">
        <v>0.17707439168005701</v>
      </c>
      <c r="O20" s="17">
        <v>0.14884639586922099</v>
      </c>
      <c r="P20" s="17">
        <v>0.14303443097351101</v>
      </c>
      <c r="Q20" s="17">
        <v>0.147083269258555</v>
      </c>
      <c r="R20" s="17"/>
      <c r="S20" s="17">
        <v>0.208025003010233</v>
      </c>
      <c r="T20" s="17">
        <v>0.116351942402889</v>
      </c>
      <c r="U20" s="17">
        <v>0.18998228945298801</v>
      </c>
      <c r="V20" s="17">
        <v>0.149647656150729</v>
      </c>
      <c r="W20" s="17">
        <v>0.121317029697181</v>
      </c>
      <c r="X20" s="17">
        <v>0.19504942479753901</v>
      </c>
      <c r="Y20" s="17">
        <v>8.8662239354372896E-2</v>
      </c>
      <c r="Z20" s="17">
        <v>9.82247466773188E-2</v>
      </c>
      <c r="AA20" s="17">
        <v>0.18478923766323199</v>
      </c>
      <c r="AB20" s="17"/>
      <c r="AC20" s="17">
        <v>0.19007248167007401</v>
      </c>
      <c r="AD20" s="17">
        <v>0.15730109894469901</v>
      </c>
      <c r="AE20" s="17">
        <v>0.18611749302140501</v>
      </c>
      <c r="AF20" s="17">
        <v>0.11751800387345999</v>
      </c>
      <c r="AG20" s="17">
        <v>0.1219307411868</v>
      </c>
      <c r="AH20" s="17">
        <v>0.120506767609718</v>
      </c>
      <c r="AI20" s="17"/>
      <c r="AJ20" s="17">
        <v>0.178271893177227</v>
      </c>
      <c r="AK20" s="17">
        <v>0.116113223947378</v>
      </c>
      <c r="AL20" s="17">
        <v>0.100797373503882</v>
      </c>
      <c r="AM20" s="17">
        <v>0.13769374196974901</v>
      </c>
      <c r="AN20" s="17">
        <v>0.166841901075341</v>
      </c>
      <c r="AO20" s="17">
        <v>0.249707584008797</v>
      </c>
      <c r="AP20" s="17"/>
      <c r="AQ20" s="17">
        <v>0.18702231542985301</v>
      </c>
      <c r="AR20" s="17">
        <v>0.133964107116118</v>
      </c>
      <c r="AS20" s="17"/>
      <c r="AT20" s="17">
        <v>0.14532412894685501</v>
      </c>
      <c r="AU20" s="17">
        <v>0.19606441395883001</v>
      </c>
      <c r="AV20" s="17"/>
      <c r="AW20" s="17">
        <v>0.16259289784283801</v>
      </c>
      <c r="AX20" s="17">
        <v>0.15166467182304999</v>
      </c>
      <c r="AY20" s="17"/>
      <c r="AZ20" s="17">
        <v>0.25027086937676302</v>
      </c>
      <c r="BA20" s="17">
        <v>0.13319804422623699</v>
      </c>
      <c r="BB20" s="17"/>
      <c r="BC20" s="17">
        <v>0.173034707006164</v>
      </c>
      <c r="BD20" s="17">
        <v>0.14018567878838201</v>
      </c>
      <c r="BE20" s="17">
        <v>0.15330972424827199</v>
      </c>
      <c r="BF20" s="17">
        <v>0.16912662444073001</v>
      </c>
    </row>
    <row r="21" spans="2:58" ht="28.9">
      <c r="B21" s="18" t="s">
        <v>303</v>
      </c>
      <c r="C21" s="17">
        <v>0.12783128387439299</v>
      </c>
      <c r="D21" s="17">
        <v>0.124314804178096</v>
      </c>
      <c r="E21" s="17">
        <v>0.13199525503256801</v>
      </c>
      <c r="F21" s="17"/>
      <c r="G21" s="17">
        <v>5.5693340646777598E-2</v>
      </c>
      <c r="H21" s="17">
        <v>9.3331177627847706E-2</v>
      </c>
      <c r="I21" s="17">
        <v>8.8103679421308201E-2</v>
      </c>
      <c r="J21" s="17">
        <v>0.18353784333199299</v>
      </c>
      <c r="K21" s="17">
        <v>0.17662218155279399</v>
      </c>
      <c r="L21" s="17">
        <v>0.14953899721279901</v>
      </c>
      <c r="M21" s="17"/>
      <c r="N21" s="17">
        <v>0.10160414413487801</v>
      </c>
      <c r="O21" s="17">
        <v>0.14466160752351201</v>
      </c>
      <c r="P21" s="17">
        <v>0.13480627451955901</v>
      </c>
      <c r="Q21" s="17">
        <v>0.13410918354263601</v>
      </c>
      <c r="R21" s="17"/>
      <c r="S21" s="17">
        <v>0.14053796785050801</v>
      </c>
      <c r="T21" s="17">
        <v>0.14157342045261001</v>
      </c>
      <c r="U21" s="17">
        <v>0.13814837015388501</v>
      </c>
      <c r="V21" s="17">
        <v>8.9047006547633395E-2</v>
      </c>
      <c r="W21" s="17">
        <v>0.14422194352521001</v>
      </c>
      <c r="X21" s="17">
        <v>0.10321082501899</v>
      </c>
      <c r="Y21" s="17">
        <v>0.13564837824467199</v>
      </c>
      <c r="Z21" s="17">
        <v>0.18400192585045</v>
      </c>
      <c r="AA21" s="17">
        <v>0.10847257632401899</v>
      </c>
      <c r="AB21" s="17"/>
      <c r="AC21" s="17">
        <v>7.7541364528494597E-2</v>
      </c>
      <c r="AD21" s="17">
        <v>0.14177355452853199</v>
      </c>
      <c r="AE21" s="17">
        <v>0.14293180570751299</v>
      </c>
      <c r="AF21" s="17">
        <v>0.13786341030976301</v>
      </c>
      <c r="AG21" s="17">
        <v>0.114368719448876</v>
      </c>
      <c r="AH21" s="17">
        <v>0.25497097828376702</v>
      </c>
      <c r="AI21" s="17"/>
      <c r="AJ21" s="17">
        <v>0.13590925952371599</v>
      </c>
      <c r="AK21" s="17">
        <v>0.14990843012432001</v>
      </c>
      <c r="AL21" s="17">
        <v>9.3140718325011307E-2</v>
      </c>
      <c r="AM21" s="17">
        <v>0.1185743153438</v>
      </c>
      <c r="AN21" s="17">
        <v>0.119148869919667</v>
      </c>
      <c r="AO21" s="17">
        <v>7.9842676610130101E-2</v>
      </c>
      <c r="AP21" s="17"/>
      <c r="AQ21" s="17">
        <v>9.4643842008416995E-2</v>
      </c>
      <c r="AR21" s="17">
        <v>0.142283140343899</v>
      </c>
      <c r="AS21" s="17"/>
      <c r="AT21" s="17">
        <v>0.13228523845301299</v>
      </c>
      <c r="AU21" s="17">
        <v>0.115046651488276</v>
      </c>
      <c r="AV21" s="17"/>
      <c r="AW21" s="17">
        <v>7.7269671147200694E-2</v>
      </c>
      <c r="AX21" s="17">
        <v>0.157478551319643</v>
      </c>
      <c r="AY21" s="17"/>
      <c r="AZ21" s="17">
        <v>8.4666157980081397E-2</v>
      </c>
      <c r="BA21" s="17">
        <v>0.14234608111559999</v>
      </c>
      <c r="BB21" s="17"/>
      <c r="BC21" s="17">
        <v>5.35221220967367E-2</v>
      </c>
      <c r="BD21" s="17">
        <v>0.176090499192572</v>
      </c>
      <c r="BE21" s="17">
        <v>0.10402124506501099</v>
      </c>
      <c r="BF21" s="17">
        <v>0.13074063293051699</v>
      </c>
    </row>
    <row r="22" spans="2:58" ht="28.9">
      <c r="B22" s="18" t="s">
        <v>304</v>
      </c>
      <c r="C22" s="17">
        <v>0.117043364163294</v>
      </c>
      <c r="D22" s="17">
        <v>0.12381669599190399</v>
      </c>
      <c r="E22" s="17">
        <v>0.108311054795022</v>
      </c>
      <c r="F22" s="17"/>
      <c r="G22" s="17">
        <v>0.15926747057886001</v>
      </c>
      <c r="H22" s="17">
        <v>0.138685974876748</v>
      </c>
      <c r="I22" s="17">
        <v>9.4467153708043594E-2</v>
      </c>
      <c r="J22" s="17">
        <v>9.6812170180187507E-2</v>
      </c>
      <c r="K22" s="17">
        <v>0.112015602260885</v>
      </c>
      <c r="L22" s="17">
        <v>0.10558612113837</v>
      </c>
      <c r="M22" s="17"/>
      <c r="N22" s="17">
        <v>0.139746396665126</v>
      </c>
      <c r="O22" s="17">
        <v>0.115989726224197</v>
      </c>
      <c r="P22" s="17">
        <v>8.8734060144341501E-2</v>
      </c>
      <c r="Q22" s="17">
        <v>0.11454599947265701</v>
      </c>
      <c r="R22" s="17"/>
      <c r="S22" s="17">
        <v>0.17079745023645401</v>
      </c>
      <c r="T22" s="17">
        <v>5.4621654209763497E-2</v>
      </c>
      <c r="U22" s="17">
        <v>0.134996657325608</v>
      </c>
      <c r="V22" s="17">
        <v>8.8656157029442906E-2</v>
      </c>
      <c r="W22" s="17">
        <v>0.12922877742779901</v>
      </c>
      <c r="X22" s="17">
        <v>0.16001914169190601</v>
      </c>
      <c r="Y22" s="17">
        <v>0.102775970218621</v>
      </c>
      <c r="Z22" s="17">
        <v>0.16160397957591099</v>
      </c>
      <c r="AA22" s="17">
        <v>0.102232814203705</v>
      </c>
      <c r="AB22" s="17"/>
      <c r="AC22" s="17">
        <v>0.147878478630868</v>
      </c>
      <c r="AD22" s="17">
        <v>0.108038834838539</v>
      </c>
      <c r="AE22" s="17">
        <v>0.13853771736884901</v>
      </c>
      <c r="AF22" s="17">
        <v>0.101218126609918</v>
      </c>
      <c r="AG22" s="17">
        <v>7.5788450900833304E-2</v>
      </c>
      <c r="AH22" s="17">
        <v>0.12695933549070701</v>
      </c>
      <c r="AI22" s="17"/>
      <c r="AJ22" s="17">
        <v>0.124440024405798</v>
      </c>
      <c r="AK22" s="17">
        <v>7.9870552768779302E-2</v>
      </c>
      <c r="AL22" s="17">
        <v>8.3899381318412999E-2</v>
      </c>
      <c r="AM22" s="17">
        <v>0.106615031737612</v>
      </c>
      <c r="AN22" s="17">
        <v>0.14265701731727501</v>
      </c>
      <c r="AO22" s="17">
        <v>0.14631621981991499</v>
      </c>
      <c r="AP22" s="17"/>
      <c r="AQ22" s="17">
        <v>0.157710490191425</v>
      </c>
      <c r="AR22" s="17">
        <v>0.10160590909690199</v>
      </c>
      <c r="AS22" s="17"/>
      <c r="AT22" s="17">
        <v>0.111831677001954</v>
      </c>
      <c r="AU22" s="17">
        <v>0.140878369929927</v>
      </c>
      <c r="AV22" s="17"/>
      <c r="AW22" s="17">
        <v>0.148939787438291</v>
      </c>
      <c r="AX22" s="17">
        <v>9.83406025151837E-2</v>
      </c>
      <c r="AY22" s="17"/>
      <c r="AZ22" s="17">
        <v>0.15098231514160099</v>
      </c>
      <c r="BA22" s="17">
        <v>0.10915904836786</v>
      </c>
      <c r="BB22" s="17"/>
      <c r="BC22" s="17">
        <v>0.14731398980879001</v>
      </c>
      <c r="BD22" s="17">
        <v>9.6111996246364101E-2</v>
      </c>
      <c r="BE22" s="17">
        <v>0.108836598332821</v>
      </c>
      <c r="BF22" s="17">
        <v>0.124128456310372</v>
      </c>
    </row>
    <row r="23" spans="2:58" ht="28.9">
      <c r="B23" s="18" t="s">
        <v>305</v>
      </c>
      <c r="C23" s="17">
        <v>6.2532860421424696E-2</v>
      </c>
      <c r="D23" s="17">
        <v>7.2781842025316901E-2</v>
      </c>
      <c r="E23" s="17">
        <v>5.2232670744507298E-2</v>
      </c>
      <c r="F23" s="17"/>
      <c r="G23" s="17">
        <v>6.8932812889211006E-2</v>
      </c>
      <c r="H23" s="17">
        <v>6.1170580956816198E-2</v>
      </c>
      <c r="I23" s="17">
        <v>7.3870769287058005E-2</v>
      </c>
      <c r="J23" s="17">
        <v>6.5496095181025296E-2</v>
      </c>
      <c r="K23" s="17">
        <v>7.0871282192808804E-2</v>
      </c>
      <c r="L23" s="17">
        <v>4.5393603332921799E-2</v>
      </c>
      <c r="M23" s="17"/>
      <c r="N23" s="17">
        <v>6.2057889579241403E-2</v>
      </c>
      <c r="O23" s="17">
        <v>4.29486205067219E-2</v>
      </c>
      <c r="P23" s="17">
        <v>8.1156519466584004E-2</v>
      </c>
      <c r="Q23" s="17">
        <v>6.7985743586152406E-2</v>
      </c>
      <c r="R23" s="17"/>
      <c r="S23" s="17">
        <v>9.3879798681590604E-2</v>
      </c>
      <c r="T23" s="17">
        <v>5.1431365995434401E-2</v>
      </c>
      <c r="U23" s="17">
        <v>7.2754466759676006E-2</v>
      </c>
      <c r="V23" s="17">
        <v>3.5468386767109797E-2</v>
      </c>
      <c r="W23" s="17">
        <v>3.6186816307475E-2</v>
      </c>
      <c r="X23" s="17">
        <v>8.1285919196271303E-2</v>
      </c>
      <c r="Y23" s="17">
        <v>5.2223265567864503E-2</v>
      </c>
      <c r="Z23" s="17">
        <v>5.6601578273699799E-2</v>
      </c>
      <c r="AA23" s="17">
        <v>6.8434427771803599E-2</v>
      </c>
      <c r="AB23" s="17"/>
      <c r="AC23" s="17">
        <v>9.6867232263092198E-2</v>
      </c>
      <c r="AD23" s="17">
        <v>7.2314574121394096E-2</v>
      </c>
      <c r="AE23" s="17">
        <v>4.5351890420020198E-2</v>
      </c>
      <c r="AF23" s="17">
        <v>4.3160614488067399E-2</v>
      </c>
      <c r="AG23" s="17">
        <v>3.1789915624069097E-2</v>
      </c>
      <c r="AH23" s="17">
        <v>2.4902483100972799E-2</v>
      </c>
      <c r="AI23" s="17"/>
      <c r="AJ23" s="17">
        <v>5.9513985559328297E-2</v>
      </c>
      <c r="AK23" s="17">
        <v>2.7341778512527701E-2</v>
      </c>
      <c r="AL23" s="17">
        <v>6.5211519542713398E-2</v>
      </c>
      <c r="AM23" s="17">
        <v>4.8908806726212797E-2</v>
      </c>
      <c r="AN23" s="17">
        <v>9.1946704349395794E-2</v>
      </c>
      <c r="AO23" s="17">
        <v>0.21519970578816799</v>
      </c>
      <c r="AP23" s="17"/>
      <c r="AQ23" s="17">
        <v>6.9501564394192403E-2</v>
      </c>
      <c r="AR23" s="17">
        <v>5.5918520032161197E-2</v>
      </c>
      <c r="AS23" s="17"/>
      <c r="AT23" s="17">
        <v>4.9060931274740198E-2</v>
      </c>
      <c r="AU23" s="17">
        <v>0.111637074238852</v>
      </c>
      <c r="AV23" s="17"/>
      <c r="AW23" s="17">
        <v>8.2293603111032607E-2</v>
      </c>
      <c r="AX23" s="17">
        <v>5.0945966890228102E-2</v>
      </c>
      <c r="AY23" s="17"/>
      <c r="AZ23" s="17">
        <v>8.4000273232756703E-2</v>
      </c>
      <c r="BA23" s="17">
        <v>5.7398178224327703E-2</v>
      </c>
      <c r="BB23" s="17"/>
      <c r="BC23" s="17">
        <v>0.106391088599016</v>
      </c>
      <c r="BD23" s="17">
        <v>7.0825221082065001E-2</v>
      </c>
      <c r="BE23" s="17">
        <v>3.4141684248245999E-2</v>
      </c>
      <c r="BF23" s="17">
        <v>6.9588747684376298E-2</v>
      </c>
    </row>
    <row r="24" spans="2:58">
      <c r="B24" s="18" t="s">
        <v>101</v>
      </c>
      <c r="C24" s="19">
        <v>2.4897190598043299E-2</v>
      </c>
      <c r="D24" s="19">
        <v>3.2305160331244198E-2</v>
      </c>
      <c r="E24" s="19">
        <v>1.7366544138826601E-2</v>
      </c>
      <c r="F24" s="19"/>
      <c r="G24" s="19">
        <v>5.71785489483424E-2</v>
      </c>
      <c r="H24" s="19">
        <v>1.24679389862107E-2</v>
      </c>
      <c r="I24" s="19">
        <v>4.87965271500159E-3</v>
      </c>
      <c r="J24" s="19">
        <v>6.2597241237620893E-2</v>
      </c>
      <c r="K24" s="19">
        <v>5.8294955809805801E-3</v>
      </c>
      <c r="L24" s="19">
        <v>1.6589646485378199E-2</v>
      </c>
      <c r="M24" s="19"/>
      <c r="N24" s="19">
        <v>1.1348297951803799E-2</v>
      </c>
      <c r="O24" s="19">
        <v>2.1740016872429001E-2</v>
      </c>
      <c r="P24" s="19">
        <v>3.0997334083588599E-2</v>
      </c>
      <c r="Q24" s="19">
        <v>3.8472596274682198E-2</v>
      </c>
      <c r="R24" s="19"/>
      <c r="S24" s="19">
        <v>1.10093303845615E-2</v>
      </c>
      <c r="T24" s="19">
        <v>3.2156643017341099E-2</v>
      </c>
      <c r="U24" s="19">
        <v>2.1267718355065902E-2</v>
      </c>
      <c r="V24" s="19">
        <v>2.01239293348996E-2</v>
      </c>
      <c r="W24" s="19">
        <v>3.7762510741047799E-2</v>
      </c>
      <c r="X24" s="19">
        <v>2.0488119276231901E-2</v>
      </c>
      <c r="Y24" s="19">
        <v>9.4195314744424802E-3</v>
      </c>
      <c r="Z24" s="19">
        <v>2.1025784597633101E-2</v>
      </c>
      <c r="AA24" s="19">
        <v>4.5811924397392297E-2</v>
      </c>
      <c r="AB24" s="19"/>
      <c r="AC24" s="19">
        <v>1.9776508386424599E-2</v>
      </c>
      <c r="AD24" s="19">
        <v>2.3383024615697599E-2</v>
      </c>
      <c r="AE24" s="19">
        <v>1.8302089819081099E-2</v>
      </c>
      <c r="AF24" s="19">
        <v>3.8988283347631103E-2</v>
      </c>
      <c r="AG24" s="19">
        <v>3.3075022389648899E-2</v>
      </c>
      <c r="AH24" s="19">
        <v>0</v>
      </c>
      <c r="AI24" s="19"/>
      <c r="AJ24" s="19">
        <v>2.1320853771543E-2</v>
      </c>
      <c r="AK24" s="19">
        <v>2.3934067867211601E-2</v>
      </c>
      <c r="AL24" s="19">
        <v>6.4761159528321705E-2</v>
      </c>
      <c r="AM24" s="19">
        <v>1.16795151402044E-2</v>
      </c>
      <c r="AN24" s="19">
        <v>1.2058600835702701E-2</v>
      </c>
      <c r="AO24" s="19">
        <v>3.5516018779992602E-2</v>
      </c>
      <c r="AP24" s="19"/>
      <c r="AQ24" s="19">
        <v>2.2385779672951502E-2</v>
      </c>
      <c r="AR24" s="19">
        <v>2.32823542782549E-2</v>
      </c>
      <c r="AS24" s="19"/>
      <c r="AT24" s="19">
        <v>3.0267816219949801E-2</v>
      </c>
      <c r="AU24" s="19">
        <v>0</v>
      </c>
      <c r="AV24" s="19"/>
      <c r="AW24" s="19">
        <v>9.3462875511275603E-3</v>
      </c>
      <c r="AX24" s="19">
        <v>3.4015605869617598E-2</v>
      </c>
      <c r="AY24" s="19"/>
      <c r="AZ24" s="19">
        <v>3.6419850440159302E-3</v>
      </c>
      <c r="BA24" s="19">
        <v>2.4681388068546899E-2</v>
      </c>
      <c r="BB24" s="19"/>
      <c r="BC24" s="19">
        <v>7.3216005849124598E-3</v>
      </c>
      <c r="BD24" s="19">
        <v>2.8210700189959099E-2</v>
      </c>
      <c r="BE24" s="19">
        <v>3.42772543846303E-2</v>
      </c>
      <c r="BF24" s="19">
        <v>1.80088957167816E-2</v>
      </c>
    </row>
    <row r="25" spans="2:58">
      <c r="B25" s="16" t="s">
        <v>17</v>
      </c>
    </row>
    <row r="26" spans="2:58">
      <c r="B26" t="s">
        <v>497</v>
      </c>
    </row>
    <row r="27" spans="2:58">
      <c r="B27" t="s">
        <v>498</v>
      </c>
    </row>
    <row r="29" spans="2:58">
      <c r="B29"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BF32"/>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306</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999</v>
      </c>
      <c r="D7" s="10">
        <v>457</v>
      </c>
      <c r="E7" s="10">
        <v>536</v>
      </c>
      <c r="F7" s="10"/>
      <c r="G7" s="10">
        <v>127</v>
      </c>
      <c r="H7" s="10">
        <v>167</v>
      </c>
      <c r="I7" s="10">
        <v>178</v>
      </c>
      <c r="J7" s="10">
        <v>183</v>
      </c>
      <c r="K7" s="10">
        <v>133</v>
      </c>
      <c r="L7" s="10">
        <v>205</v>
      </c>
      <c r="M7" s="10"/>
      <c r="N7" s="10">
        <v>267</v>
      </c>
      <c r="O7" s="10">
        <v>257</v>
      </c>
      <c r="P7" s="10">
        <v>221</v>
      </c>
      <c r="Q7" s="10">
        <v>253</v>
      </c>
      <c r="R7" s="10"/>
      <c r="S7" s="10">
        <v>181</v>
      </c>
      <c r="T7" s="10">
        <v>159</v>
      </c>
      <c r="U7" s="10">
        <v>90</v>
      </c>
      <c r="V7" s="10">
        <v>109</v>
      </c>
      <c r="W7" s="10">
        <v>91</v>
      </c>
      <c r="X7" s="10">
        <v>95</v>
      </c>
      <c r="Y7" s="10">
        <v>98</v>
      </c>
      <c r="Z7" s="10">
        <v>53</v>
      </c>
      <c r="AA7" s="10">
        <v>123</v>
      </c>
      <c r="AB7" s="10"/>
      <c r="AC7" s="10">
        <v>258</v>
      </c>
      <c r="AD7" s="10">
        <v>296</v>
      </c>
      <c r="AE7" s="10">
        <v>139</v>
      </c>
      <c r="AF7" s="10">
        <v>174</v>
      </c>
      <c r="AG7" s="10">
        <v>92</v>
      </c>
      <c r="AH7" s="10">
        <v>40</v>
      </c>
      <c r="AI7" s="10"/>
      <c r="AJ7" s="10">
        <v>366</v>
      </c>
      <c r="AK7" s="10">
        <v>248</v>
      </c>
      <c r="AL7" s="10">
        <v>76</v>
      </c>
      <c r="AM7" s="10">
        <v>73</v>
      </c>
      <c r="AN7" s="10">
        <v>199</v>
      </c>
      <c r="AO7" s="10">
        <v>30</v>
      </c>
      <c r="AP7" s="10"/>
      <c r="AQ7" s="10">
        <v>293</v>
      </c>
      <c r="AR7" s="10">
        <v>552</v>
      </c>
      <c r="AS7" s="10"/>
      <c r="AT7" s="10">
        <v>785</v>
      </c>
      <c r="AU7" s="10">
        <v>208</v>
      </c>
      <c r="AV7" s="10"/>
      <c r="AW7" s="10">
        <v>339</v>
      </c>
      <c r="AX7" s="10">
        <v>660</v>
      </c>
      <c r="AY7" s="10"/>
      <c r="AZ7" s="10">
        <v>231</v>
      </c>
      <c r="BA7" s="10">
        <v>731</v>
      </c>
      <c r="BB7" s="10"/>
      <c r="BC7" s="10">
        <v>200</v>
      </c>
      <c r="BD7" s="10">
        <v>147</v>
      </c>
      <c r="BE7" s="10">
        <v>182</v>
      </c>
      <c r="BF7" s="10">
        <v>246</v>
      </c>
    </row>
    <row r="8" spans="2:58" ht="30" customHeight="1">
      <c r="B8" s="11" t="s">
        <v>85</v>
      </c>
      <c r="C8" s="11">
        <v>1003</v>
      </c>
      <c r="D8" s="11">
        <v>480</v>
      </c>
      <c r="E8" s="11">
        <v>517</v>
      </c>
      <c r="F8" s="11"/>
      <c r="G8" s="11">
        <v>149</v>
      </c>
      <c r="H8" s="11">
        <v>165</v>
      </c>
      <c r="I8" s="11">
        <v>190</v>
      </c>
      <c r="J8" s="11">
        <v>181</v>
      </c>
      <c r="K8" s="11">
        <v>125</v>
      </c>
      <c r="L8" s="11">
        <v>189</v>
      </c>
      <c r="M8" s="11"/>
      <c r="N8" s="11">
        <v>266</v>
      </c>
      <c r="O8" s="11">
        <v>257</v>
      </c>
      <c r="P8" s="11">
        <v>220</v>
      </c>
      <c r="Q8" s="11">
        <v>260</v>
      </c>
      <c r="R8" s="11"/>
      <c r="S8" s="11">
        <v>170</v>
      </c>
      <c r="T8" s="11">
        <v>160</v>
      </c>
      <c r="U8" s="11">
        <v>101</v>
      </c>
      <c r="V8" s="11">
        <v>105</v>
      </c>
      <c r="W8" s="11">
        <v>94</v>
      </c>
      <c r="X8" s="11">
        <v>104</v>
      </c>
      <c r="Y8" s="11">
        <v>97</v>
      </c>
      <c r="Z8" s="11">
        <v>50</v>
      </c>
      <c r="AA8" s="11">
        <v>123</v>
      </c>
      <c r="AB8" s="11"/>
      <c r="AC8" s="11">
        <v>263</v>
      </c>
      <c r="AD8" s="11">
        <v>292</v>
      </c>
      <c r="AE8" s="11">
        <v>142</v>
      </c>
      <c r="AF8" s="11">
        <v>175</v>
      </c>
      <c r="AG8" s="11">
        <v>92</v>
      </c>
      <c r="AH8" s="11">
        <v>40</v>
      </c>
      <c r="AI8" s="11"/>
      <c r="AJ8" s="11">
        <v>349</v>
      </c>
      <c r="AK8" s="11">
        <v>254</v>
      </c>
      <c r="AL8" s="11">
        <v>77</v>
      </c>
      <c r="AM8" s="11">
        <v>78</v>
      </c>
      <c r="AN8" s="11">
        <v>205</v>
      </c>
      <c r="AO8" s="11">
        <v>32</v>
      </c>
      <c r="AP8" s="11"/>
      <c r="AQ8" s="11">
        <v>300</v>
      </c>
      <c r="AR8" s="11">
        <v>550</v>
      </c>
      <c r="AS8" s="11"/>
      <c r="AT8" s="11">
        <v>786</v>
      </c>
      <c r="AU8" s="11">
        <v>211</v>
      </c>
      <c r="AV8" s="11"/>
      <c r="AW8" s="11">
        <v>345</v>
      </c>
      <c r="AX8" s="11">
        <v>658</v>
      </c>
      <c r="AY8" s="11"/>
      <c r="AZ8" s="11">
        <v>236</v>
      </c>
      <c r="BA8" s="11">
        <v>728</v>
      </c>
      <c r="BB8" s="11"/>
      <c r="BC8" s="11">
        <v>211</v>
      </c>
      <c r="BD8" s="11">
        <v>148</v>
      </c>
      <c r="BE8" s="11">
        <v>184</v>
      </c>
      <c r="BF8" s="11">
        <v>241</v>
      </c>
    </row>
    <row r="9" spans="2:58">
      <c r="B9" s="18" t="s">
        <v>272</v>
      </c>
      <c r="C9" s="17">
        <v>0.68616618011366104</v>
      </c>
      <c r="D9" s="17">
        <v>0.63936792530831699</v>
      </c>
      <c r="E9" s="17">
        <v>0.73183202032926198</v>
      </c>
      <c r="F9" s="17"/>
      <c r="G9" s="17">
        <v>0.58761048373865998</v>
      </c>
      <c r="H9" s="17">
        <v>0.62213996128012805</v>
      </c>
      <c r="I9" s="17">
        <v>0.66445889761286003</v>
      </c>
      <c r="J9" s="17">
        <v>0.76818604765216802</v>
      </c>
      <c r="K9" s="17">
        <v>0.74047033575939103</v>
      </c>
      <c r="L9" s="17">
        <v>0.73330611216046404</v>
      </c>
      <c r="M9" s="17"/>
      <c r="N9" s="17">
        <v>0.70985020283465305</v>
      </c>
      <c r="O9" s="17">
        <v>0.70806451562522699</v>
      </c>
      <c r="P9" s="17">
        <v>0.65219623776274704</v>
      </c>
      <c r="Q9" s="17">
        <v>0.66797362594514698</v>
      </c>
      <c r="R9" s="17"/>
      <c r="S9" s="17">
        <v>0.66215996582713699</v>
      </c>
      <c r="T9" s="17">
        <v>0.68630871827808404</v>
      </c>
      <c r="U9" s="17">
        <v>0.79665483026824002</v>
      </c>
      <c r="V9" s="17">
        <v>0.66960360029703203</v>
      </c>
      <c r="W9" s="17">
        <v>0.61621311842283499</v>
      </c>
      <c r="X9" s="17">
        <v>0.69499702787372997</v>
      </c>
      <c r="Y9" s="17">
        <v>0.69447641991901299</v>
      </c>
      <c r="Z9" s="17">
        <v>0.556322360727871</v>
      </c>
      <c r="AA9" s="17">
        <v>0.73485893179097905</v>
      </c>
      <c r="AB9" s="17"/>
      <c r="AC9" s="17">
        <v>0.68446986829277101</v>
      </c>
      <c r="AD9" s="17">
        <v>0.67053719457218597</v>
      </c>
      <c r="AE9" s="17">
        <v>0.63766864026469705</v>
      </c>
      <c r="AF9" s="17">
        <v>0.72373697583863705</v>
      </c>
      <c r="AG9" s="17">
        <v>0.75933385033938505</v>
      </c>
      <c r="AH9" s="17">
        <v>0.65114686144881895</v>
      </c>
      <c r="AI9" s="17"/>
      <c r="AJ9" s="17">
        <v>0.72533886014193905</v>
      </c>
      <c r="AK9" s="17">
        <v>0.73917389703821701</v>
      </c>
      <c r="AL9" s="17">
        <v>0.53734191362193096</v>
      </c>
      <c r="AM9" s="17">
        <v>0.66734100925605799</v>
      </c>
      <c r="AN9" s="17">
        <v>0.60784015140976799</v>
      </c>
      <c r="AO9" s="17">
        <v>0.66495138734751802</v>
      </c>
      <c r="AP9" s="17"/>
      <c r="AQ9" s="17">
        <v>0.61515121148125895</v>
      </c>
      <c r="AR9" s="17">
        <v>0.72227589295218297</v>
      </c>
      <c r="AS9" s="17"/>
      <c r="AT9" s="17">
        <v>0.69048359788328995</v>
      </c>
      <c r="AU9" s="17">
        <v>0.66587939008191399</v>
      </c>
      <c r="AV9" s="17"/>
      <c r="AW9" s="17">
        <v>0.71560737213070602</v>
      </c>
      <c r="AX9" s="17">
        <v>0.67073428063997398</v>
      </c>
      <c r="AY9" s="17"/>
      <c r="AZ9" s="17">
        <v>0.63883349372902898</v>
      </c>
      <c r="BA9" s="17">
        <v>0.70790132460942201</v>
      </c>
      <c r="BB9" s="17"/>
      <c r="BC9" s="17">
        <v>0.57742986207324598</v>
      </c>
      <c r="BD9" s="17">
        <v>0.66934029507468795</v>
      </c>
      <c r="BE9" s="17">
        <v>0.69094642466567302</v>
      </c>
      <c r="BF9" s="17">
        <v>0.75383293926349804</v>
      </c>
    </row>
    <row r="10" spans="2:58">
      <c r="B10" s="18" t="s">
        <v>273</v>
      </c>
      <c r="C10" s="17">
        <v>0.52957807085932795</v>
      </c>
      <c r="D10" s="17">
        <v>0.54022339402931097</v>
      </c>
      <c r="E10" s="17">
        <v>0.520096220591445</v>
      </c>
      <c r="F10" s="17"/>
      <c r="G10" s="17">
        <v>0.398106920788249</v>
      </c>
      <c r="H10" s="17">
        <v>0.51820578778210902</v>
      </c>
      <c r="I10" s="17">
        <v>0.560159092229218</v>
      </c>
      <c r="J10" s="17">
        <v>0.52434019686301603</v>
      </c>
      <c r="K10" s="17">
        <v>0.55634520050382297</v>
      </c>
      <c r="L10" s="17">
        <v>0.600861031500454</v>
      </c>
      <c r="M10" s="17"/>
      <c r="N10" s="17">
        <v>0.590938645447315</v>
      </c>
      <c r="O10" s="17">
        <v>0.52948168527689998</v>
      </c>
      <c r="P10" s="17">
        <v>0.54880839104622703</v>
      </c>
      <c r="Q10" s="17">
        <v>0.45243590022264302</v>
      </c>
      <c r="R10" s="17"/>
      <c r="S10" s="17">
        <v>0.52366151361467095</v>
      </c>
      <c r="T10" s="17">
        <v>0.54089852067482103</v>
      </c>
      <c r="U10" s="17">
        <v>0.60714399189445001</v>
      </c>
      <c r="V10" s="17">
        <v>0.59535977498065595</v>
      </c>
      <c r="W10" s="17">
        <v>0.44216593676297</v>
      </c>
      <c r="X10" s="17">
        <v>0.530804193273541</v>
      </c>
      <c r="Y10" s="17">
        <v>0.50169058515669795</v>
      </c>
      <c r="Z10" s="17">
        <v>0.41087062921019102</v>
      </c>
      <c r="AA10" s="17">
        <v>0.53958180544087897</v>
      </c>
      <c r="AB10" s="17"/>
      <c r="AC10" s="17">
        <v>0.51207898268400698</v>
      </c>
      <c r="AD10" s="17">
        <v>0.52419677504197904</v>
      </c>
      <c r="AE10" s="17">
        <v>0.44015127389352199</v>
      </c>
      <c r="AF10" s="17">
        <v>0.59962166189956401</v>
      </c>
      <c r="AG10" s="17">
        <v>0.55796048507482998</v>
      </c>
      <c r="AH10" s="17">
        <v>0.630972024068995</v>
      </c>
      <c r="AI10" s="17"/>
      <c r="AJ10" s="17">
        <v>0.58031788257402395</v>
      </c>
      <c r="AK10" s="17">
        <v>0.49259549376199102</v>
      </c>
      <c r="AL10" s="17">
        <v>0.42599391008749099</v>
      </c>
      <c r="AM10" s="17">
        <v>0.61755744273937796</v>
      </c>
      <c r="AN10" s="17">
        <v>0.506375751615329</v>
      </c>
      <c r="AO10" s="17">
        <v>0.45742177306019499</v>
      </c>
      <c r="AP10" s="17"/>
      <c r="AQ10" s="17">
        <v>0.54847195460263698</v>
      </c>
      <c r="AR10" s="17">
        <v>0.52673276019474002</v>
      </c>
      <c r="AS10" s="17"/>
      <c r="AT10" s="17">
        <v>0.52025660474052104</v>
      </c>
      <c r="AU10" s="17">
        <v>0.56032980785270703</v>
      </c>
      <c r="AV10" s="17"/>
      <c r="AW10" s="17">
        <v>0.53928621420340295</v>
      </c>
      <c r="AX10" s="17">
        <v>0.52448944903738703</v>
      </c>
      <c r="AY10" s="17"/>
      <c r="AZ10" s="17">
        <v>0.55099060172168002</v>
      </c>
      <c r="BA10" s="17">
        <v>0.52050123182553598</v>
      </c>
      <c r="BB10" s="17"/>
      <c r="BC10" s="17">
        <v>0.497548223324422</v>
      </c>
      <c r="BD10" s="17">
        <v>0.54884664736001199</v>
      </c>
      <c r="BE10" s="17">
        <v>0.53821597328353799</v>
      </c>
      <c r="BF10" s="17">
        <v>0.51891315017214501</v>
      </c>
    </row>
    <row r="11" spans="2:58">
      <c r="B11" s="18" t="s">
        <v>278</v>
      </c>
      <c r="C11" s="17">
        <v>0.52778611076769399</v>
      </c>
      <c r="D11" s="17">
        <v>0.51850279145832101</v>
      </c>
      <c r="E11" s="17">
        <v>0.53683032541185904</v>
      </c>
      <c r="F11" s="17"/>
      <c r="G11" s="17">
        <v>0.49515173648105199</v>
      </c>
      <c r="H11" s="17">
        <v>0.508588536248748</v>
      </c>
      <c r="I11" s="17">
        <v>0.552058916875794</v>
      </c>
      <c r="J11" s="17">
        <v>0.53460897049596701</v>
      </c>
      <c r="K11" s="17">
        <v>0.55789564239913703</v>
      </c>
      <c r="L11" s="17">
        <v>0.52064005575420402</v>
      </c>
      <c r="M11" s="17"/>
      <c r="N11" s="17">
        <v>0.52055899748964596</v>
      </c>
      <c r="O11" s="17">
        <v>0.55026134627683299</v>
      </c>
      <c r="P11" s="17">
        <v>0.57383616183228503</v>
      </c>
      <c r="Q11" s="17">
        <v>0.47579750743958199</v>
      </c>
      <c r="R11" s="17"/>
      <c r="S11" s="17">
        <v>0.48734060059507001</v>
      </c>
      <c r="T11" s="17">
        <v>0.50615313785270499</v>
      </c>
      <c r="U11" s="17">
        <v>0.575118451380498</v>
      </c>
      <c r="V11" s="17">
        <v>0.57683509177735004</v>
      </c>
      <c r="W11" s="17">
        <v>0.60739611033757501</v>
      </c>
      <c r="X11" s="17">
        <v>0.48982846012532499</v>
      </c>
      <c r="Y11" s="17">
        <v>0.54344513244565895</v>
      </c>
      <c r="Z11" s="17">
        <v>0.44447094940614901</v>
      </c>
      <c r="AA11" s="17">
        <v>0.52378904733532095</v>
      </c>
      <c r="AB11" s="17"/>
      <c r="AC11" s="17">
        <v>0.47969500018330002</v>
      </c>
      <c r="AD11" s="17">
        <v>0.53651507516087205</v>
      </c>
      <c r="AE11" s="17">
        <v>0.48418589153430702</v>
      </c>
      <c r="AF11" s="17">
        <v>0.57173935653740704</v>
      </c>
      <c r="AG11" s="17">
        <v>0.57667032076887503</v>
      </c>
      <c r="AH11" s="17">
        <v>0.63150838536853604</v>
      </c>
      <c r="AI11" s="17"/>
      <c r="AJ11" s="17">
        <v>0.52545894304063401</v>
      </c>
      <c r="AK11" s="17">
        <v>0.55807508266237005</v>
      </c>
      <c r="AL11" s="17">
        <v>0.48950716761572199</v>
      </c>
      <c r="AM11" s="17">
        <v>0.45387581780294201</v>
      </c>
      <c r="AN11" s="17">
        <v>0.50451496296845599</v>
      </c>
      <c r="AO11" s="17">
        <v>0.61313359202046602</v>
      </c>
      <c r="AP11" s="17"/>
      <c r="AQ11" s="17">
        <v>0.46698973052058101</v>
      </c>
      <c r="AR11" s="17">
        <v>0.55919210625105598</v>
      </c>
      <c r="AS11" s="17"/>
      <c r="AT11" s="17">
        <v>0.53643174726190801</v>
      </c>
      <c r="AU11" s="17">
        <v>0.49240524646643702</v>
      </c>
      <c r="AV11" s="17"/>
      <c r="AW11" s="17">
        <v>0.57612694263231601</v>
      </c>
      <c r="AX11" s="17">
        <v>0.50244777333294199</v>
      </c>
      <c r="AY11" s="17"/>
      <c r="AZ11" s="17">
        <v>0.49785813425638897</v>
      </c>
      <c r="BA11" s="17">
        <v>0.54202496129421196</v>
      </c>
      <c r="BB11" s="17"/>
      <c r="BC11" s="17">
        <v>0.51817510208363105</v>
      </c>
      <c r="BD11" s="17">
        <v>0.48967224055564401</v>
      </c>
      <c r="BE11" s="17">
        <v>0.500858504110961</v>
      </c>
      <c r="BF11" s="17">
        <v>0.56939278399615401</v>
      </c>
    </row>
    <row r="12" spans="2:58">
      <c r="B12" s="18" t="s">
        <v>274</v>
      </c>
      <c r="C12" s="17">
        <v>0.52619754984457301</v>
      </c>
      <c r="D12" s="17">
        <v>0.48497110641482899</v>
      </c>
      <c r="E12" s="17">
        <v>0.56317960835500003</v>
      </c>
      <c r="F12" s="17"/>
      <c r="G12" s="17">
        <v>0.41140024702163702</v>
      </c>
      <c r="H12" s="17">
        <v>0.47833447535291501</v>
      </c>
      <c r="I12" s="17">
        <v>0.515002306813652</v>
      </c>
      <c r="J12" s="17">
        <v>0.51844692271050896</v>
      </c>
      <c r="K12" s="17">
        <v>0.58358816448003903</v>
      </c>
      <c r="L12" s="17">
        <v>0.63570265312394103</v>
      </c>
      <c r="M12" s="17"/>
      <c r="N12" s="17">
        <v>0.54399080914584796</v>
      </c>
      <c r="O12" s="17">
        <v>0.51000095612312901</v>
      </c>
      <c r="P12" s="17">
        <v>0.60678059561960396</v>
      </c>
      <c r="Q12" s="17">
        <v>0.45756192310102201</v>
      </c>
      <c r="R12" s="17"/>
      <c r="S12" s="17">
        <v>0.47338669302466901</v>
      </c>
      <c r="T12" s="17">
        <v>0.52193557390682799</v>
      </c>
      <c r="U12" s="17">
        <v>0.55483124190392796</v>
      </c>
      <c r="V12" s="17">
        <v>0.54599613996576701</v>
      </c>
      <c r="W12" s="17">
        <v>0.50281589089177503</v>
      </c>
      <c r="X12" s="17">
        <v>0.54225922201770804</v>
      </c>
      <c r="Y12" s="17">
        <v>0.58427998234926604</v>
      </c>
      <c r="Z12" s="17">
        <v>0.51328645710738097</v>
      </c>
      <c r="AA12" s="17">
        <v>0.528260481002645</v>
      </c>
      <c r="AB12" s="17"/>
      <c r="AC12" s="17">
        <v>0.48069201949748902</v>
      </c>
      <c r="AD12" s="17">
        <v>0.55839425520366304</v>
      </c>
      <c r="AE12" s="17">
        <v>0.51241218319300197</v>
      </c>
      <c r="AF12" s="17">
        <v>0.49264543739669198</v>
      </c>
      <c r="AG12" s="17">
        <v>0.62016754224922999</v>
      </c>
      <c r="AH12" s="17">
        <v>0.57169486103895595</v>
      </c>
      <c r="AI12" s="17"/>
      <c r="AJ12" s="17">
        <v>0.58515225218182099</v>
      </c>
      <c r="AK12" s="17">
        <v>0.56116858720830898</v>
      </c>
      <c r="AL12" s="17">
        <v>0.31255864878324402</v>
      </c>
      <c r="AM12" s="17">
        <v>0.51166864875484497</v>
      </c>
      <c r="AN12" s="17">
        <v>0.47757028455390999</v>
      </c>
      <c r="AO12" s="17">
        <v>0.45656827607011802</v>
      </c>
      <c r="AP12" s="17"/>
      <c r="AQ12" s="17">
        <v>0.46712173755013398</v>
      </c>
      <c r="AR12" s="17">
        <v>0.56085520693185997</v>
      </c>
      <c r="AS12" s="17"/>
      <c r="AT12" s="17">
        <v>0.54325437482731098</v>
      </c>
      <c r="AU12" s="17">
        <v>0.46906751708639499</v>
      </c>
      <c r="AV12" s="17"/>
      <c r="AW12" s="17">
        <v>0.54672613305611695</v>
      </c>
      <c r="AX12" s="17">
        <v>0.515437284693816</v>
      </c>
      <c r="AY12" s="17"/>
      <c r="AZ12" s="17">
        <v>0.45116425475497302</v>
      </c>
      <c r="BA12" s="17">
        <v>0.554063218259773</v>
      </c>
      <c r="BB12" s="17"/>
      <c r="BC12" s="17">
        <v>0.46623707351898902</v>
      </c>
      <c r="BD12" s="17">
        <v>0.46390785255949801</v>
      </c>
      <c r="BE12" s="17">
        <v>0.545702725864181</v>
      </c>
      <c r="BF12" s="17">
        <v>0.57970626383142598</v>
      </c>
    </row>
    <row r="13" spans="2:58" ht="28.9">
      <c r="B13" s="18" t="s">
        <v>276</v>
      </c>
      <c r="C13" s="17">
        <v>0.49649551706420603</v>
      </c>
      <c r="D13" s="17">
        <v>0.462593310261947</v>
      </c>
      <c r="E13" s="17">
        <v>0.53013609395150996</v>
      </c>
      <c r="F13" s="17"/>
      <c r="G13" s="17">
        <v>0.445072244401992</v>
      </c>
      <c r="H13" s="17">
        <v>0.40464072588884797</v>
      </c>
      <c r="I13" s="17">
        <v>0.48915315680948901</v>
      </c>
      <c r="J13" s="17">
        <v>0.473681512376883</v>
      </c>
      <c r="K13" s="17">
        <v>0.56634543894990197</v>
      </c>
      <c r="L13" s="17">
        <v>0.60617621939219601</v>
      </c>
      <c r="M13" s="17"/>
      <c r="N13" s="17">
        <v>0.48726835773060301</v>
      </c>
      <c r="O13" s="17">
        <v>0.53311079465366795</v>
      </c>
      <c r="P13" s="17">
        <v>0.55339745070943203</v>
      </c>
      <c r="Q13" s="17">
        <v>0.42327736905571101</v>
      </c>
      <c r="R13" s="17"/>
      <c r="S13" s="17">
        <v>0.47171624097510201</v>
      </c>
      <c r="T13" s="17">
        <v>0.545968525319801</v>
      </c>
      <c r="U13" s="17">
        <v>0.43544958667406303</v>
      </c>
      <c r="V13" s="17">
        <v>0.46697920309285601</v>
      </c>
      <c r="W13" s="17">
        <v>0.45354057827401301</v>
      </c>
      <c r="X13" s="17">
        <v>0.56953360132875797</v>
      </c>
      <c r="Y13" s="17">
        <v>0.53205657404039297</v>
      </c>
      <c r="Z13" s="17">
        <v>0.46284906289384398</v>
      </c>
      <c r="AA13" s="17">
        <v>0.49900029891436398</v>
      </c>
      <c r="AB13" s="17"/>
      <c r="AC13" s="17">
        <v>0.43838279966289301</v>
      </c>
      <c r="AD13" s="17">
        <v>0.54812106552331796</v>
      </c>
      <c r="AE13" s="17">
        <v>0.40783521245587601</v>
      </c>
      <c r="AF13" s="17">
        <v>0.55649871961336395</v>
      </c>
      <c r="AG13" s="17">
        <v>0.47502302270962898</v>
      </c>
      <c r="AH13" s="17">
        <v>0.60444146939437404</v>
      </c>
      <c r="AI13" s="17"/>
      <c r="AJ13" s="17">
        <v>0.54440724206175695</v>
      </c>
      <c r="AK13" s="17">
        <v>0.50719424322394602</v>
      </c>
      <c r="AL13" s="17">
        <v>0.356727391137243</v>
      </c>
      <c r="AM13" s="17">
        <v>0.43249025267177299</v>
      </c>
      <c r="AN13" s="17">
        <v>0.46603594529542802</v>
      </c>
      <c r="AO13" s="17">
        <v>0.51040499321327404</v>
      </c>
      <c r="AP13" s="17"/>
      <c r="AQ13" s="17">
        <v>0.48190286301041702</v>
      </c>
      <c r="AR13" s="17">
        <v>0.48342333729055598</v>
      </c>
      <c r="AS13" s="17"/>
      <c r="AT13" s="17">
        <v>0.50981635351924504</v>
      </c>
      <c r="AU13" s="17">
        <v>0.45244789438177702</v>
      </c>
      <c r="AV13" s="17"/>
      <c r="AW13" s="17">
        <v>0.51615653762742197</v>
      </c>
      <c r="AX13" s="17">
        <v>0.48618999367690602</v>
      </c>
      <c r="AY13" s="17"/>
      <c r="AZ13" s="17">
        <v>0.46497468790830598</v>
      </c>
      <c r="BA13" s="17">
        <v>0.513346241152982</v>
      </c>
      <c r="BB13" s="17"/>
      <c r="BC13" s="17">
        <v>0.43307272500988597</v>
      </c>
      <c r="BD13" s="17">
        <v>0.46434959925594199</v>
      </c>
      <c r="BE13" s="17">
        <v>0.43316253750197897</v>
      </c>
      <c r="BF13" s="17">
        <v>0.533230410193968</v>
      </c>
    </row>
    <row r="14" spans="2:58">
      <c r="B14" s="18" t="s">
        <v>275</v>
      </c>
      <c r="C14" s="17">
        <v>0.45201431075132098</v>
      </c>
      <c r="D14" s="17">
        <v>0.45815523158071397</v>
      </c>
      <c r="E14" s="17">
        <v>0.44588013728984899</v>
      </c>
      <c r="F14" s="17"/>
      <c r="G14" s="17">
        <v>0.30225800436024503</v>
      </c>
      <c r="H14" s="17">
        <v>0.403529406925557</v>
      </c>
      <c r="I14" s="17">
        <v>0.45085150675308799</v>
      </c>
      <c r="J14" s="17">
        <v>0.46413801265502602</v>
      </c>
      <c r="K14" s="17">
        <v>0.56390673443417605</v>
      </c>
      <c r="L14" s="17">
        <v>0.52685156468510197</v>
      </c>
      <c r="M14" s="17"/>
      <c r="N14" s="17">
        <v>0.47511957576063402</v>
      </c>
      <c r="O14" s="17">
        <v>0.44758190994159103</v>
      </c>
      <c r="P14" s="17">
        <v>0.49665482351187801</v>
      </c>
      <c r="Q14" s="17">
        <v>0.39302355392195898</v>
      </c>
      <c r="R14" s="17"/>
      <c r="S14" s="17">
        <v>0.38665403279451399</v>
      </c>
      <c r="T14" s="17">
        <v>0.50111865524909005</v>
      </c>
      <c r="U14" s="17">
        <v>0.42506130822396598</v>
      </c>
      <c r="V14" s="17">
        <v>0.54066954740862705</v>
      </c>
      <c r="W14" s="17">
        <v>0.43487373703437798</v>
      </c>
      <c r="X14" s="17">
        <v>0.377092266821762</v>
      </c>
      <c r="Y14" s="17">
        <v>0.54392944405930799</v>
      </c>
      <c r="Z14" s="17">
        <v>0.45927382349967</v>
      </c>
      <c r="AA14" s="17">
        <v>0.42631090864428201</v>
      </c>
      <c r="AB14" s="17"/>
      <c r="AC14" s="17">
        <v>0.41248476150109098</v>
      </c>
      <c r="AD14" s="17">
        <v>0.460913816220066</v>
      </c>
      <c r="AE14" s="17">
        <v>0.41183154480823903</v>
      </c>
      <c r="AF14" s="17">
        <v>0.51058279067797596</v>
      </c>
      <c r="AG14" s="17">
        <v>0.43231178656469998</v>
      </c>
      <c r="AH14" s="17">
        <v>0.57937837589482</v>
      </c>
      <c r="AI14" s="17"/>
      <c r="AJ14" s="17">
        <v>0.49978112875953501</v>
      </c>
      <c r="AK14" s="17">
        <v>0.44017312974348299</v>
      </c>
      <c r="AL14" s="17">
        <v>0.33801725322952803</v>
      </c>
      <c r="AM14" s="17">
        <v>0.36466160734709602</v>
      </c>
      <c r="AN14" s="17">
        <v>0.45433523079163701</v>
      </c>
      <c r="AO14" s="17">
        <v>0.43291717023453302</v>
      </c>
      <c r="AP14" s="17"/>
      <c r="AQ14" s="17">
        <v>0.42094963206871699</v>
      </c>
      <c r="AR14" s="17">
        <v>0.45997774525020102</v>
      </c>
      <c r="AS14" s="17"/>
      <c r="AT14" s="17">
        <v>0.45690821464153902</v>
      </c>
      <c r="AU14" s="17">
        <v>0.43348525072988803</v>
      </c>
      <c r="AV14" s="17"/>
      <c r="AW14" s="17">
        <v>0.48553690620496698</v>
      </c>
      <c r="AX14" s="17">
        <v>0.43444310226090899</v>
      </c>
      <c r="AY14" s="17"/>
      <c r="AZ14" s="17">
        <v>0.40347970981729597</v>
      </c>
      <c r="BA14" s="17">
        <v>0.47354862534469799</v>
      </c>
      <c r="BB14" s="17"/>
      <c r="BC14" s="17">
        <v>0.40316810313398699</v>
      </c>
      <c r="BD14" s="17">
        <v>0.43387653267029203</v>
      </c>
      <c r="BE14" s="17">
        <v>0.43651064782447502</v>
      </c>
      <c r="BF14" s="17">
        <v>0.46119576908273302</v>
      </c>
    </row>
    <row r="15" spans="2:58" ht="28.9">
      <c r="B15" s="18" t="s">
        <v>279</v>
      </c>
      <c r="C15" s="17">
        <v>0.41357207637478599</v>
      </c>
      <c r="D15" s="17">
        <v>0.39267892573465102</v>
      </c>
      <c r="E15" s="17">
        <v>0.43172722330102897</v>
      </c>
      <c r="F15" s="17"/>
      <c r="G15" s="17">
        <v>0.26326194746782999</v>
      </c>
      <c r="H15" s="17">
        <v>0.24539480756894499</v>
      </c>
      <c r="I15" s="17">
        <v>0.355682144069837</v>
      </c>
      <c r="J15" s="17">
        <v>0.47165172004141098</v>
      </c>
      <c r="K15" s="17">
        <v>0.59211112009503297</v>
      </c>
      <c r="L15" s="17">
        <v>0.56003491984117004</v>
      </c>
      <c r="M15" s="17"/>
      <c r="N15" s="17">
        <v>0.33619249437021698</v>
      </c>
      <c r="O15" s="17">
        <v>0.418151635670519</v>
      </c>
      <c r="P15" s="17">
        <v>0.49799937370159703</v>
      </c>
      <c r="Q15" s="17">
        <v>0.41466317257239699</v>
      </c>
      <c r="R15" s="17"/>
      <c r="S15" s="17">
        <v>0.31274321738134297</v>
      </c>
      <c r="T15" s="17">
        <v>0.45547746370034398</v>
      </c>
      <c r="U15" s="17">
        <v>0.40647605943478798</v>
      </c>
      <c r="V15" s="17">
        <v>0.42785446051521298</v>
      </c>
      <c r="W15" s="17">
        <v>0.41710996321224297</v>
      </c>
      <c r="X15" s="17">
        <v>0.428721296598983</v>
      </c>
      <c r="Y15" s="17">
        <v>0.51442484859179904</v>
      </c>
      <c r="Z15" s="17">
        <v>0.43228172361651801</v>
      </c>
      <c r="AA15" s="17">
        <v>0.38973508387</v>
      </c>
      <c r="AB15" s="17"/>
      <c r="AC15" s="17">
        <v>0.281415234109892</v>
      </c>
      <c r="AD15" s="17">
        <v>0.43237602780735401</v>
      </c>
      <c r="AE15" s="17">
        <v>0.37277717535113603</v>
      </c>
      <c r="AF15" s="17">
        <v>0.48945702140465602</v>
      </c>
      <c r="AG15" s="17">
        <v>0.57770386708314203</v>
      </c>
      <c r="AH15" s="17">
        <v>0.58249228983194001</v>
      </c>
      <c r="AI15" s="17"/>
      <c r="AJ15" s="17">
        <v>0.52158511496999105</v>
      </c>
      <c r="AK15" s="17">
        <v>0.36476285773038303</v>
      </c>
      <c r="AL15" s="17">
        <v>0.32546128950596698</v>
      </c>
      <c r="AM15" s="17">
        <v>0.34844365159396401</v>
      </c>
      <c r="AN15" s="17">
        <v>0.33647560340010702</v>
      </c>
      <c r="AO15" s="17">
        <v>0.45056603627241099</v>
      </c>
      <c r="AP15" s="17"/>
      <c r="AQ15" s="17">
        <v>0.35976055486344899</v>
      </c>
      <c r="AR15" s="17">
        <v>0.43153589246127799</v>
      </c>
      <c r="AS15" s="17"/>
      <c r="AT15" s="17">
        <v>0.44279211752318498</v>
      </c>
      <c r="AU15" s="17">
        <v>0.30804231450974501</v>
      </c>
      <c r="AV15" s="17"/>
      <c r="AW15" s="17">
        <v>0.49826904016461099</v>
      </c>
      <c r="AX15" s="17">
        <v>0.36917730356211098</v>
      </c>
      <c r="AY15" s="17"/>
      <c r="AZ15" s="17">
        <v>0.35408489936255999</v>
      </c>
      <c r="BA15" s="17">
        <v>0.43431886457316898</v>
      </c>
      <c r="BB15" s="17"/>
      <c r="BC15" s="17">
        <v>0.30517102407480101</v>
      </c>
      <c r="BD15" s="17">
        <v>0.41120647701951701</v>
      </c>
      <c r="BE15" s="17">
        <v>0.42975450304089702</v>
      </c>
      <c r="BF15" s="17">
        <v>0.432999696709568</v>
      </c>
    </row>
    <row r="16" spans="2:58" ht="28.9">
      <c r="B16" s="18" t="s">
        <v>286</v>
      </c>
      <c r="C16" s="17">
        <v>0.37410544869408102</v>
      </c>
      <c r="D16" s="17">
        <v>0.36076023222914999</v>
      </c>
      <c r="E16" s="17">
        <v>0.3851677582777</v>
      </c>
      <c r="F16" s="17"/>
      <c r="G16" s="17">
        <v>0.27685284621580503</v>
      </c>
      <c r="H16" s="17">
        <v>0.26056747756772602</v>
      </c>
      <c r="I16" s="17">
        <v>0.378298094335212</v>
      </c>
      <c r="J16" s="17">
        <v>0.36913660474625798</v>
      </c>
      <c r="K16" s="17">
        <v>0.45401556110741198</v>
      </c>
      <c r="L16" s="17">
        <v>0.49394098366178602</v>
      </c>
      <c r="M16" s="17"/>
      <c r="N16" s="17">
        <v>0.36519235363410102</v>
      </c>
      <c r="O16" s="17">
        <v>0.36169466489801899</v>
      </c>
      <c r="P16" s="17">
        <v>0.42722172842584799</v>
      </c>
      <c r="Q16" s="17">
        <v>0.35179650930415801</v>
      </c>
      <c r="R16" s="17"/>
      <c r="S16" s="17">
        <v>0.30722769532712002</v>
      </c>
      <c r="T16" s="17">
        <v>0.38344233542845901</v>
      </c>
      <c r="U16" s="17">
        <v>0.44842611214149602</v>
      </c>
      <c r="V16" s="17">
        <v>0.41462021847011699</v>
      </c>
      <c r="W16" s="17">
        <v>0.34682741050959198</v>
      </c>
      <c r="X16" s="17">
        <v>0.41580676752263201</v>
      </c>
      <c r="Y16" s="17">
        <v>0.378170507799865</v>
      </c>
      <c r="Z16" s="17">
        <v>0.30665684705503898</v>
      </c>
      <c r="AA16" s="17">
        <v>0.36887715522605802</v>
      </c>
      <c r="AB16" s="17"/>
      <c r="AC16" s="17">
        <v>0.32474764179160398</v>
      </c>
      <c r="AD16" s="17">
        <v>0.36875231801327502</v>
      </c>
      <c r="AE16" s="17">
        <v>0.27209321981825901</v>
      </c>
      <c r="AF16" s="17">
        <v>0.45454417625136401</v>
      </c>
      <c r="AG16" s="17">
        <v>0.4844572368385</v>
      </c>
      <c r="AH16" s="17">
        <v>0.49615493794869098</v>
      </c>
      <c r="AI16" s="17"/>
      <c r="AJ16" s="17">
        <v>0.43755917575103298</v>
      </c>
      <c r="AK16" s="17">
        <v>0.35692701110297698</v>
      </c>
      <c r="AL16" s="17">
        <v>0.218887076476253</v>
      </c>
      <c r="AM16" s="17">
        <v>0.38102794442282201</v>
      </c>
      <c r="AN16" s="17">
        <v>0.31747818473227601</v>
      </c>
      <c r="AO16" s="17">
        <v>0.43809855927455799</v>
      </c>
      <c r="AP16" s="17"/>
      <c r="AQ16" s="17">
        <v>0.32979060973994601</v>
      </c>
      <c r="AR16" s="17">
        <v>0.39262474839901901</v>
      </c>
      <c r="AS16" s="17"/>
      <c r="AT16" s="17">
        <v>0.38701080990528702</v>
      </c>
      <c r="AU16" s="17">
        <v>0.32820879814833498</v>
      </c>
      <c r="AV16" s="17"/>
      <c r="AW16" s="17">
        <v>0.40923826967070298</v>
      </c>
      <c r="AX16" s="17">
        <v>0.355690224160225</v>
      </c>
      <c r="AY16" s="17"/>
      <c r="AZ16" s="17">
        <v>0.32556815456266103</v>
      </c>
      <c r="BA16" s="17">
        <v>0.39223078697394298</v>
      </c>
      <c r="BB16" s="17"/>
      <c r="BC16" s="17">
        <v>0.27627693630919498</v>
      </c>
      <c r="BD16" s="17">
        <v>0.38601201368236998</v>
      </c>
      <c r="BE16" s="17">
        <v>0.37787067102550498</v>
      </c>
      <c r="BF16" s="17">
        <v>0.38321747327245897</v>
      </c>
    </row>
    <row r="17" spans="2:58" ht="28.9">
      <c r="B17" s="18" t="s">
        <v>277</v>
      </c>
      <c r="C17" s="17">
        <v>0.35941366453463802</v>
      </c>
      <c r="D17" s="17">
        <v>0.34871990176605899</v>
      </c>
      <c r="E17" s="17">
        <v>0.369691631998601</v>
      </c>
      <c r="F17" s="17"/>
      <c r="G17" s="17">
        <v>0.197955569590857</v>
      </c>
      <c r="H17" s="17">
        <v>0.25955497358151702</v>
      </c>
      <c r="I17" s="17">
        <v>0.33674256527950203</v>
      </c>
      <c r="J17" s="17">
        <v>0.36724548934173501</v>
      </c>
      <c r="K17" s="17">
        <v>0.48282158505804501</v>
      </c>
      <c r="L17" s="17">
        <v>0.50854364394794005</v>
      </c>
      <c r="M17" s="17"/>
      <c r="N17" s="17">
        <v>0.34674474289274199</v>
      </c>
      <c r="O17" s="17">
        <v>0.35947726154953202</v>
      </c>
      <c r="P17" s="17">
        <v>0.36645741235992202</v>
      </c>
      <c r="Q17" s="17">
        <v>0.36411606008432201</v>
      </c>
      <c r="R17" s="17"/>
      <c r="S17" s="17">
        <v>0.33429482150782802</v>
      </c>
      <c r="T17" s="17">
        <v>0.34683858994574002</v>
      </c>
      <c r="U17" s="17">
        <v>0.40845187032742297</v>
      </c>
      <c r="V17" s="17">
        <v>0.41678587693079899</v>
      </c>
      <c r="W17" s="17">
        <v>0.318713357321318</v>
      </c>
      <c r="X17" s="17">
        <v>0.337686309648493</v>
      </c>
      <c r="Y17" s="17">
        <v>0.37310864355788298</v>
      </c>
      <c r="Z17" s="17">
        <v>0.33419426239414701</v>
      </c>
      <c r="AA17" s="17">
        <v>0.37027814679513199</v>
      </c>
      <c r="AB17" s="17"/>
      <c r="AC17" s="17">
        <v>0.27975941798861398</v>
      </c>
      <c r="AD17" s="17">
        <v>0.37591988501547602</v>
      </c>
      <c r="AE17" s="17">
        <v>0.30103517753282399</v>
      </c>
      <c r="AF17" s="17">
        <v>0.43949093533157302</v>
      </c>
      <c r="AG17" s="17">
        <v>0.43279239537494901</v>
      </c>
      <c r="AH17" s="17">
        <v>0.45160006820508097</v>
      </c>
      <c r="AI17" s="17"/>
      <c r="AJ17" s="17">
        <v>0.42817211398329402</v>
      </c>
      <c r="AK17" s="17">
        <v>0.33385099507358601</v>
      </c>
      <c r="AL17" s="17">
        <v>0.22205828215243301</v>
      </c>
      <c r="AM17" s="17">
        <v>0.26851661781798702</v>
      </c>
      <c r="AN17" s="17">
        <v>0.34610387114923602</v>
      </c>
      <c r="AO17" s="17">
        <v>0.36744365394425998</v>
      </c>
      <c r="AP17" s="17"/>
      <c r="AQ17" s="17">
        <v>0.30015487237584998</v>
      </c>
      <c r="AR17" s="17">
        <v>0.377782074133585</v>
      </c>
      <c r="AS17" s="17"/>
      <c r="AT17" s="17">
        <v>0.36767521907587097</v>
      </c>
      <c r="AU17" s="17">
        <v>0.32976990404248102</v>
      </c>
      <c r="AV17" s="17"/>
      <c r="AW17" s="17">
        <v>0.35914783431782799</v>
      </c>
      <c r="AX17" s="17">
        <v>0.35955300213960101</v>
      </c>
      <c r="AY17" s="17"/>
      <c r="AZ17" s="17">
        <v>0.30396360358833902</v>
      </c>
      <c r="BA17" s="17">
        <v>0.38008310221765401</v>
      </c>
      <c r="BB17" s="17"/>
      <c r="BC17" s="17">
        <v>0.27257161587652301</v>
      </c>
      <c r="BD17" s="17">
        <v>0.35259280483064498</v>
      </c>
      <c r="BE17" s="17">
        <v>0.33532591051150001</v>
      </c>
      <c r="BF17" s="17">
        <v>0.37754154874981899</v>
      </c>
    </row>
    <row r="18" spans="2:58" ht="28.9">
      <c r="B18" s="18" t="s">
        <v>284</v>
      </c>
      <c r="C18" s="17">
        <v>0.310383276611504</v>
      </c>
      <c r="D18" s="17">
        <v>0.29993805568852799</v>
      </c>
      <c r="E18" s="17">
        <v>0.31638977290224701</v>
      </c>
      <c r="F18" s="17"/>
      <c r="G18" s="17">
        <v>0.16988432379535001</v>
      </c>
      <c r="H18" s="17">
        <v>0.1952486543626</v>
      </c>
      <c r="I18" s="17">
        <v>0.28228949847860701</v>
      </c>
      <c r="J18" s="17">
        <v>0.34538526667656899</v>
      </c>
      <c r="K18" s="17">
        <v>0.388281007836906</v>
      </c>
      <c r="L18" s="17">
        <v>0.45475360668026499</v>
      </c>
      <c r="M18" s="17"/>
      <c r="N18" s="17">
        <v>0.33712502374298298</v>
      </c>
      <c r="O18" s="17">
        <v>0.29013907946363199</v>
      </c>
      <c r="P18" s="17">
        <v>0.34873180230360801</v>
      </c>
      <c r="Q18" s="17">
        <v>0.27161821406129899</v>
      </c>
      <c r="R18" s="17"/>
      <c r="S18" s="17">
        <v>0.26692044977828899</v>
      </c>
      <c r="T18" s="17">
        <v>0.25265878486617499</v>
      </c>
      <c r="U18" s="17">
        <v>0.45055904565622101</v>
      </c>
      <c r="V18" s="17">
        <v>0.39204026505967898</v>
      </c>
      <c r="W18" s="17">
        <v>0.31635552037600601</v>
      </c>
      <c r="X18" s="17">
        <v>0.29114452382778899</v>
      </c>
      <c r="Y18" s="17">
        <v>0.33887295945255402</v>
      </c>
      <c r="Z18" s="17">
        <v>0.166952981887657</v>
      </c>
      <c r="AA18" s="17">
        <v>0.30837438020270402</v>
      </c>
      <c r="AB18" s="17"/>
      <c r="AC18" s="17">
        <v>0.220358711832642</v>
      </c>
      <c r="AD18" s="17">
        <v>0.34595681891994601</v>
      </c>
      <c r="AE18" s="17">
        <v>0.25836213659023699</v>
      </c>
      <c r="AF18" s="17">
        <v>0.36505156276822798</v>
      </c>
      <c r="AG18" s="17">
        <v>0.37028258883847798</v>
      </c>
      <c r="AH18" s="17">
        <v>0.45185607055823102</v>
      </c>
      <c r="AI18" s="17"/>
      <c r="AJ18" s="17">
        <v>0.414955065755998</v>
      </c>
      <c r="AK18" s="17">
        <v>0.246482298447639</v>
      </c>
      <c r="AL18" s="17">
        <v>0.15077604677447001</v>
      </c>
      <c r="AM18" s="17">
        <v>0.23161946741372599</v>
      </c>
      <c r="AN18" s="17">
        <v>0.27190428836357</v>
      </c>
      <c r="AO18" s="17">
        <v>0.429308344813144</v>
      </c>
      <c r="AP18" s="17"/>
      <c r="AQ18" s="17">
        <v>0.22253431226758799</v>
      </c>
      <c r="AR18" s="17">
        <v>0.34827661522252101</v>
      </c>
      <c r="AS18" s="17"/>
      <c r="AT18" s="17">
        <v>0.323853456892711</v>
      </c>
      <c r="AU18" s="17">
        <v>0.26061631572895</v>
      </c>
      <c r="AV18" s="17"/>
      <c r="AW18" s="17">
        <v>0.34284378329155402</v>
      </c>
      <c r="AX18" s="17">
        <v>0.29336877272655798</v>
      </c>
      <c r="AY18" s="17"/>
      <c r="AZ18" s="17">
        <v>0.22645961246711099</v>
      </c>
      <c r="BA18" s="17">
        <v>0.33947880264651298</v>
      </c>
      <c r="BB18" s="17"/>
      <c r="BC18" s="17">
        <v>0.22926518848070701</v>
      </c>
      <c r="BD18" s="17">
        <v>0.27642539552733703</v>
      </c>
      <c r="BE18" s="17">
        <v>0.29260194696310599</v>
      </c>
      <c r="BF18" s="17">
        <v>0.34885892566202098</v>
      </c>
    </row>
    <row r="19" spans="2:58" ht="28.9">
      <c r="B19" s="18" t="s">
        <v>281</v>
      </c>
      <c r="C19" s="17">
        <v>0.29289210746133298</v>
      </c>
      <c r="D19" s="17">
        <v>0.28696239506740301</v>
      </c>
      <c r="E19" s="17">
        <v>0.29786289154669299</v>
      </c>
      <c r="F19" s="17"/>
      <c r="G19" s="17">
        <v>0.181108446726336</v>
      </c>
      <c r="H19" s="17">
        <v>0.17734281039777999</v>
      </c>
      <c r="I19" s="17">
        <v>0.30224135482687098</v>
      </c>
      <c r="J19" s="17">
        <v>0.32663521163770798</v>
      </c>
      <c r="K19" s="17">
        <v>0.32575590369900997</v>
      </c>
      <c r="L19" s="17">
        <v>0.416966062431322</v>
      </c>
      <c r="M19" s="17"/>
      <c r="N19" s="17">
        <v>0.32551491061180299</v>
      </c>
      <c r="O19" s="17">
        <v>0.27865430490015602</v>
      </c>
      <c r="P19" s="17">
        <v>0.31680931573273002</v>
      </c>
      <c r="Q19" s="17">
        <v>0.254337807497165</v>
      </c>
      <c r="R19" s="17"/>
      <c r="S19" s="17">
        <v>0.30221234025485499</v>
      </c>
      <c r="T19" s="17">
        <v>0.30130855820935598</v>
      </c>
      <c r="U19" s="17">
        <v>0.31732359008029198</v>
      </c>
      <c r="V19" s="17">
        <v>0.33391837913785599</v>
      </c>
      <c r="W19" s="17">
        <v>0.24055326471601299</v>
      </c>
      <c r="X19" s="17">
        <v>0.22555729112638001</v>
      </c>
      <c r="Y19" s="17">
        <v>0.31218479556887502</v>
      </c>
      <c r="Z19" s="17">
        <v>0.22446608090894701</v>
      </c>
      <c r="AA19" s="17">
        <v>0.32360395985898399</v>
      </c>
      <c r="AB19" s="17"/>
      <c r="AC19" s="17">
        <v>0.25476255568995698</v>
      </c>
      <c r="AD19" s="17">
        <v>0.31028953556046102</v>
      </c>
      <c r="AE19" s="17">
        <v>0.240810182654046</v>
      </c>
      <c r="AF19" s="17">
        <v>0.34257430667893801</v>
      </c>
      <c r="AG19" s="17">
        <v>0.31901312577817198</v>
      </c>
      <c r="AH19" s="17">
        <v>0.32440563038977099</v>
      </c>
      <c r="AI19" s="17"/>
      <c r="AJ19" s="17">
        <v>0.35247018361010102</v>
      </c>
      <c r="AK19" s="17">
        <v>0.23190642629417399</v>
      </c>
      <c r="AL19" s="17">
        <v>0.17335364666522299</v>
      </c>
      <c r="AM19" s="17">
        <v>0.29186987354171301</v>
      </c>
      <c r="AN19" s="17">
        <v>0.31205522657996498</v>
      </c>
      <c r="AO19" s="17">
        <v>0.28556821392117399</v>
      </c>
      <c r="AP19" s="17"/>
      <c r="AQ19" s="17">
        <v>0.259728766500188</v>
      </c>
      <c r="AR19" s="17">
        <v>0.304998767777241</v>
      </c>
      <c r="AS19" s="17"/>
      <c r="AT19" s="17">
        <v>0.28105376028539902</v>
      </c>
      <c r="AU19" s="17">
        <v>0.33684569624806798</v>
      </c>
      <c r="AV19" s="17"/>
      <c r="AW19" s="17">
        <v>0.33719809861765898</v>
      </c>
      <c r="AX19" s="17">
        <v>0.26966867271688999</v>
      </c>
      <c r="AY19" s="17"/>
      <c r="AZ19" s="17">
        <v>0.26346501922687199</v>
      </c>
      <c r="BA19" s="17">
        <v>0.30772195887689802</v>
      </c>
      <c r="BB19" s="17"/>
      <c r="BC19" s="17">
        <v>0.245484249302654</v>
      </c>
      <c r="BD19" s="17">
        <v>0.33420430512397797</v>
      </c>
      <c r="BE19" s="17">
        <v>0.270639421960511</v>
      </c>
      <c r="BF19" s="17">
        <v>0.29391677154600598</v>
      </c>
    </row>
    <row r="20" spans="2:58" ht="28.9">
      <c r="B20" s="18" t="s">
        <v>283</v>
      </c>
      <c r="C20" s="17">
        <v>0.25160315797836302</v>
      </c>
      <c r="D20" s="17">
        <v>0.23618261385666101</v>
      </c>
      <c r="E20" s="17">
        <v>0.26319525501083002</v>
      </c>
      <c r="F20" s="17"/>
      <c r="G20" s="17">
        <v>0.24540535992761101</v>
      </c>
      <c r="H20" s="17">
        <v>0.24225140331947201</v>
      </c>
      <c r="I20" s="17">
        <v>0.224834997935593</v>
      </c>
      <c r="J20" s="17">
        <v>0.20746264652659399</v>
      </c>
      <c r="K20" s="17">
        <v>0.22776062163663299</v>
      </c>
      <c r="L20" s="17">
        <v>0.34205541077843998</v>
      </c>
      <c r="M20" s="17"/>
      <c r="N20" s="17">
        <v>0.24195498165726201</v>
      </c>
      <c r="O20" s="17">
        <v>0.251827558013755</v>
      </c>
      <c r="P20" s="17">
        <v>0.28592033918999399</v>
      </c>
      <c r="Q20" s="17">
        <v>0.233058850261112</v>
      </c>
      <c r="R20" s="17"/>
      <c r="S20" s="17">
        <v>0.25447073072264498</v>
      </c>
      <c r="T20" s="17">
        <v>0.256885942510585</v>
      </c>
      <c r="U20" s="17">
        <v>0.233641860919276</v>
      </c>
      <c r="V20" s="17">
        <v>0.23539202179166499</v>
      </c>
      <c r="W20" s="17">
        <v>0.24869733353324999</v>
      </c>
      <c r="X20" s="17">
        <v>0.24439903415721301</v>
      </c>
      <c r="Y20" s="17">
        <v>0.26155561740308497</v>
      </c>
      <c r="Z20" s="17">
        <v>0.32828380512838001</v>
      </c>
      <c r="AA20" s="17">
        <v>0.238509050105457</v>
      </c>
      <c r="AB20" s="17"/>
      <c r="AC20" s="17">
        <v>0.25064654831600403</v>
      </c>
      <c r="AD20" s="17">
        <v>0.23056278867205399</v>
      </c>
      <c r="AE20" s="17">
        <v>0.26119643649191798</v>
      </c>
      <c r="AF20" s="17">
        <v>0.27330713116236299</v>
      </c>
      <c r="AG20" s="17">
        <v>0.26610071273232699</v>
      </c>
      <c r="AH20" s="17">
        <v>0.248724995588544</v>
      </c>
      <c r="AI20" s="17"/>
      <c r="AJ20" s="17">
        <v>0.28058005805694702</v>
      </c>
      <c r="AK20" s="17">
        <v>0.21173124390157999</v>
      </c>
      <c r="AL20" s="17">
        <v>0.157071693143983</v>
      </c>
      <c r="AM20" s="17">
        <v>0.237325544294023</v>
      </c>
      <c r="AN20" s="17">
        <v>0.28524457645127999</v>
      </c>
      <c r="AO20" s="17">
        <v>0.26690808498234297</v>
      </c>
      <c r="AP20" s="17"/>
      <c r="AQ20" s="17">
        <v>0.227590334536108</v>
      </c>
      <c r="AR20" s="17">
        <v>0.25110481434798998</v>
      </c>
      <c r="AS20" s="17"/>
      <c r="AT20" s="17">
        <v>0.24443220920278799</v>
      </c>
      <c r="AU20" s="17">
        <v>0.27561669660094001</v>
      </c>
      <c r="AV20" s="17"/>
      <c r="AW20" s="17">
        <v>0.232070732338334</v>
      </c>
      <c r="AX20" s="17">
        <v>0.26184127703209198</v>
      </c>
      <c r="AY20" s="17"/>
      <c r="AZ20" s="17">
        <v>0.260095266987247</v>
      </c>
      <c r="BA20" s="17">
        <v>0.25096539909881999</v>
      </c>
      <c r="BB20" s="17"/>
      <c r="BC20" s="17">
        <v>0.24094607943867299</v>
      </c>
      <c r="BD20" s="17">
        <v>0.26776707298341801</v>
      </c>
      <c r="BE20" s="17">
        <v>0.18561823299600699</v>
      </c>
      <c r="BF20" s="17">
        <v>0.281692029339356</v>
      </c>
    </row>
    <row r="21" spans="2:58">
      <c r="B21" s="18" t="s">
        <v>308</v>
      </c>
      <c r="C21" s="17">
        <v>0.23013841512158401</v>
      </c>
      <c r="D21" s="17">
        <v>0.22935785636046299</v>
      </c>
      <c r="E21" s="17">
        <v>0.22961517545998</v>
      </c>
      <c r="F21" s="17"/>
      <c r="G21" s="17">
        <v>0.13892977162406001</v>
      </c>
      <c r="H21" s="17">
        <v>0.13251295373093699</v>
      </c>
      <c r="I21" s="17">
        <v>0.16390033808319199</v>
      </c>
      <c r="J21" s="17">
        <v>0.27908650072817898</v>
      </c>
      <c r="K21" s="17">
        <v>0.28170539010519002</v>
      </c>
      <c r="L21" s="17">
        <v>0.36942198027441697</v>
      </c>
      <c r="M21" s="17"/>
      <c r="N21" s="17">
        <v>0.20899591671984699</v>
      </c>
      <c r="O21" s="17">
        <v>0.22464166267716101</v>
      </c>
      <c r="P21" s="17">
        <v>0.233931641526607</v>
      </c>
      <c r="Q21" s="17">
        <v>0.25131028800552402</v>
      </c>
      <c r="R21" s="17"/>
      <c r="S21" s="17">
        <v>0.20290382851139999</v>
      </c>
      <c r="T21" s="17">
        <v>0.244414221635048</v>
      </c>
      <c r="U21" s="17">
        <v>0.28653950340526402</v>
      </c>
      <c r="V21" s="17">
        <v>0.22225378284859501</v>
      </c>
      <c r="W21" s="17">
        <v>0.20853830290175299</v>
      </c>
      <c r="X21" s="17">
        <v>0.22563745195658</v>
      </c>
      <c r="Y21" s="17">
        <v>0.219971131309391</v>
      </c>
      <c r="Z21" s="17">
        <v>0.148107412028047</v>
      </c>
      <c r="AA21" s="17">
        <v>0.27128385982592601</v>
      </c>
      <c r="AB21" s="17"/>
      <c r="AC21" s="17">
        <v>0.175393896354789</v>
      </c>
      <c r="AD21" s="17">
        <v>0.25349151925201002</v>
      </c>
      <c r="AE21" s="17">
        <v>0.20326372623892699</v>
      </c>
      <c r="AF21" s="17">
        <v>0.248527109346346</v>
      </c>
      <c r="AG21" s="17">
        <v>0.26600043415739999</v>
      </c>
      <c r="AH21" s="17">
        <v>0.35353815685544498</v>
      </c>
      <c r="AI21" s="17"/>
      <c r="AJ21" s="17">
        <v>0.308780734040011</v>
      </c>
      <c r="AK21" s="17">
        <v>0.187477934081099</v>
      </c>
      <c r="AL21" s="17">
        <v>0.12679080649224</v>
      </c>
      <c r="AM21" s="17">
        <v>0.21062630905819399</v>
      </c>
      <c r="AN21" s="17">
        <v>0.19458874296336501</v>
      </c>
      <c r="AO21" s="17">
        <v>0.21054186719847801</v>
      </c>
      <c r="AP21" s="17"/>
      <c r="AQ21" s="17">
        <v>0.16703270511780999</v>
      </c>
      <c r="AR21" s="17">
        <v>0.25277414460564801</v>
      </c>
      <c r="AS21" s="17"/>
      <c r="AT21" s="17">
        <v>0.241045881101492</v>
      </c>
      <c r="AU21" s="17">
        <v>0.19167411957755601</v>
      </c>
      <c r="AV21" s="17"/>
      <c r="AW21" s="17">
        <v>0.23971796113742</v>
      </c>
      <c r="AX21" s="17">
        <v>0.22511719889384599</v>
      </c>
      <c r="AY21" s="17"/>
      <c r="AZ21" s="17">
        <v>0.18094062772483599</v>
      </c>
      <c r="BA21" s="17">
        <v>0.249133622087641</v>
      </c>
      <c r="BB21" s="17"/>
      <c r="BC21" s="17">
        <v>0.13600472546779799</v>
      </c>
      <c r="BD21" s="17">
        <v>0.25202562738959899</v>
      </c>
      <c r="BE21" s="17">
        <v>0.22694006869066899</v>
      </c>
      <c r="BF21" s="17">
        <v>0.235048740889405</v>
      </c>
    </row>
    <row r="22" spans="2:58">
      <c r="B22" s="18" t="s">
        <v>309</v>
      </c>
      <c r="C22" s="17">
        <v>0.227098556681261</v>
      </c>
      <c r="D22" s="17">
        <v>0.233324320967289</v>
      </c>
      <c r="E22" s="17">
        <v>0.218400195815597</v>
      </c>
      <c r="F22" s="17"/>
      <c r="G22" s="17">
        <v>0.13906421029020199</v>
      </c>
      <c r="H22" s="17">
        <v>0.15901557480127201</v>
      </c>
      <c r="I22" s="17">
        <v>0.19221154397330301</v>
      </c>
      <c r="J22" s="17">
        <v>0.21929805823943699</v>
      </c>
      <c r="K22" s="17">
        <v>0.27996376845343102</v>
      </c>
      <c r="L22" s="17">
        <v>0.355471941636963</v>
      </c>
      <c r="M22" s="17"/>
      <c r="N22" s="17">
        <v>0.25868692555980799</v>
      </c>
      <c r="O22" s="17">
        <v>0.22236215563786901</v>
      </c>
      <c r="P22" s="17">
        <v>0.26824561508851702</v>
      </c>
      <c r="Q22" s="17">
        <v>0.161903232293584</v>
      </c>
      <c r="R22" s="17"/>
      <c r="S22" s="17">
        <v>0.27570893818861603</v>
      </c>
      <c r="T22" s="17">
        <v>0.25636537731627901</v>
      </c>
      <c r="U22" s="17">
        <v>0.26357890782440602</v>
      </c>
      <c r="V22" s="17">
        <v>0.22037463488828701</v>
      </c>
      <c r="W22" s="17">
        <v>0.16842671248408</v>
      </c>
      <c r="X22" s="17">
        <v>0.181723168908799</v>
      </c>
      <c r="Y22" s="17">
        <v>0.20959880232819</v>
      </c>
      <c r="Z22" s="17">
        <v>0.180835243219064</v>
      </c>
      <c r="AA22" s="17">
        <v>0.213426639670591</v>
      </c>
      <c r="AB22" s="17"/>
      <c r="AC22" s="17">
        <v>0.25099760495508999</v>
      </c>
      <c r="AD22" s="17">
        <v>0.20529048305595601</v>
      </c>
      <c r="AE22" s="17">
        <v>0.22192518983360199</v>
      </c>
      <c r="AF22" s="17">
        <v>0.20598364628056301</v>
      </c>
      <c r="AG22" s="17">
        <v>0.25536057616083202</v>
      </c>
      <c r="AH22" s="17">
        <v>0.27603557002682699</v>
      </c>
      <c r="AI22" s="17"/>
      <c r="AJ22" s="17">
        <v>0.31438712097335197</v>
      </c>
      <c r="AK22" s="17">
        <v>0.18593664311615701</v>
      </c>
      <c r="AL22" s="17">
        <v>0.106859203836221</v>
      </c>
      <c r="AM22" s="17">
        <v>0.20448905367362499</v>
      </c>
      <c r="AN22" s="17">
        <v>0.199309451555263</v>
      </c>
      <c r="AO22" s="17">
        <v>0.15133606082236301</v>
      </c>
      <c r="AP22" s="17"/>
      <c r="AQ22" s="17">
        <v>0.220402688661962</v>
      </c>
      <c r="AR22" s="17">
        <v>0.22529228392686301</v>
      </c>
      <c r="AS22" s="17"/>
      <c r="AT22" s="17">
        <v>0.217579535998008</v>
      </c>
      <c r="AU22" s="17">
        <v>0.26059357233291103</v>
      </c>
      <c r="AV22" s="17"/>
      <c r="AW22" s="17">
        <v>0.195735755460411</v>
      </c>
      <c r="AX22" s="17">
        <v>0.243537687113655</v>
      </c>
      <c r="AY22" s="17"/>
      <c r="AZ22" s="17">
        <v>0.223502153892704</v>
      </c>
      <c r="BA22" s="17">
        <v>0.231668424016019</v>
      </c>
      <c r="BB22" s="17"/>
      <c r="BC22" s="17">
        <v>0.170807731081248</v>
      </c>
      <c r="BD22" s="17">
        <v>0.21609469339035101</v>
      </c>
      <c r="BE22" s="17">
        <v>0.26225257929436002</v>
      </c>
      <c r="BF22" s="17">
        <v>0.25666568869172401</v>
      </c>
    </row>
    <row r="23" spans="2:58">
      <c r="B23" s="18" t="s">
        <v>287</v>
      </c>
      <c r="C23" s="17">
        <v>0.22093412060855899</v>
      </c>
      <c r="D23" s="17">
        <v>0.25351999502733102</v>
      </c>
      <c r="E23" s="17">
        <v>0.19321035774447201</v>
      </c>
      <c r="F23" s="17"/>
      <c r="G23" s="17">
        <v>0.10257522357404</v>
      </c>
      <c r="H23" s="17">
        <v>0.174766489940371</v>
      </c>
      <c r="I23" s="17">
        <v>0.19140666913554</v>
      </c>
      <c r="J23" s="17">
        <v>0.25047235810690399</v>
      </c>
      <c r="K23" s="17">
        <v>0.21801956763442401</v>
      </c>
      <c r="L23" s="17">
        <v>0.36474364605156101</v>
      </c>
      <c r="M23" s="17"/>
      <c r="N23" s="17">
        <v>0.217891078263205</v>
      </c>
      <c r="O23" s="17">
        <v>0.242553434453504</v>
      </c>
      <c r="P23" s="17">
        <v>0.23081561326279401</v>
      </c>
      <c r="Q23" s="17">
        <v>0.19508136272038601</v>
      </c>
      <c r="R23" s="17"/>
      <c r="S23" s="17">
        <v>0.212744126244273</v>
      </c>
      <c r="T23" s="17">
        <v>0.240300201224599</v>
      </c>
      <c r="U23" s="17">
        <v>0.22908556711394601</v>
      </c>
      <c r="V23" s="17">
        <v>0.25522022950300399</v>
      </c>
      <c r="W23" s="17">
        <v>0.155764990533097</v>
      </c>
      <c r="X23" s="17">
        <v>0.20266680299807199</v>
      </c>
      <c r="Y23" s="17">
        <v>0.21168092082246501</v>
      </c>
      <c r="Z23" s="17">
        <v>0.110008431797608</v>
      </c>
      <c r="AA23" s="17">
        <v>0.289033445378437</v>
      </c>
      <c r="AB23" s="17"/>
      <c r="AC23" s="17">
        <v>0.20685453636880299</v>
      </c>
      <c r="AD23" s="17">
        <v>0.235997084994754</v>
      </c>
      <c r="AE23" s="17">
        <v>0.22293513386877001</v>
      </c>
      <c r="AF23" s="17">
        <v>0.193323953793544</v>
      </c>
      <c r="AG23" s="17">
        <v>0.24090691485427501</v>
      </c>
      <c r="AH23" s="17">
        <v>0.27233492211059601</v>
      </c>
      <c r="AI23" s="17"/>
      <c r="AJ23" s="17">
        <v>0.27728483379615998</v>
      </c>
      <c r="AK23" s="17">
        <v>0.23556459974428301</v>
      </c>
      <c r="AL23" s="17">
        <v>9.9756583562384302E-2</v>
      </c>
      <c r="AM23" s="17">
        <v>0.14731132367231001</v>
      </c>
      <c r="AN23" s="17">
        <v>0.200276481993653</v>
      </c>
      <c r="AO23" s="17">
        <v>0.152614019340126</v>
      </c>
      <c r="AP23" s="17"/>
      <c r="AQ23" s="17">
        <v>0.22112284326739501</v>
      </c>
      <c r="AR23" s="17">
        <v>0.22942782567940501</v>
      </c>
      <c r="AS23" s="17"/>
      <c r="AT23" s="17">
        <v>0.22135020764014501</v>
      </c>
      <c r="AU23" s="17">
        <v>0.221266477232091</v>
      </c>
      <c r="AV23" s="17"/>
      <c r="AW23" s="17">
        <v>0.217236939050341</v>
      </c>
      <c r="AX23" s="17">
        <v>0.222872035829837</v>
      </c>
      <c r="AY23" s="17"/>
      <c r="AZ23" s="17">
        <v>0.17058783033196601</v>
      </c>
      <c r="BA23" s="17">
        <v>0.23748144077303099</v>
      </c>
      <c r="BB23" s="17"/>
      <c r="BC23" s="17">
        <v>0.15466114032426501</v>
      </c>
      <c r="BD23" s="17">
        <v>0.19188801129581501</v>
      </c>
      <c r="BE23" s="17">
        <v>0.25016904282353702</v>
      </c>
      <c r="BF23" s="17">
        <v>0.23873969194154401</v>
      </c>
    </row>
    <row r="24" spans="2:58" ht="28.9">
      <c r="B24" s="18" t="s">
        <v>310</v>
      </c>
      <c r="C24" s="17">
        <v>0.16957459629285501</v>
      </c>
      <c r="D24" s="17">
        <v>0.170277803313719</v>
      </c>
      <c r="E24" s="17">
        <v>0.170854752800601</v>
      </c>
      <c r="F24" s="17"/>
      <c r="G24" s="17">
        <v>0.11533515086686499</v>
      </c>
      <c r="H24" s="17">
        <v>0.14933414905710701</v>
      </c>
      <c r="I24" s="17">
        <v>0.17570376883643701</v>
      </c>
      <c r="J24" s="17">
        <v>0.15868776448996999</v>
      </c>
      <c r="K24" s="17">
        <v>0.16420950060181899</v>
      </c>
      <c r="L24" s="17">
        <v>0.24308887069387899</v>
      </c>
      <c r="M24" s="17"/>
      <c r="N24" s="17">
        <v>0.18185212788260199</v>
      </c>
      <c r="O24" s="17">
        <v>0.16131490679680199</v>
      </c>
      <c r="P24" s="17">
        <v>0.16559760958479</v>
      </c>
      <c r="Q24" s="17">
        <v>0.16913339845765701</v>
      </c>
      <c r="R24" s="17"/>
      <c r="S24" s="17">
        <v>0.166569134618442</v>
      </c>
      <c r="T24" s="17">
        <v>0.175258910260228</v>
      </c>
      <c r="U24" s="17">
        <v>0.16966002260062699</v>
      </c>
      <c r="V24" s="17">
        <v>0.17552780718088201</v>
      </c>
      <c r="W24" s="17">
        <v>0.111216697802288</v>
      </c>
      <c r="X24" s="17">
        <v>0.14163163456886199</v>
      </c>
      <c r="Y24" s="17">
        <v>0.273536744495538</v>
      </c>
      <c r="Z24" s="17">
        <v>5.4945279561402501E-2</v>
      </c>
      <c r="AA24" s="17">
        <v>0.19445960214869801</v>
      </c>
      <c r="AB24" s="17"/>
      <c r="AC24" s="17">
        <v>0.17393518891328899</v>
      </c>
      <c r="AD24" s="17">
        <v>0.12116178139797699</v>
      </c>
      <c r="AE24" s="17">
        <v>0.17963248868845899</v>
      </c>
      <c r="AF24" s="17">
        <v>0.198242022836882</v>
      </c>
      <c r="AG24" s="17">
        <v>0.19649392299235</v>
      </c>
      <c r="AH24" s="17">
        <v>0.27190118794887702</v>
      </c>
      <c r="AI24" s="17"/>
      <c r="AJ24" s="17">
        <v>0.192868366321053</v>
      </c>
      <c r="AK24" s="17">
        <v>0.15982502328527701</v>
      </c>
      <c r="AL24" s="17">
        <v>6.4129270668835198E-2</v>
      </c>
      <c r="AM24" s="17">
        <v>0.20739662843052101</v>
      </c>
      <c r="AN24" s="17">
        <v>0.176504960156914</v>
      </c>
      <c r="AO24" s="17">
        <v>0.15369242439865599</v>
      </c>
      <c r="AP24" s="17"/>
      <c r="AQ24" s="17">
        <v>0.15171596487925501</v>
      </c>
      <c r="AR24" s="17">
        <v>0.17597230868650901</v>
      </c>
      <c r="AS24" s="17"/>
      <c r="AT24" s="17">
        <v>0.162018320848203</v>
      </c>
      <c r="AU24" s="17">
        <v>0.19815754057527499</v>
      </c>
      <c r="AV24" s="17"/>
      <c r="AW24" s="17">
        <v>0.19019862048605399</v>
      </c>
      <c r="AX24" s="17">
        <v>0.15876430478332401</v>
      </c>
      <c r="AY24" s="17"/>
      <c r="AZ24" s="17">
        <v>0.13306510730674301</v>
      </c>
      <c r="BA24" s="17">
        <v>0.18460114683573001</v>
      </c>
      <c r="BB24" s="17"/>
      <c r="BC24" s="17">
        <v>0.14251173557629301</v>
      </c>
      <c r="BD24" s="17">
        <v>0.19719257939003601</v>
      </c>
      <c r="BE24" s="17">
        <v>0.158697998780919</v>
      </c>
      <c r="BF24" s="17">
        <v>0.16877888008616801</v>
      </c>
    </row>
    <row r="25" spans="2:58" ht="28.9">
      <c r="B25" s="18" t="s">
        <v>311</v>
      </c>
      <c r="C25" s="17">
        <v>7.6207024833456302E-2</v>
      </c>
      <c r="D25" s="17">
        <v>8.7903767551068004E-2</v>
      </c>
      <c r="E25" s="17">
        <v>6.6220237939938198E-2</v>
      </c>
      <c r="F25" s="17"/>
      <c r="G25" s="17">
        <v>5.1157716263724902E-2</v>
      </c>
      <c r="H25" s="17">
        <v>6.4528411864965704E-2</v>
      </c>
      <c r="I25" s="17">
        <v>9.3998509733861799E-2</v>
      </c>
      <c r="J25" s="17">
        <v>6.5348543691501906E-2</v>
      </c>
      <c r="K25" s="17">
        <v>5.4639877335302997E-2</v>
      </c>
      <c r="L25" s="17">
        <v>0.11528385191819999</v>
      </c>
      <c r="M25" s="17"/>
      <c r="N25" s="17">
        <v>5.8061459385794302E-2</v>
      </c>
      <c r="O25" s="17">
        <v>8.1494104031220801E-2</v>
      </c>
      <c r="P25" s="17">
        <v>8.9180445927223698E-2</v>
      </c>
      <c r="Q25" s="17">
        <v>7.8825623098723804E-2</v>
      </c>
      <c r="R25" s="17"/>
      <c r="S25" s="17">
        <v>8.5930287170460001E-2</v>
      </c>
      <c r="T25" s="17">
        <v>6.7564142388533505E-2</v>
      </c>
      <c r="U25" s="17">
        <v>8.87739768567814E-2</v>
      </c>
      <c r="V25" s="17">
        <v>0.125525909171425</v>
      </c>
      <c r="W25" s="17">
        <v>7.7764011156336799E-2</v>
      </c>
      <c r="X25" s="17">
        <v>5.3492982011634799E-2</v>
      </c>
      <c r="Y25" s="17">
        <v>4.1836316007966202E-2</v>
      </c>
      <c r="Z25" s="17">
        <v>0</v>
      </c>
      <c r="AA25" s="17">
        <v>9.7783808106954903E-2</v>
      </c>
      <c r="AB25" s="17"/>
      <c r="AC25" s="17">
        <v>8.4188542874094593E-2</v>
      </c>
      <c r="AD25" s="17">
        <v>6.7043268268168296E-2</v>
      </c>
      <c r="AE25" s="17">
        <v>7.0667395629283397E-2</v>
      </c>
      <c r="AF25" s="17">
        <v>6.7279493049179795E-2</v>
      </c>
      <c r="AG25" s="17">
        <v>8.6420414511523005E-2</v>
      </c>
      <c r="AH25" s="17">
        <v>0.12666452596706601</v>
      </c>
      <c r="AI25" s="17"/>
      <c r="AJ25" s="17">
        <v>8.8537823643188296E-2</v>
      </c>
      <c r="AK25" s="17">
        <v>6.3297980865582498E-2</v>
      </c>
      <c r="AL25" s="17">
        <v>3.1848054384644199E-2</v>
      </c>
      <c r="AM25" s="17">
        <v>4.02914107455156E-2</v>
      </c>
      <c r="AN25" s="17">
        <v>0.10649976224324099</v>
      </c>
      <c r="AO25" s="17">
        <v>6.4522489432062805E-2</v>
      </c>
      <c r="AP25" s="17"/>
      <c r="AQ25" s="17">
        <v>8.1195940993905494E-2</v>
      </c>
      <c r="AR25" s="17">
        <v>7.1262854515799307E-2</v>
      </c>
      <c r="AS25" s="17"/>
      <c r="AT25" s="17">
        <v>6.4249516720789601E-2</v>
      </c>
      <c r="AU25" s="17">
        <v>0.118582298874587</v>
      </c>
      <c r="AV25" s="17"/>
      <c r="AW25" s="17">
        <v>8.8555738560019095E-2</v>
      </c>
      <c r="AX25" s="17">
        <v>6.9734321257211004E-2</v>
      </c>
      <c r="AY25" s="17"/>
      <c r="AZ25" s="17">
        <v>7.9655679523529602E-2</v>
      </c>
      <c r="BA25" s="17">
        <v>7.2459235831528204E-2</v>
      </c>
      <c r="BB25" s="17"/>
      <c r="BC25" s="17">
        <v>8.31351135547993E-2</v>
      </c>
      <c r="BD25" s="17">
        <v>6.4226749438309305E-2</v>
      </c>
      <c r="BE25" s="17">
        <v>8.3571983165374994E-2</v>
      </c>
      <c r="BF25" s="17">
        <v>5.6209015001352301E-2</v>
      </c>
    </row>
    <row r="26" spans="2:58">
      <c r="B26" s="18" t="s">
        <v>101</v>
      </c>
      <c r="C26" s="17">
        <v>4.2707586953136603E-2</v>
      </c>
      <c r="D26" s="17">
        <v>3.4069948604670101E-2</v>
      </c>
      <c r="E26" s="17">
        <v>5.1210682288730297E-2</v>
      </c>
      <c r="F26" s="17"/>
      <c r="G26" s="17">
        <v>5.7033974720333502E-2</v>
      </c>
      <c r="H26" s="17">
        <v>3.04726353775591E-2</v>
      </c>
      <c r="I26" s="17">
        <v>4.50982946696971E-2</v>
      </c>
      <c r="J26" s="17">
        <v>3.1663117511639999E-2</v>
      </c>
      <c r="K26" s="17">
        <v>6.01249842670947E-2</v>
      </c>
      <c r="L26" s="17">
        <v>4.0075607738513E-2</v>
      </c>
      <c r="M26" s="17"/>
      <c r="N26" s="17">
        <v>1.1072487308884899E-2</v>
      </c>
      <c r="O26" s="17">
        <v>3.6479227535658999E-2</v>
      </c>
      <c r="P26" s="17">
        <v>4.8655832879946598E-2</v>
      </c>
      <c r="Q26" s="17">
        <v>7.6345126037431099E-2</v>
      </c>
      <c r="R26" s="17"/>
      <c r="S26" s="17">
        <v>4.4510319798881599E-2</v>
      </c>
      <c r="T26" s="17">
        <v>4.3355355343900302E-2</v>
      </c>
      <c r="U26" s="17">
        <v>5.4201539319395101E-2</v>
      </c>
      <c r="V26" s="17">
        <v>2.6010029768017199E-2</v>
      </c>
      <c r="W26" s="17">
        <v>5.4738204196036602E-2</v>
      </c>
      <c r="X26" s="17">
        <v>3.9997656162899298E-2</v>
      </c>
      <c r="Y26" s="17">
        <v>4.0220506746894501E-2</v>
      </c>
      <c r="Z26" s="17">
        <v>4.5405723931142498E-2</v>
      </c>
      <c r="AA26" s="17">
        <v>3.8037952500798403E-2</v>
      </c>
      <c r="AB26" s="17"/>
      <c r="AC26" s="17">
        <v>2.8029048256777701E-2</v>
      </c>
      <c r="AD26" s="17">
        <v>5.52441083520223E-2</v>
      </c>
      <c r="AE26" s="17">
        <v>4.31724408379182E-2</v>
      </c>
      <c r="AF26" s="17">
        <v>4.7847831092822299E-2</v>
      </c>
      <c r="AG26" s="17">
        <v>5.2746785227836102E-2</v>
      </c>
      <c r="AH26" s="17">
        <v>0</v>
      </c>
      <c r="AI26" s="17"/>
      <c r="AJ26" s="17">
        <v>3.4372120021697601E-2</v>
      </c>
      <c r="AK26" s="17">
        <v>2.7812680527418501E-2</v>
      </c>
      <c r="AL26" s="17">
        <v>0.121771332576828</v>
      </c>
      <c r="AM26" s="17">
        <v>3.9305045409729698E-2</v>
      </c>
      <c r="AN26" s="17">
        <v>5.5337061458035602E-2</v>
      </c>
      <c r="AO26" s="17">
        <v>0</v>
      </c>
      <c r="AP26" s="17"/>
      <c r="AQ26" s="17">
        <v>4.2634146652640301E-2</v>
      </c>
      <c r="AR26" s="17">
        <v>2.81689072878849E-2</v>
      </c>
      <c r="AS26" s="17"/>
      <c r="AT26" s="17">
        <v>4.0305374268971003E-2</v>
      </c>
      <c r="AU26" s="17">
        <v>4.8343381252309602E-2</v>
      </c>
      <c r="AV26" s="17"/>
      <c r="AW26" s="17">
        <v>1.8293808746813699E-2</v>
      </c>
      <c r="AX26" s="17">
        <v>5.5504316475322397E-2</v>
      </c>
      <c r="AY26" s="17"/>
      <c r="AZ26" s="17">
        <v>5.0750752286687399E-2</v>
      </c>
      <c r="BA26" s="17">
        <v>3.6490644705184497E-2</v>
      </c>
      <c r="BB26" s="17"/>
      <c r="BC26" s="17">
        <v>1.9884864545951599E-2</v>
      </c>
      <c r="BD26" s="17">
        <v>7.1632702438456694E-2</v>
      </c>
      <c r="BE26" s="17">
        <v>1.9710101532317999E-2</v>
      </c>
      <c r="BF26" s="17">
        <v>3.5854121407593302E-2</v>
      </c>
    </row>
    <row r="27" spans="2:58" ht="28.9">
      <c r="B27" s="18" t="s">
        <v>289</v>
      </c>
      <c r="C27" s="19">
        <v>1.51514799732695E-2</v>
      </c>
      <c r="D27" s="19">
        <v>1.7371580690122901E-2</v>
      </c>
      <c r="E27" s="19">
        <v>1.11692508216833E-2</v>
      </c>
      <c r="F27" s="19"/>
      <c r="G27" s="19">
        <v>1.7530888376755E-2</v>
      </c>
      <c r="H27" s="19">
        <v>6.6406742187401797E-3</v>
      </c>
      <c r="I27" s="19">
        <v>1.1817599732136501E-2</v>
      </c>
      <c r="J27" s="19">
        <v>5.6426207036483402E-3</v>
      </c>
      <c r="K27" s="19">
        <v>1.436250331844E-2</v>
      </c>
      <c r="L27" s="19">
        <v>2.8398734583720799E-2</v>
      </c>
      <c r="M27" s="19"/>
      <c r="N27" s="19">
        <v>7.7728384905275602E-3</v>
      </c>
      <c r="O27" s="19">
        <v>1.4017088244858599E-2</v>
      </c>
      <c r="P27" s="19">
        <v>1.3684831326320901E-2</v>
      </c>
      <c r="Q27" s="19">
        <v>2.5118507067569001E-2</v>
      </c>
      <c r="R27" s="19"/>
      <c r="S27" s="19">
        <v>2.06447173950376E-2</v>
      </c>
      <c r="T27" s="19">
        <v>1.2044918803204499E-2</v>
      </c>
      <c r="U27" s="19">
        <v>1.07016473580029E-2</v>
      </c>
      <c r="V27" s="19">
        <v>0</v>
      </c>
      <c r="W27" s="19">
        <v>1.0820530337623899E-2</v>
      </c>
      <c r="X27" s="19">
        <v>3.4678860377362099E-2</v>
      </c>
      <c r="Y27" s="19">
        <v>2.0736495894563001E-2</v>
      </c>
      <c r="Z27" s="19">
        <v>1.7566656480188E-2</v>
      </c>
      <c r="AA27" s="19">
        <v>9.6479024034287209E-3</v>
      </c>
      <c r="AB27" s="19"/>
      <c r="AC27" s="19">
        <v>3.13312928475059E-3</v>
      </c>
      <c r="AD27" s="19">
        <v>2.24700705526206E-2</v>
      </c>
      <c r="AE27" s="19">
        <v>1.5957278206996699E-2</v>
      </c>
      <c r="AF27" s="19">
        <v>2.5474540661014101E-2</v>
      </c>
      <c r="AG27" s="19">
        <v>0</v>
      </c>
      <c r="AH27" s="19">
        <v>2.7392435168800799E-2</v>
      </c>
      <c r="AI27" s="19"/>
      <c r="AJ27" s="19">
        <v>2.0513383063740599E-2</v>
      </c>
      <c r="AK27" s="19">
        <v>1.26042355940556E-2</v>
      </c>
      <c r="AL27" s="19">
        <v>0</v>
      </c>
      <c r="AM27" s="19">
        <v>1.51662574996348E-2</v>
      </c>
      <c r="AN27" s="19">
        <v>5.1394001938414504E-3</v>
      </c>
      <c r="AO27" s="19">
        <v>8.0761401629839302E-2</v>
      </c>
      <c r="AP27" s="19"/>
      <c r="AQ27" s="19">
        <v>6.72275380458137E-3</v>
      </c>
      <c r="AR27" s="19">
        <v>1.98412133241175E-2</v>
      </c>
      <c r="AS27" s="19"/>
      <c r="AT27" s="19">
        <v>1.41792666911699E-2</v>
      </c>
      <c r="AU27" s="19">
        <v>1.9190702777774401E-2</v>
      </c>
      <c r="AV27" s="19"/>
      <c r="AW27" s="19">
        <v>0</v>
      </c>
      <c r="AX27" s="19">
        <v>2.3093281911509798E-2</v>
      </c>
      <c r="AY27" s="19"/>
      <c r="AZ27" s="19">
        <v>3.4926174671314901E-3</v>
      </c>
      <c r="BA27" s="19">
        <v>1.8256249658141901E-2</v>
      </c>
      <c r="BB27" s="19"/>
      <c r="BC27" s="19">
        <v>1.28364079668736E-2</v>
      </c>
      <c r="BD27" s="19">
        <v>7.32294971508735E-3</v>
      </c>
      <c r="BE27" s="19">
        <v>5.54489698872005E-3</v>
      </c>
      <c r="BF27" s="19">
        <v>2.33789426681087E-2</v>
      </c>
    </row>
    <row r="28" spans="2:58">
      <c r="B28" s="16" t="s">
        <v>18</v>
      </c>
    </row>
    <row r="29" spans="2:58">
      <c r="B29" t="s">
        <v>497</v>
      </c>
    </row>
    <row r="30" spans="2:58">
      <c r="B30" t="s">
        <v>498</v>
      </c>
    </row>
    <row r="32" spans="2:58">
      <c r="B32"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BF32"/>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312</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999</v>
      </c>
      <c r="D7" s="10">
        <v>457</v>
      </c>
      <c r="E7" s="10">
        <v>536</v>
      </c>
      <c r="F7" s="10"/>
      <c r="G7" s="10">
        <v>127</v>
      </c>
      <c r="H7" s="10">
        <v>167</v>
      </c>
      <c r="I7" s="10">
        <v>178</v>
      </c>
      <c r="J7" s="10">
        <v>183</v>
      </c>
      <c r="K7" s="10">
        <v>133</v>
      </c>
      <c r="L7" s="10">
        <v>205</v>
      </c>
      <c r="M7" s="10"/>
      <c r="N7" s="10">
        <v>267</v>
      </c>
      <c r="O7" s="10">
        <v>257</v>
      </c>
      <c r="P7" s="10">
        <v>221</v>
      </c>
      <c r="Q7" s="10">
        <v>253</v>
      </c>
      <c r="R7" s="10"/>
      <c r="S7" s="10">
        <v>181</v>
      </c>
      <c r="T7" s="10">
        <v>159</v>
      </c>
      <c r="U7" s="10">
        <v>90</v>
      </c>
      <c r="V7" s="10">
        <v>109</v>
      </c>
      <c r="W7" s="10">
        <v>91</v>
      </c>
      <c r="X7" s="10">
        <v>95</v>
      </c>
      <c r="Y7" s="10">
        <v>98</v>
      </c>
      <c r="Z7" s="10">
        <v>53</v>
      </c>
      <c r="AA7" s="10">
        <v>123</v>
      </c>
      <c r="AB7" s="10"/>
      <c r="AC7" s="10">
        <v>258</v>
      </c>
      <c r="AD7" s="10">
        <v>296</v>
      </c>
      <c r="AE7" s="10">
        <v>139</v>
      </c>
      <c r="AF7" s="10">
        <v>174</v>
      </c>
      <c r="AG7" s="10">
        <v>92</v>
      </c>
      <c r="AH7" s="10">
        <v>40</v>
      </c>
      <c r="AI7" s="10"/>
      <c r="AJ7" s="10">
        <v>366</v>
      </c>
      <c r="AK7" s="10">
        <v>248</v>
      </c>
      <c r="AL7" s="10">
        <v>76</v>
      </c>
      <c r="AM7" s="10">
        <v>73</v>
      </c>
      <c r="AN7" s="10">
        <v>199</v>
      </c>
      <c r="AO7" s="10">
        <v>30</v>
      </c>
      <c r="AP7" s="10"/>
      <c r="AQ7" s="10">
        <v>293</v>
      </c>
      <c r="AR7" s="10">
        <v>552</v>
      </c>
      <c r="AS7" s="10"/>
      <c r="AT7" s="10">
        <v>785</v>
      </c>
      <c r="AU7" s="10">
        <v>208</v>
      </c>
      <c r="AV7" s="10"/>
      <c r="AW7" s="10">
        <v>339</v>
      </c>
      <c r="AX7" s="10">
        <v>660</v>
      </c>
      <c r="AY7" s="10"/>
      <c r="AZ7" s="10">
        <v>231</v>
      </c>
      <c r="BA7" s="10">
        <v>731</v>
      </c>
      <c r="BB7" s="10"/>
      <c r="BC7" s="10">
        <v>200</v>
      </c>
      <c r="BD7" s="10">
        <v>147</v>
      </c>
      <c r="BE7" s="10">
        <v>182</v>
      </c>
      <c r="BF7" s="10">
        <v>246</v>
      </c>
    </row>
    <row r="8" spans="2:58" ht="30" customHeight="1">
      <c r="B8" s="11" t="s">
        <v>85</v>
      </c>
      <c r="C8" s="11">
        <v>1003</v>
      </c>
      <c r="D8" s="11">
        <v>480</v>
      </c>
      <c r="E8" s="11">
        <v>517</v>
      </c>
      <c r="F8" s="11"/>
      <c r="G8" s="11">
        <v>149</v>
      </c>
      <c r="H8" s="11">
        <v>165</v>
      </c>
      <c r="I8" s="11">
        <v>190</v>
      </c>
      <c r="J8" s="11">
        <v>181</v>
      </c>
      <c r="K8" s="11">
        <v>125</v>
      </c>
      <c r="L8" s="11">
        <v>189</v>
      </c>
      <c r="M8" s="11"/>
      <c r="N8" s="11">
        <v>266</v>
      </c>
      <c r="O8" s="11">
        <v>257</v>
      </c>
      <c r="P8" s="11">
        <v>220</v>
      </c>
      <c r="Q8" s="11">
        <v>260</v>
      </c>
      <c r="R8" s="11"/>
      <c r="S8" s="11">
        <v>170</v>
      </c>
      <c r="T8" s="11">
        <v>160</v>
      </c>
      <c r="U8" s="11">
        <v>101</v>
      </c>
      <c r="V8" s="11">
        <v>105</v>
      </c>
      <c r="W8" s="11">
        <v>94</v>
      </c>
      <c r="X8" s="11">
        <v>104</v>
      </c>
      <c r="Y8" s="11">
        <v>97</v>
      </c>
      <c r="Z8" s="11">
        <v>50</v>
      </c>
      <c r="AA8" s="11">
        <v>123</v>
      </c>
      <c r="AB8" s="11"/>
      <c r="AC8" s="11">
        <v>263</v>
      </c>
      <c r="AD8" s="11">
        <v>292</v>
      </c>
      <c r="AE8" s="11">
        <v>142</v>
      </c>
      <c r="AF8" s="11">
        <v>175</v>
      </c>
      <c r="AG8" s="11">
        <v>92</v>
      </c>
      <c r="AH8" s="11">
        <v>40</v>
      </c>
      <c r="AI8" s="11"/>
      <c r="AJ8" s="11">
        <v>349</v>
      </c>
      <c r="AK8" s="11">
        <v>254</v>
      </c>
      <c r="AL8" s="11">
        <v>77</v>
      </c>
      <c r="AM8" s="11">
        <v>78</v>
      </c>
      <c r="AN8" s="11">
        <v>205</v>
      </c>
      <c r="AO8" s="11">
        <v>32</v>
      </c>
      <c r="AP8" s="11"/>
      <c r="AQ8" s="11">
        <v>300</v>
      </c>
      <c r="AR8" s="11">
        <v>550</v>
      </c>
      <c r="AS8" s="11"/>
      <c r="AT8" s="11">
        <v>786</v>
      </c>
      <c r="AU8" s="11">
        <v>211</v>
      </c>
      <c r="AV8" s="11"/>
      <c r="AW8" s="11">
        <v>345</v>
      </c>
      <c r="AX8" s="11">
        <v>658</v>
      </c>
      <c r="AY8" s="11"/>
      <c r="AZ8" s="11">
        <v>236</v>
      </c>
      <c r="BA8" s="11">
        <v>728</v>
      </c>
      <c r="BB8" s="11"/>
      <c r="BC8" s="11">
        <v>211</v>
      </c>
      <c r="BD8" s="11">
        <v>148</v>
      </c>
      <c r="BE8" s="11">
        <v>184</v>
      </c>
      <c r="BF8" s="11">
        <v>241</v>
      </c>
    </row>
    <row r="9" spans="2:58">
      <c r="B9" s="18" t="s">
        <v>313</v>
      </c>
      <c r="C9" s="17">
        <v>0.42501468732277198</v>
      </c>
      <c r="D9" s="17">
        <v>0.39117918612671199</v>
      </c>
      <c r="E9" s="17">
        <v>0.45746614707864403</v>
      </c>
      <c r="F9" s="17"/>
      <c r="G9" s="17">
        <v>0.37978106686986801</v>
      </c>
      <c r="H9" s="17">
        <v>0.471213780122336</v>
      </c>
      <c r="I9" s="17">
        <v>0.42031111220388101</v>
      </c>
      <c r="J9" s="17">
        <v>0.41532971031408999</v>
      </c>
      <c r="K9" s="17">
        <v>0.41045878717934497</v>
      </c>
      <c r="L9" s="17">
        <v>0.44686846602997099</v>
      </c>
      <c r="M9" s="17"/>
      <c r="N9" s="17">
        <v>0.46319757345927598</v>
      </c>
      <c r="O9" s="17">
        <v>0.46680232090374402</v>
      </c>
      <c r="P9" s="17">
        <v>0.35234120495066401</v>
      </c>
      <c r="Q9" s="17">
        <v>0.40769210266957001</v>
      </c>
      <c r="R9" s="17"/>
      <c r="S9" s="17">
        <v>0.41321961569281801</v>
      </c>
      <c r="T9" s="17">
        <v>0.42932367956873302</v>
      </c>
      <c r="U9" s="17">
        <v>0.478196637241735</v>
      </c>
      <c r="V9" s="17">
        <v>0.37708422535434899</v>
      </c>
      <c r="W9" s="17">
        <v>0.47162453775958402</v>
      </c>
      <c r="X9" s="17">
        <v>0.367314171589878</v>
      </c>
      <c r="Y9" s="17">
        <v>0.47927729976163203</v>
      </c>
      <c r="Z9" s="17">
        <v>0.42625908912935201</v>
      </c>
      <c r="AA9" s="17">
        <v>0.40240663540701599</v>
      </c>
      <c r="AB9" s="17"/>
      <c r="AC9" s="17">
        <v>0.426995034900849</v>
      </c>
      <c r="AD9" s="17">
        <v>0.419818921172186</v>
      </c>
      <c r="AE9" s="17">
        <v>0.40963304666424599</v>
      </c>
      <c r="AF9" s="17">
        <v>0.41970982748032698</v>
      </c>
      <c r="AG9" s="17">
        <v>0.48070260489708599</v>
      </c>
      <c r="AH9" s="17">
        <v>0.40008824497175299</v>
      </c>
      <c r="AI9" s="17"/>
      <c r="AJ9" s="17">
        <v>0.44594505425046599</v>
      </c>
      <c r="AK9" s="17">
        <v>0.44678067037855201</v>
      </c>
      <c r="AL9" s="17">
        <v>0.32463689320801198</v>
      </c>
      <c r="AM9" s="17">
        <v>0.38507910234185899</v>
      </c>
      <c r="AN9" s="17">
        <v>0.422311516828135</v>
      </c>
      <c r="AO9" s="17">
        <v>0.37336787002800398</v>
      </c>
      <c r="AP9" s="17"/>
      <c r="AQ9" s="17">
        <v>0.41445083122562798</v>
      </c>
      <c r="AR9" s="17">
        <v>0.42304797576953201</v>
      </c>
      <c r="AS9" s="17"/>
      <c r="AT9" s="17">
        <v>0.44119534211287198</v>
      </c>
      <c r="AU9" s="17">
        <v>0.35424418529728102</v>
      </c>
      <c r="AV9" s="17"/>
      <c r="AW9" s="17">
        <v>0.44592553099680998</v>
      </c>
      <c r="AX9" s="17">
        <v>0.41405405647260402</v>
      </c>
      <c r="AY9" s="17"/>
      <c r="AZ9" s="17">
        <v>0.399170711861147</v>
      </c>
      <c r="BA9" s="17">
        <v>0.43481901135367201</v>
      </c>
      <c r="BB9" s="17"/>
      <c r="BC9" s="17">
        <v>0.39371457242986102</v>
      </c>
      <c r="BD9" s="17">
        <v>0.41915554874251698</v>
      </c>
      <c r="BE9" s="17">
        <v>0.37766641439728599</v>
      </c>
      <c r="BF9" s="17">
        <v>0.478696822780664</v>
      </c>
    </row>
    <row r="10" spans="2:58" ht="28.9">
      <c r="B10" s="18" t="s">
        <v>314</v>
      </c>
      <c r="C10" s="17">
        <v>0.37162874487127301</v>
      </c>
      <c r="D10" s="17">
        <v>0.36538120726679801</v>
      </c>
      <c r="E10" s="17">
        <v>0.376075691752779</v>
      </c>
      <c r="F10" s="17"/>
      <c r="G10" s="17">
        <v>0.36065566743382299</v>
      </c>
      <c r="H10" s="17">
        <v>0.349317727724548</v>
      </c>
      <c r="I10" s="17">
        <v>0.35322508723927898</v>
      </c>
      <c r="J10" s="17">
        <v>0.33960008483603699</v>
      </c>
      <c r="K10" s="17">
        <v>0.39436655975969598</v>
      </c>
      <c r="L10" s="17">
        <v>0.43014259480786599</v>
      </c>
      <c r="M10" s="17"/>
      <c r="N10" s="17">
        <v>0.436642360378942</v>
      </c>
      <c r="O10" s="17">
        <v>0.389961813904869</v>
      </c>
      <c r="P10" s="17">
        <v>0.35267594368490701</v>
      </c>
      <c r="Q10" s="17">
        <v>0.30084845158197399</v>
      </c>
      <c r="R10" s="17"/>
      <c r="S10" s="17">
        <v>0.452080669262171</v>
      </c>
      <c r="T10" s="17">
        <v>0.38937830916438498</v>
      </c>
      <c r="U10" s="17">
        <v>0.34206476322610702</v>
      </c>
      <c r="V10" s="17">
        <v>0.41628328988861502</v>
      </c>
      <c r="W10" s="17">
        <v>0.366741569542959</v>
      </c>
      <c r="X10" s="17">
        <v>0.26669908774715601</v>
      </c>
      <c r="Y10" s="17">
        <v>0.39415546780928101</v>
      </c>
      <c r="Z10" s="17">
        <v>0.247835164491881</v>
      </c>
      <c r="AA10" s="17">
        <v>0.34874964002640102</v>
      </c>
      <c r="AB10" s="17"/>
      <c r="AC10" s="17">
        <v>0.34671045617226398</v>
      </c>
      <c r="AD10" s="17">
        <v>0.391697197223771</v>
      </c>
      <c r="AE10" s="17">
        <v>0.35571470003613898</v>
      </c>
      <c r="AF10" s="17">
        <v>0.34479260226153602</v>
      </c>
      <c r="AG10" s="17">
        <v>0.45570347814862</v>
      </c>
      <c r="AH10" s="17">
        <v>0.37066384594617402</v>
      </c>
      <c r="AI10" s="17"/>
      <c r="AJ10" s="17">
        <v>0.40059406729297797</v>
      </c>
      <c r="AK10" s="17">
        <v>0.33839597265376897</v>
      </c>
      <c r="AL10" s="17">
        <v>0.19563311879801501</v>
      </c>
      <c r="AM10" s="17">
        <v>0.32762738528760399</v>
      </c>
      <c r="AN10" s="17">
        <v>0.43731143269183598</v>
      </c>
      <c r="AO10" s="17">
        <v>0.375374296114515</v>
      </c>
      <c r="AP10" s="17"/>
      <c r="AQ10" s="17">
        <v>0.35465111780860398</v>
      </c>
      <c r="AR10" s="17">
        <v>0.37750606208474902</v>
      </c>
      <c r="AS10" s="17"/>
      <c r="AT10" s="17">
        <v>0.36398601889482302</v>
      </c>
      <c r="AU10" s="17">
        <v>0.38805478491388601</v>
      </c>
      <c r="AV10" s="17"/>
      <c r="AW10" s="17">
        <v>0.39341391537425902</v>
      </c>
      <c r="AX10" s="17">
        <v>0.36020982674375401</v>
      </c>
      <c r="AY10" s="17"/>
      <c r="AZ10" s="17">
        <v>0.371295455282181</v>
      </c>
      <c r="BA10" s="17">
        <v>0.37560166877483703</v>
      </c>
      <c r="BB10" s="17"/>
      <c r="BC10" s="17">
        <v>0.38209761587367103</v>
      </c>
      <c r="BD10" s="17">
        <v>0.35072509245564898</v>
      </c>
      <c r="BE10" s="17">
        <v>0.342965596944242</v>
      </c>
      <c r="BF10" s="17">
        <v>0.39403203553124899</v>
      </c>
    </row>
    <row r="11" spans="2:58">
      <c r="B11" s="18" t="s">
        <v>292</v>
      </c>
      <c r="C11" s="17">
        <v>0.36101581002118799</v>
      </c>
      <c r="D11" s="17">
        <v>0.35441852180547301</v>
      </c>
      <c r="E11" s="17">
        <v>0.36402826092896501</v>
      </c>
      <c r="F11" s="17"/>
      <c r="G11" s="17">
        <v>0.32864292782494298</v>
      </c>
      <c r="H11" s="17">
        <v>0.32649484227061099</v>
      </c>
      <c r="I11" s="17">
        <v>0.29959395589188897</v>
      </c>
      <c r="J11" s="17">
        <v>0.30701224362489898</v>
      </c>
      <c r="K11" s="17">
        <v>0.43282785694891102</v>
      </c>
      <c r="L11" s="17">
        <v>0.47404918820478598</v>
      </c>
      <c r="M11" s="17"/>
      <c r="N11" s="17">
        <v>0.37402679956520202</v>
      </c>
      <c r="O11" s="17">
        <v>0.39116737654573203</v>
      </c>
      <c r="P11" s="17">
        <v>0.3596009534663</v>
      </c>
      <c r="Q11" s="17">
        <v>0.32036063056763198</v>
      </c>
      <c r="R11" s="17"/>
      <c r="S11" s="17">
        <v>0.33748091427155302</v>
      </c>
      <c r="T11" s="17">
        <v>0.35142971188459499</v>
      </c>
      <c r="U11" s="17">
        <v>0.32040256496496999</v>
      </c>
      <c r="V11" s="17">
        <v>0.34953411988400301</v>
      </c>
      <c r="W11" s="17">
        <v>0.39287503476712798</v>
      </c>
      <c r="X11" s="17">
        <v>0.37287006781304199</v>
      </c>
      <c r="Y11" s="17">
        <v>0.38543895423284802</v>
      </c>
      <c r="Z11" s="17">
        <v>0.37892670879662699</v>
      </c>
      <c r="AA11" s="17">
        <v>0.38824360123454299</v>
      </c>
      <c r="AB11" s="17"/>
      <c r="AC11" s="17">
        <v>0.31389145989503903</v>
      </c>
      <c r="AD11" s="17">
        <v>0.41619703041448203</v>
      </c>
      <c r="AE11" s="17">
        <v>0.29352533503865302</v>
      </c>
      <c r="AF11" s="17">
        <v>0.36629524579544198</v>
      </c>
      <c r="AG11" s="17">
        <v>0.37305723915479599</v>
      </c>
      <c r="AH11" s="17">
        <v>0.45865755175545198</v>
      </c>
      <c r="AI11" s="17"/>
      <c r="AJ11" s="17">
        <v>0.42603810007704201</v>
      </c>
      <c r="AK11" s="17">
        <v>0.337419394441415</v>
      </c>
      <c r="AL11" s="17">
        <v>0.23433086339086701</v>
      </c>
      <c r="AM11" s="17">
        <v>0.31010987585017702</v>
      </c>
      <c r="AN11" s="17">
        <v>0.33425133733643098</v>
      </c>
      <c r="AO11" s="17">
        <v>0.33705125662799801</v>
      </c>
      <c r="AP11" s="17"/>
      <c r="AQ11" s="17">
        <v>0.32291755100540498</v>
      </c>
      <c r="AR11" s="17">
        <v>0.37377752310484202</v>
      </c>
      <c r="AS11" s="17"/>
      <c r="AT11" s="17">
        <v>0.37989272036368499</v>
      </c>
      <c r="AU11" s="17">
        <v>0.29252813417971002</v>
      </c>
      <c r="AV11" s="17"/>
      <c r="AW11" s="17">
        <v>0.37987273488668899</v>
      </c>
      <c r="AX11" s="17">
        <v>0.35113176155131598</v>
      </c>
      <c r="AY11" s="17"/>
      <c r="AZ11" s="17">
        <v>0.32656787695322098</v>
      </c>
      <c r="BA11" s="17">
        <v>0.367032356005767</v>
      </c>
      <c r="BB11" s="17"/>
      <c r="BC11" s="17">
        <v>0.304269934978604</v>
      </c>
      <c r="BD11" s="17">
        <v>0.32717928492744502</v>
      </c>
      <c r="BE11" s="17">
        <v>0.37573098571369001</v>
      </c>
      <c r="BF11" s="17">
        <v>0.37458955708206798</v>
      </c>
    </row>
    <row r="12" spans="2:58" ht="28.9">
      <c r="B12" s="18" t="s">
        <v>294</v>
      </c>
      <c r="C12" s="17">
        <v>0.33551984542897501</v>
      </c>
      <c r="D12" s="17">
        <v>0.33499415292866902</v>
      </c>
      <c r="E12" s="17">
        <v>0.332166739386001</v>
      </c>
      <c r="F12" s="17"/>
      <c r="G12" s="17">
        <v>0.30413709636228198</v>
      </c>
      <c r="H12" s="17">
        <v>0.29312727952580803</v>
      </c>
      <c r="I12" s="17">
        <v>0.31009942376475902</v>
      </c>
      <c r="J12" s="17">
        <v>0.30262091539954</v>
      </c>
      <c r="K12" s="17">
        <v>0.37167403831880602</v>
      </c>
      <c r="L12" s="17">
        <v>0.41983724118107202</v>
      </c>
      <c r="M12" s="17"/>
      <c r="N12" s="17">
        <v>0.28562937059100602</v>
      </c>
      <c r="O12" s="17">
        <v>0.36570373293304098</v>
      </c>
      <c r="P12" s="17">
        <v>0.392320169567135</v>
      </c>
      <c r="Q12" s="17">
        <v>0.306310086603581</v>
      </c>
      <c r="R12" s="17"/>
      <c r="S12" s="17">
        <v>0.283802506378666</v>
      </c>
      <c r="T12" s="17">
        <v>0.33346950133731401</v>
      </c>
      <c r="U12" s="17">
        <v>0.439918273092545</v>
      </c>
      <c r="V12" s="17">
        <v>0.33850549390152401</v>
      </c>
      <c r="W12" s="17">
        <v>0.36461977191350198</v>
      </c>
      <c r="X12" s="17">
        <v>0.33680215421492499</v>
      </c>
      <c r="Y12" s="17">
        <v>0.32278664776460803</v>
      </c>
      <c r="Z12" s="17">
        <v>0.38214941543186298</v>
      </c>
      <c r="AA12" s="17">
        <v>0.288800372725107</v>
      </c>
      <c r="AB12" s="17"/>
      <c r="AC12" s="17">
        <v>0.27737531450409098</v>
      </c>
      <c r="AD12" s="17">
        <v>0.37102087066960698</v>
      </c>
      <c r="AE12" s="17">
        <v>0.289153869274342</v>
      </c>
      <c r="AF12" s="17">
        <v>0.40253054454471898</v>
      </c>
      <c r="AG12" s="17">
        <v>0.33782026829933098</v>
      </c>
      <c r="AH12" s="17">
        <v>0.32417629254956998</v>
      </c>
      <c r="AI12" s="17"/>
      <c r="AJ12" s="17">
        <v>0.37776491008598301</v>
      </c>
      <c r="AK12" s="17">
        <v>0.30186828334016702</v>
      </c>
      <c r="AL12" s="17">
        <v>0.28606806846163602</v>
      </c>
      <c r="AM12" s="17">
        <v>0.23995552382303401</v>
      </c>
      <c r="AN12" s="17">
        <v>0.34915942231611202</v>
      </c>
      <c r="AO12" s="17">
        <v>0.30098521964970198</v>
      </c>
      <c r="AP12" s="17"/>
      <c r="AQ12" s="17">
        <v>0.29710425980983701</v>
      </c>
      <c r="AR12" s="17">
        <v>0.34828751565961502</v>
      </c>
      <c r="AS12" s="17"/>
      <c r="AT12" s="17">
        <v>0.35055419937197901</v>
      </c>
      <c r="AU12" s="17">
        <v>0.27152223314790902</v>
      </c>
      <c r="AV12" s="17"/>
      <c r="AW12" s="17">
        <v>0.38157002941127099</v>
      </c>
      <c r="AX12" s="17">
        <v>0.31138217432013698</v>
      </c>
      <c r="AY12" s="17"/>
      <c r="AZ12" s="17">
        <v>0.32078785844891899</v>
      </c>
      <c r="BA12" s="17">
        <v>0.341471239042615</v>
      </c>
      <c r="BB12" s="17"/>
      <c r="BC12" s="17">
        <v>0.33524134625045998</v>
      </c>
      <c r="BD12" s="17">
        <v>0.27899901333820398</v>
      </c>
      <c r="BE12" s="17">
        <v>0.35300066611643399</v>
      </c>
      <c r="BF12" s="17">
        <v>0.34403558908097898</v>
      </c>
    </row>
    <row r="13" spans="2:58">
      <c r="B13" s="18" t="s">
        <v>315</v>
      </c>
      <c r="C13" s="17">
        <v>0.309124949689974</v>
      </c>
      <c r="D13" s="17">
        <v>0.30690025145699401</v>
      </c>
      <c r="E13" s="17">
        <v>0.30928039751528902</v>
      </c>
      <c r="F13" s="17"/>
      <c r="G13" s="17">
        <v>0.34237443053459399</v>
      </c>
      <c r="H13" s="17">
        <v>0.27072671131658399</v>
      </c>
      <c r="I13" s="17">
        <v>0.31137383467048102</v>
      </c>
      <c r="J13" s="17">
        <v>0.27688347977123401</v>
      </c>
      <c r="K13" s="17">
        <v>0.29655202659223401</v>
      </c>
      <c r="L13" s="17">
        <v>0.34805353832314501</v>
      </c>
      <c r="M13" s="17"/>
      <c r="N13" s="17">
        <v>0.35065306004209901</v>
      </c>
      <c r="O13" s="17">
        <v>0.332942688435788</v>
      </c>
      <c r="P13" s="17">
        <v>0.27428340554559799</v>
      </c>
      <c r="Q13" s="17">
        <v>0.27368423312101497</v>
      </c>
      <c r="R13" s="17"/>
      <c r="S13" s="17">
        <v>0.35889600460079801</v>
      </c>
      <c r="T13" s="17">
        <v>0.25816678478736299</v>
      </c>
      <c r="U13" s="17">
        <v>0.29038041862818398</v>
      </c>
      <c r="V13" s="17">
        <v>0.29160420855208102</v>
      </c>
      <c r="W13" s="17">
        <v>0.369191761005431</v>
      </c>
      <c r="X13" s="17">
        <v>0.29787915514926999</v>
      </c>
      <c r="Y13" s="17">
        <v>0.33817450616307498</v>
      </c>
      <c r="Z13" s="17">
        <v>0.388798132223524</v>
      </c>
      <c r="AA13" s="17">
        <v>0.245026140858535</v>
      </c>
      <c r="AB13" s="17"/>
      <c r="AC13" s="17">
        <v>0.33209538959961299</v>
      </c>
      <c r="AD13" s="17">
        <v>0.273038779758908</v>
      </c>
      <c r="AE13" s="17">
        <v>0.32546610599486597</v>
      </c>
      <c r="AF13" s="17">
        <v>0.32478969352857601</v>
      </c>
      <c r="AG13" s="17">
        <v>0.30245650503330501</v>
      </c>
      <c r="AH13" s="17">
        <v>0.30984654949141299</v>
      </c>
      <c r="AI13" s="17"/>
      <c r="AJ13" s="17">
        <v>0.33496989037059799</v>
      </c>
      <c r="AK13" s="17">
        <v>0.26595547850729101</v>
      </c>
      <c r="AL13" s="17">
        <v>0.225066680035341</v>
      </c>
      <c r="AM13" s="17">
        <v>0.31308650611393102</v>
      </c>
      <c r="AN13" s="17">
        <v>0.35038114309885099</v>
      </c>
      <c r="AO13" s="17">
        <v>0.21542842341805199</v>
      </c>
      <c r="AP13" s="17"/>
      <c r="AQ13" s="17">
        <v>0.27781768799066803</v>
      </c>
      <c r="AR13" s="17">
        <v>0.30736424367896498</v>
      </c>
      <c r="AS13" s="17"/>
      <c r="AT13" s="17">
        <v>0.31823333630902001</v>
      </c>
      <c r="AU13" s="17">
        <v>0.27020349737389299</v>
      </c>
      <c r="AV13" s="17"/>
      <c r="AW13" s="17">
        <v>0.32281276847337798</v>
      </c>
      <c r="AX13" s="17">
        <v>0.301950340613099</v>
      </c>
      <c r="AY13" s="17"/>
      <c r="AZ13" s="17">
        <v>0.28025247886037302</v>
      </c>
      <c r="BA13" s="17">
        <v>0.32054985161886501</v>
      </c>
      <c r="BB13" s="17"/>
      <c r="BC13" s="17">
        <v>0.31910834157052398</v>
      </c>
      <c r="BD13" s="17">
        <v>0.29779981340970302</v>
      </c>
      <c r="BE13" s="17">
        <v>0.28615567997902802</v>
      </c>
      <c r="BF13" s="17">
        <v>0.32184809260282199</v>
      </c>
    </row>
    <row r="14" spans="2:58" ht="28.9">
      <c r="B14" s="18" t="s">
        <v>293</v>
      </c>
      <c r="C14" s="17">
        <v>0.29293303108653301</v>
      </c>
      <c r="D14" s="17">
        <v>0.26961450687126998</v>
      </c>
      <c r="E14" s="17">
        <v>0.31404229379340598</v>
      </c>
      <c r="F14" s="17"/>
      <c r="G14" s="17">
        <v>0.20735322232160999</v>
      </c>
      <c r="H14" s="17">
        <v>0.16360614440924601</v>
      </c>
      <c r="I14" s="17">
        <v>0.290733762359284</v>
      </c>
      <c r="J14" s="17">
        <v>0.27616742540538503</v>
      </c>
      <c r="K14" s="17">
        <v>0.35539848432667598</v>
      </c>
      <c r="L14" s="17">
        <v>0.44872853797053702</v>
      </c>
      <c r="M14" s="17"/>
      <c r="N14" s="17">
        <v>0.24880306462531299</v>
      </c>
      <c r="O14" s="17">
        <v>0.33113827278972002</v>
      </c>
      <c r="P14" s="17">
        <v>0.31713855617257403</v>
      </c>
      <c r="Q14" s="17">
        <v>0.27736612857913601</v>
      </c>
      <c r="R14" s="17"/>
      <c r="S14" s="17">
        <v>0.20085587466242499</v>
      </c>
      <c r="T14" s="17">
        <v>0.322153840451537</v>
      </c>
      <c r="U14" s="17">
        <v>0.26480630821197099</v>
      </c>
      <c r="V14" s="17">
        <v>0.26936413004326598</v>
      </c>
      <c r="W14" s="17">
        <v>0.27609286006005301</v>
      </c>
      <c r="X14" s="17">
        <v>0.33296215444280503</v>
      </c>
      <c r="Y14" s="17">
        <v>0.34131180951235202</v>
      </c>
      <c r="Z14" s="17">
        <v>0.35448180965582898</v>
      </c>
      <c r="AA14" s="17">
        <v>0.34133739635594201</v>
      </c>
      <c r="AB14" s="17"/>
      <c r="AC14" s="17">
        <v>0.249851332536665</v>
      </c>
      <c r="AD14" s="17">
        <v>0.34339347930778302</v>
      </c>
      <c r="AE14" s="17">
        <v>0.25943537434640401</v>
      </c>
      <c r="AF14" s="17">
        <v>0.27771950952389302</v>
      </c>
      <c r="AG14" s="17">
        <v>0.32542985092266202</v>
      </c>
      <c r="AH14" s="17">
        <v>0.31968224590578198</v>
      </c>
      <c r="AI14" s="17"/>
      <c r="AJ14" s="17">
        <v>0.35820148206144198</v>
      </c>
      <c r="AK14" s="17">
        <v>0.245482618907709</v>
      </c>
      <c r="AL14" s="17">
        <v>0.25774667683873398</v>
      </c>
      <c r="AM14" s="17">
        <v>0.23477625896583601</v>
      </c>
      <c r="AN14" s="17">
        <v>0.27812100637489801</v>
      </c>
      <c r="AO14" s="17">
        <v>0.21162447808197701</v>
      </c>
      <c r="AP14" s="17"/>
      <c r="AQ14" s="17">
        <v>0.253735627438608</v>
      </c>
      <c r="AR14" s="17">
        <v>0.30152286602357897</v>
      </c>
      <c r="AS14" s="17"/>
      <c r="AT14" s="17">
        <v>0.29945889677195803</v>
      </c>
      <c r="AU14" s="17">
        <v>0.26403991121526699</v>
      </c>
      <c r="AV14" s="17"/>
      <c r="AW14" s="17">
        <v>0.31492740366910399</v>
      </c>
      <c r="AX14" s="17">
        <v>0.28140445756666499</v>
      </c>
      <c r="AY14" s="17"/>
      <c r="AZ14" s="17">
        <v>0.24891192077808999</v>
      </c>
      <c r="BA14" s="17">
        <v>0.309364786248567</v>
      </c>
      <c r="BB14" s="17"/>
      <c r="BC14" s="17">
        <v>0.234500213997137</v>
      </c>
      <c r="BD14" s="17">
        <v>0.27858864271273498</v>
      </c>
      <c r="BE14" s="17">
        <v>0.29006556843031001</v>
      </c>
      <c r="BF14" s="17">
        <v>0.313486851261362</v>
      </c>
    </row>
    <row r="15" spans="2:58" ht="43.15">
      <c r="B15" s="18" t="s">
        <v>316</v>
      </c>
      <c r="C15" s="17">
        <v>0.257260918250941</v>
      </c>
      <c r="D15" s="17">
        <v>0.22463962352254199</v>
      </c>
      <c r="E15" s="17">
        <v>0.28690786479964803</v>
      </c>
      <c r="F15" s="17"/>
      <c r="G15" s="17">
        <v>0.229691652513422</v>
      </c>
      <c r="H15" s="17">
        <v>0.31997150383477102</v>
      </c>
      <c r="I15" s="17">
        <v>0.30536856969562698</v>
      </c>
      <c r="J15" s="17">
        <v>0.16141024863251499</v>
      </c>
      <c r="K15" s="17">
        <v>0.23019442607021401</v>
      </c>
      <c r="L15" s="17">
        <v>0.28383679891887198</v>
      </c>
      <c r="M15" s="17"/>
      <c r="N15" s="17">
        <v>0.34757368208066303</v>
      </c>
      <c r="O15" s="17">
        <v>0.237217624855874</v>
      </c>
      <c r="P15" s="17">
        <v>0.25038947385603999</v>
      </c>
      <c r="Q15" s="17">
        <v>0.187883623009832</v>
      </c>
      <c r="R15" s="17"/>
      <c r="S15" s="17">
        <v>0.274008853441288</v>
      </c>
      <c r="T15" s="17">
        <v>0.25070104210338201</v>
      </c>
      <c r="U15" s="17">
        <v>0.28281919757784102</v>
      </c>
      <c r="V15" s="17">
        <v>0.30088077196956903</v>
      </c>
      <c r="W15" s="17">
        <v>0.29256520415786902</v>
      </c>
      <c r="X15" s="17">
        <v>0.21280345950058999</v>
      </c>
      <c r="Y15" s="17">
        <v>0.30734942249497099</v>
      </c>
      <c r="Z15" s="17">
        <v>0.22080748399946001</v>
      </c>
      <c r="AA15" s="17">
        <v>0.17048958450040499</v>
      </c>
      <c r="AB15" s="17"/>
      <c r="AC15" s="17">
        <v>0.24135116585568001</v>
      </c>
      <c r="AD15" s="17">
        <v>0.26262617358442603</v>
      </c>
      <c r="AE15" s="17">
        <v>0.26725467754860899</v>
      </c>
      <c r="AF15" s="17">
        <v>0.28793174554814899</v>
      </c>
      <c r="AG15" s="17">
        <v>0.202793197059213</v>
      </c>
      <c r="AH15" s="17">
        <v>0.277489398826262</v>
      </c>
      <c r="AI15" s="17"/>
      <c r="AJ15" s="17">
        <v>0.27561185247089398</v>
      </c>
      <c r="AK15" s="17">
        <v>0.24305116925318099</v>
      </c>
      <c r="AL15" s="17">
        <v>0.15556303209654801</v>
      </c>
      <c r="AM15" s="17">
        <v>0.200488034118395</v>
      </c>
      <c r="AN15" s="17">
        <v>0.28785367657681199</v>
      </c>
      <c r="AO15" s="17">
        <v>0.33683472812606202</v>
      </c>
      <c r="AP15" s="17"/>
      <c r="AQ15" s="17">
        <v>0.26319383782761202</v>
      </c>
      <c r="AR15" s="17">
        <v>0.262031525482329</v>
      </c>
      <c r="AS15" s="17"/>
      <c r="AT15" s="17">
        <v>0.25296402497639098</v>
      </c>
      <c r="AU15" s="17">
        <v>0.262049569235622</v>
      </c>
      <c r="AV15" s="17"/>
      <c r="AW15" s="17">
        <v>0.27659014145454802</v>
      </c>
      <c r="AX15" s="17">
        <v>0.247129309815731</v>
      </c>
      <c r="AY15" s="17"/>
      <c r="AZ15" s="17">
        <v>0.24866368500104399</v>
      </c>
      <c r="BA15" s="17">
        <v>0.25804228263912599</v>
      </c>
      <c r="BB15" s="17"/>
      <c r="BC15" s="17">
        <v>0.26928662989871899</v>
      </c>
      <c r="BD15" s="17">
        <v>0.242432984305615</v>
      </c>
      <c r="BE15" s="17">
        <v>0.21114979489512101</v>
      </c>
      <c r="BF15" s="17">
        <v>0.284501900136651</v>
      </c>
    </row>
    <row r="16" spans="2:58" ht="28.9">
      <c r="B16" s="18" t="s">
        <v>317</v>
      </c>
      <c r="C16" s="17">
        <v>0.239706790766264</v>
      </c>
      <c r="D16" s="17">
        <v>0.22493178858917001</v>
      </c>
      <c r="E16" s="17">
        <v>0.25234039919953999</v>
      </c>
      <c r="F16" s="17"/>
      <c r="G16" s="17">
        <v>0.21400089318627399</v>
      </c>
      <c r="H16" s="17">
        <v>0.270562309381702</v>
      </c>
      <c r="I16" s="17">
        <v>0.21862262934156701</v>
      </c>
      <c r="J16" s="17">
        <v>0.19481413288340799</v>
      </c>
      <c r="K16" s="17">
        <v>0.25820874459335302</v>
      </c>
      <c r="L16" s="17">
        <v>0.28201305657574099</v>
      </c>
      <c r="M16" s="17"/>
      <c r="N16" s="17">
        <v>0.25537702529428102</v>
      </c>
      <c r="O16" s="17">
        <v>0.24278088096022599</v>
      </c>
      <c r="P16" s="17">
        <v>0.214842538165639</v>
      </c>
      <c r="Q16" s="17">
        <v>0.242532482446638</v>
      </c>
      <c r="R16" s="17"/>
      <c r="S16" s="17">
        <v>0.210570910884358</v>
      </c>
      <c r="T16" s="17">
        <v>0.23723241538378201</v>
      </c>
      <c r="U16" s="17">
        <v>0.27553675346990097</v>
      </c>
      <c r="V16" s="17">
        <v>0.25236816790945998</v>
      </c>
      <c r="W16" s="17">
        <v>0.20107941214712299</v>
      </c>
      <c r="X16" s="17">
        <v>0.25335598809468801</v>
      </c>
      <c r="Y16" s="17">
        <v>0.31885287597198397</v>
      </c>
      <c r="Z16" s="17">
        <v>0.16638963383307701</v>
      </c>
      <c r="AA16" s="17">
        <v>0.228712376505465</v>
      </c>
      <c r="AB16" s="17"/>
      <c r="AC16" s="17">
        <v>0.20928769603587299</v>
      </c>
      <c r="AD16" s="17">
        <v>0.25809317836995499</v>
      </c>
      <c r="AE16" s="17">
        <v>0.20880940628474301</v>
      </c>
      <c r="AF16" s="17">
        <v>0.29125250213832699</v>
      </c>
      <c r="AG16" s="17">
        <v>0.21298856645543901</v>
      </c>
      <c r="AH16" s="17">
        <v>0.250599052123326</v>
      </c>
      <c r="AI16" s="17"/>
      <c r="AJ16" s="17">
        <v>0.26953337731105798</v>
      </c>
      <c r="AK16" s="17">
        <v>0.20459795994907801</v>
      </c>
      <c r="AL16" s="17">
        <v>0.22792673952555301</v>
      </c>
      <c r="AM16" s="17">
        <v>0.21557704351391099</v>
      </c>
      <c r="AN16" s="17">
        <v>0.223900475878685</v>
      </c>
      <c r="AO16" s="17">
        <v>0.27982755747821197</v>
      </c>
      <c r="AP16" s="17"/>
      <c r="AQ16" s="17">
        <v>0.21471617226036399</v>
      </c>
      <c r="AR16" s="17">
        <v>0.25196363165443397</v>
      </c>
      <c r="AS16" s="17"/>
      <c r="AT16" s="17">
        <v>0.25658743655281802</v>
      </c>
      <c r="AU16" s="17">
        <v>0.17528424433574299</v>
      </c>
      <c r="AV16" s="17"/>
      <c r="AW16" s="17">
        <v>0.20814207760692599</v>
      </c>
      <c r="AX16" s="17">
        <v>0.25625175538959399</v>
      </c>
      <c r="AY16" s="17"/>
      <c r="AZ16" s="17">
        <v>0.20884091179400399</v>
      </c>
      <c r="BA16" s="17">
        <v>0.24701150321953899</v>
      </c>
      <c r="BB16" s="17"/>
      <c r="BC16" s="17">
        <v>0.23419480109377699</v>
      </c>
      <c r="BD16" s="17">
        <v>0.237920581666239</v>
      </c>
      <c r="BE16" s="17">
        <v>0.24137049570142</v>
      </c>
      <c r="BF16" s="17">
        <v>0.24312075190503701</v>
      </c>
    </row>
    <row r="17" spans="2:58" ht="43.15">
      <c r="B17" s="18" t="s">
        <v>295</v>
      </c>
      <c r="C17" s="17">
        <v>0.16604385481888201</v>
      </c>
      <c r="D17" s="17">
        <v>0.146483878702033</v>
      </c>
      <c r="E17" s="17">
        <v>0.18608939483161799</v>
      </c>
      <c r="F17" s="17"/>
      <c r="G17" s="17">
        <v>0.103146766233051</v>
      </c>
      <c r="H17" s="17">
        <v>0.12345600964084701</v>
      </c>
      <c r="I17" s="17">
        <v>0.17128574271576</v>
      </c>
      <c r="J17" s="17">
        <v>0.150800847637939</v>
      </c>
      <c r="K17" s="17">
        <v>0.16689591147964</v>
      </c>
      <c r="L17" s="17">
        <v>0.26671538766162201</v>
      </c>
      <c r="M17" s="17"/>
      <c r="N17" s="17">
        <v>0.15416761522099201</v>
      </c>
      <c r="O17" s="17">
        <v>0.17770740397857501</v>
      </c>
      <c r="P17" s="17">
        <v>0.158393888981227</v>
      </c>
      <c r="Q17" s="17">
        <v>0.173729806172605</v>
      </c>
      <c r="R17" s="17"/>
      <c r="S17" s="17">
        <v>0.12803927925553599</v>
      </c>
      <c r="T17" s="17">
        <v>0.138809142595819</v>
      </c>
      <c r="U17" s="17">
        <v>0.21022536344316201</v>
      </c>
      <c r="V17" s="17">
        <v>0.17921353918300101</v>
      </c>
      <c r="W17" s="17">
        <v>0.15682977537103501</v>
      </c>
      <c r="X17" s="17">
        <v>0.145020198253699</v>
      </c>
      <c r="Y17" s="17">
        <v>0.149561106854465</v>
      </c>
      <c r="Z17" s="17">
        <v>0.16264516284938099</v>
      </c>
      <c r="AA17" s="17">
        <v>0.24537706446992799</v>
      </c>
      <c r="AB17" s="17"/>
      <c r="AC17" s="17">
        <v>0.16982974704471701</v>
      </c>
      <c r="AD17" s="17">
        <v>0.184919457317828</v>
      </c>
      <c r="AE17" s="17">
        <v>0.12315342853312</v>
      </c>
      <c r="AF17" s="17">
        <v>0.13970048661774601</v>
      </c>
      <c r="AG17" s="17">
        <v>0.19838399801901299</v>
      </c>
      <c r="AH17" s="17">
        <v>0.19805111648061499</v>
      </c>
      <c r="AI17" s="17"/>
      <c r="AJ17" s="17">
        <v>0.201941445458243</v>
      </c>
      <c r="AK17" s="17">
        <v>0.13797094313588301</v>
      </c>
      <c r="AL17" s="17">
        <v>8.0596816024507204E-2</v>
      </c>
      <c r="AM17" s="17">
        <v>0.105598359461699</v>
      </c>
      <c r="AN17" s="17">
        <v>0.176102641832801</v>
      </c>
      <c r="AO17" s="17">
        <v>0.21745093549264199</v>
      </c>
      <c r="AP17" s="17"/>
      <c r="AQ17" s="17">
        <v>0.14695305306133299</v>
      </c>
      <c r="AR17" s="17">
        <v>0.16941784880439401</v>
      </c>
      <c r="AS17" s="17"/>
      <c r="AT17" s="17">
        <v>0.171493449583771</v>
      </c>
      <c r="AU17" s="17">
        <v>0.14212737852987301</v>
      </c>
      <c r="AV17" s="17"/>
      <c r="AW17" s="17">
        <v>0.16630103295846799</v>
      </c>
      <c r="AX17" s="17">
        <v>0.16590905228797101</v>
      </c>
      <c r="AY17" s="17"/>
      <c r="AZ17" s="17">
        <v>0.11182819906606301</v>
      </c>
      <c r="BA17" s="17">
        <v>0.184379684103222</v>
      </c>
      <c r="BB17" s="17"/>
      <c r="BC17" s="17">
        <v>0.118309039128002</v>
      </c>
      <c r="BD17" s="17">
        <v>0.154878285441544</v>
      </c>
      <c r="BE17" s="17">
        <v>0.174955970922688</v>
      </c>
      <c r="BF17" s="17">
        <v>0.15120144332052199</v>
      </c>
    </row>
    <row r="18" spans="2:58">
      <c r="B18" s="18" t="s">
        <v>299</v>
      </c>
      <c r="C18" s="17">
        <v>0.15573113563434099</v>
      </c>
      <c r="D18" s="17">
        <v>0.159659285370432</v>
      </c>
      <c r="E18" s="17">
        <v>0.153860538421313</v>
      </c>
      <c r="F18" s="17"/>
      <c r="G18" s="17">
        <v>0.186098813208252</v>
      </c>
      <c r="H18" s="17">
        <v>0.226218422692265</v>
      </c>
      <c r="I18" s="17">
        <v>0.18667172391675399</v>
      </c>
      <c r="J18" s="17">
        <v>0.13923940080980499</v>
      </c>
      <c r="K18" s="17">
        <v>4.5231534715683801E-2</v>
      </c>
      <c r="L18" s="17">
        <v>0.13285943689413801</v>
      </c>
      <c r="M18" s="17"/>
      <c r="N18" s="17">
        <v>0.167247932135281</v>
      </c>
      <c r="O18" s="17">
        <v>0.154068326068796</v>
      </c>
      <c r="P18" s="17">
        <v>0.16111369616854601</v>
      </c>
      <c r="Q18" s="17">
        <v>0.141571746768756</v>
      </c>
      <c r="R18" s="17"/>
      <c r="S18" s="17">
        <v>0.20519089557095799</v>
      </c>
      <c r="T18" s="17">
        <v>0.11877067704319801</v>
      </c>
      <c r="U18" s="17">
        <v>4.25412127813986E-2</v>
      </c>
      <c r="V18" s="17">
        <v>0.177482869375307</v>
      </c>
      <c r="W18" s="17">
        <v>0.22891115873985701</v>
      </c>
      <c r="X18" s="17">
        <v>0.12900818647019199</v>
      </c>
      <c r="Y18" s="17">
        <v>0.18246966377537299</v>
      </c>
      <c r="Z18" s="17">
        <v>0.14987812362132799</v>
      </c>
      <c r="AA18" s="17">
        <v>0.15790304171400299</v>
      </c>
      <c r="AB18" s="17"/>
      <c r="AC18" s="17">
        <v>0.208814049169493</v>
      </c>
      <c r="AD18" s="17">
        <v>0.14160857635750099</v>
      </c>
      <c r="AE18" s="17">
        <v>0.16383984081845199</v>
      </c>
      <c r="AF18" s="17">
        <v>0.138939493385211</v>
      </c>
      <c r="AG18" s="17">
        <v>8.4836681375499295E-2</v>
      </c>
      <c r="AH18" s="17">
        <v>0.116917649068272</v>
      </c>
      <c r="AI18" s="17"/>
      <c r="AJ18" s="17">
        <v>0.13583517069707901</v>
      </c>
      <c r="AK18" s="17">
        <v>0.15349766030068601</v>
      </c>
      <c r="AL18" s="17">
        <v>0.146549626648596</v>
      </c>
      <c r="AM18" s="17">
        <v>0.20559866818000799</v>
      </c>
      <c r="AN18" s="17">
        <v>0.16366038650845799</v>
      </c>
      <c r="AO18" s="17">
        <v>0.27833903654958497</v>
      </c>
      <c r="AP18" s="17"/>
      <c r="AQ18" s="17">
        <v>0.20179543500712799</v>
      </c>
      <c r="AR18" s="17">
        <v>0.13252649189680399</v>
      </c>
      <c r="AS18" s="17"/>
      <c r="AT18" s="17">
        <v>0.15843430527409499</v>
      </c>
      <c r="AU18" s="17">
        <v>0.141751552674343</v>
      </c>
      <c r="AV18" s="17"/>
      <c r="AW18" s="17">
        <v>0.172717631604105</v>
      </c>
      <c r="AX18" s="17">
        <v>0.14682749144548399</v>
      </c>
      <c r="AY18" s="17"/>
      <c r="AZ18" s="17">
        <v>0.162403254090007</v>
      </c>
      <c r="BA18" s="17">
        <v>0.149071587683927</v>
      </c>
      <c r="BB18" s="17"/>
      <c r="BC18" s="17">
        <v>0.195648309451601</v>
      </c>
      <c r="BD18" s="17">
        <v>0.172232195881516</v>
      </c>
      <c r="BE18" s="17">
        <v>0.164255556092475</v>
      </c>
      <c r="BF18" s="17">
        <v>0.13893387253212999</v>
      </c>
    </row>
    <row r="19" spans="2:58" ht="43.15">
      <c r="B19" s="18" t="s">
        <v>302</v>
      </c>
      <c r="C19" s="17">
        <v>0.154739909341743</v>
      </c>
      <c r="D19" s="17">
        <v>0.15474486056526501</v>
      </c>
      <c r="E19" s="17">
        <v>0.154472127173434</v>
      </c>
      <c r="F19" s="17"/>
      <c r="G19" s="17">
        <v>0.12583060106794999</v>
      </c>
      <c r="H19" s="17">
        <v>0.13425828997962599</v>
      </c>
      <c r="I19" s="17">
        <v>0.13552684762863201</v>
      </c>
      <c r="J19" s="17">
        <v>0.126612472060838</v>
      </c>
      <c r="K19" s="17">
        <v>0.18437809169267799</v>
      </c>
      <c r="L19" s="17">
        <v>0.22130456712062299</v>
      </c>
      <c r="M19" s="17"/>
      <c r="N19" s="17">
        <v>0.204427439758849</v>
      </c>
      <c r="O19" s="17">
        <v>0.13793977213433101</v>
      </c>
      <c r="P19" s="17">
        <v>0.14813057276542901</v>
      </c>
      <c r="Q19" s="17">
        <v>0.12663488148656099</v>
      </c>
      <c r="R19" s="17"/>
      <c r="S19" s="17">
        <v>0.16500148130419401</v>
      </c>
      <c r="T19" s="17">
        <v>0.19524963066270801</v>
      </c>
      <c r="U19" s="17">
        <v>0.168184938944231</v>
      </c>
      <c r="V19" s="17">
        <v>0.162891434642467</v>
      </c>
      <c r="W19" s="17">
        <v>0.126876283400261</v>
      </c>
      <c r="X19" s="17">
        <v>0.127939175012629</v>
      </c>
      <c r="Y19" s="17">
        <v>0.17476731492272701</v>
      </c>
      <c r="Z19" s="17">
        <v>0.108360132977065</v>
      </c>
      <c r="AA19" s="17">
        <v>0.11708257438462399</v>
      </c>
      <c r="AB19" s="17"/>
      <c r="AC19" s="17">
        <v>0.13991786331470901</v>
      </c>
      <c r="AD19" s="17">
        <v>0.15646195250055001</v>
      </c>
      <c r="AE19" s="17">
        <v>0.171204222878029</v>
      </c>
      <c r="AF19" s="17">
        <v>0.151154760338054</v>
      </c>
      <c r="AG19" s="17">
        <v>0.175638299168764</v>
      </c>
      <c r="AH19" s="17">
        <v>0.148677893060395</v>
      </c>
      <c r="AI19" s="17"/>
      <c r="AJ19" s="17">
        <v>0.185071791214061</v>
      </c>
      <c r="AK19" s="17">
        <v>0.14926463518383901</v>
      </c>
      <c r="AL19" s="17">
        <v>0.10976442855610299</v>
      </c>
      <c r="AM19" s="17">
        <v>6.4871055636358102E-2</v>
      </c>
      <c r="AN19" s="17">
        <v>0.14088369274059201</v>
      </c>
      <c r="AO19" s="17">
        <v>0.21431782708595901</v>
      </c>
      <c r="AP19" s="17"/>
      <c r="AQ19" s="17">
        <v>0.134332275761916</v>
      </c>
      <c r="AR19" s="17">
        <v>0.16093701426059701</v>
      </c>
      <c r="AS19" s="17"/>
      <c r="AT19" s="17">
        <v>0.16473134565999101</v>
      </c>
      <c r="AU19" s="17">
        <v>0.117593515755971</v>
      </c>
      <c r="AV19" s="17"/>
      <c r="AW19" s="17">
        <v>0.16373343722036501</v>
      </c>
      <c r="AX19" s="17">
        <v>0.150025860465722</v>
      </c>
      <c r="AY19" s="17"/>
      <c r="AZ19" s="17">
        <v>0.13459876219956601</v>
      </c>
      <c r="BA19" s="17">
        <v>0.15890505817002801</v>
      </c>
      <c r="BB19" s="17"/>
      <c r="BC19" s="17">
        <v>0.12920574815857699</v>
      </c>
      <c r="BD19" s="17">
        <v>0.12840164088397801</v>
      </c>
      <c r="BE19" s="17">
        <v>0.15185110259385701</v>
      </c>
      <c r="BF19" s="17">
        <v>0.197954066567157</v>
      </c>
    </row>
    <row r="20" spans="2:58" ht="28.9">
      <c r="B20" s="18" t="s">
        <v>297</v>
      </c>
      <c r="C20" s="17">
        <v>0.14514395743891201</v>
      </c>
      <c r="D20" s="17">
        <v>0.158426857839883</v>
      </c>
      <c r="E20" s="17">
        <v>0.13447083806513899</v>
      </c>
      <c r="F20" s="17"/>
      <c r="G20" s="17">
        <v>6.0802167007387997E-2</v>
      </c>
      <c r="H20" s="17">
        <v>9.2852561395568106E-2</v>
      </c>
      <c r="I20" s="17">
        <v>0.16027235363084799</v>
      </c>
      <c r="J20" s="17">
        <v>0.16097403125299301</v>
      </c>
      <c r="K20" s="17">
        <v>0.16227376389867901</v>
      </c>
      <c r="L20" s="17">
        <v>0.220127507701251</v>
      </c>
      <c r="M20" s="17"/>
      <c r="N20" s="17">
        <v>0.123646544629868</v>
      </c>
      <c r="O20" s="17">
        <v>0.15054990525919901</v>
      </c>
      <c r="P20" s="17">
        <v>0.15278398268663501</v>
      </c>
      <c r="Q20" s="17">
        <v>0.155833528656528</v>
      </c>
      <c r="R20" s="17"/>
      <c r="S20" s="17">
        <v>0.134618648769359</v>
      </c>
      <c r="T20" s="17">
        <v>0.199423907908931</v>
      </c>
      <c r="U20" s="17">
        <v>0.20417891846578101</v>
      </c>
      <c r="V20" s="17">
        <v>0.134221479955975</v>
      </c>
      <c r="W20" s="17">
        <v>0.118377609125006</v>
      </c>
      <c r="X20" s="17">
        <v>8.1856764642095195E-2</v>
      </c>
      <c r="Y20" s="17">
        <v>0.115080089500687</v>
      </c>
      <c r="Z20" s="17">
        <v>0.114505172975307</v>
      </c>
      <c r="AA20" s="17">
        <v>0.15979546567783701</v>
      </c>
      <c r="AB20" s="17"/>
      <c r="AC20" s="17">
        <v>0.12682615895486499</v>
      </c>
      <c r="AD20" s="17">
        <v>0.15188569445884401</v>
      </c>
      <c r="AE20" s="17">
        <v>0.11134438076627599</v>
      </c>
      <c r="AF20" s="17">
        <v>0.15536962554835099</v>
      </c>
      <c r="AG20" s="17">
        <v>0.17443327516946799</v>
      </c>
      <c r="AH20" s="17">
        <v>0.22553258322131001</v>
      </c>
      <c r="AI20" s="17"/>
      <c r="AJ20" s="17">
        <v>0.20680004794512</v>
      </c>
      <c r="AK20" s="17">
        <v>0.12500374968158701</v>
      </c>
      <c r="AL20" s="17">
        <v>0.12789953291140499</v>
      </c>
      <c r="AM20" s="17">
        <v>0.106553972067411</v>
      </c>
      <c r="AN20" s="17">
        <v>9.5375841600911296E-2</v>
      </c>
      <c r="AO20" s="17">
        <v>0.12512524564624899</v>
      </c>
      <c r="AP20" s="17"/>
      <c r="AQ20" s="17">
        <v>0.12295049633276101</v>
      </c>
      <c r="AR20" s="17">
        <v>0.144873622401581</v>
      </c>
      <c r="AS20" s="17"/>
      <c r="AT20" s="17">
        <v>0.15275932925228899</v>
      </c>
      <c r="AU20" s="17">
        <v>0.112585979073219</v>
      </c>
      <c r="AV20" s="17"/>
      <c r="AW20" s="17">
        <v>0.124285232047552</v>
      </c>
      <c r="AX20" s="17">
        <v>0.15607726996248</v>
      </c>
      <c r="AY20" s="17"/>
      <c r="AZ20" s="17">
        <v>0.14607727627304701</v>
      </c>
      <c r="BA20" s="17">
        <v>0.14961158591528401</v>
      </c>
      <c r="BB20" s="17"/>
      <c r="BC20" s="17">
        <v>9.5995475435807998E-2</v>
      </c>
      <c r="BD20" s="17">
        <v>0.12327798454500601</v>
      </c>
      <c r="BE20" s="17">
        <v>0.16184917570235699</v>
      </c>
      <c r="BF20" s="17">
        <v>0.156984463211847</v>
      </c>
    </row>
    <row r="21" spans="2:58">
      <c r="B21" s="18" t="s">
        <v>296</v>
      </c>
      <c r="C21" s="17">
        <v>0.14429404764687601</v>
      </c>
      <c r="D21" s="17">
        <v>0.13461553653459299</v>
      </c>
      <c r="E21" s="17">
        <v>0.15328288451205799</v>
      </c>
      <c r="F21" s="17"/>
      <c r="G21" s="17">
        <v>0.141414835015995</v>
      </c>
      <c r="H21" s="17">
        <v>8.83628860631612E-2</v>
      </c>
      <c r="I21" s="17">
        <v>0.12593998565512601</v>
      </c>
      <c r="J21" s="17">
        <v>0.102250560960395</v>
      </c>
      <c r="K21" s="17">
        <v>0.19051057346546099</v>
      </c>
      <c r="L21" s="17">
        <v>0.223489196278751</v>
      </c>
      <c r="M21" s="17"/>
      <c r="N21" s="17">
        <v>0.10084006336170501</v>
      </c>
      <c r="O21" s="17">
        <v>0.175556576273973</v>
      </c>
      <c r="P21" s="17">
        <v>0.151675228617526</v>
      </c>
      <c r="Q21" s="17">
        <v>0.15211572711847399</v>
      </c>
      <c r="R21" s="17"/>
      <c r="S21" s="17">
        <v>0.13851887657843501</v>
      </c>
      <c r="T21" s="17">
        <v>0.13203606261242001</v>
      </c>
      <c r="U21" s="17">
        <v>0.112568791806632</v>
      </c>
      <c r="V21" s="17">
        <v>0.144549233913531</v>
      </c>
      <c r="W21" s="17">
        <v>0.178760734330035</v>
      </c>
      <c r="X21" s="17">
        <v>0.12451026868689501</v>
      </c>
      <c r="Y21" s="17">
        <v>0.170121197909781</v>
      </c>
      <c r="Z21" s="17">
        <v>8.8716248567242598E-2</v>
      </c>
      <c r="AA21" s="17">
        <v>0.18669434060486201</v>
      </c>
      <c r="AB21" s="17"/>
      <c r="AC21" s="17">
        <v>9.0484296133099301E-2</v>
      </c>
      <c r="AD21" s="17">
        <v>0.17992157880201701</v>
      </c>
      <c r="AE21" s="17">
        <v>0.111502932533178</v>
      </c>
      <c r="AF21" s="17">
        <v>0.18641370088935799</v>
      </c>
      <c r="AG21" s="17">
        <v>0.16164089679417601</v>
      </c>
      <c r="AH21" s="17">
        <v>0.12991290963414401</v>
      </c>
      <c r="AI21" s="17"/>
      <c r="AJ21" s="17">
        <v>0.18356874260803499</v>
      </c>
      <c r="AK21" s="17">
        <v>0.105273077323658</v>
      </c>
      <c r="AL21" s="17">
        <v>0.124714253427346</v>
      </c>
      <c r="AM21" s="17">
        <v>9.5231232689032899E-2</v>
      </c>
      <c r="AN21" s="17">
        <v>0.109698597706774</v>
      </c>
      <c r="AO21" s="17">
        <v>0.37260629611734403</v>
      </c>
      <c r="AP21" s="17"/>
      <c r="AQ21" s="17">
        <v>0.108865059469318</v>
      </c>
      <c r="AR21" s="17">
        <v>0.145105120107825</v>
      </c>
      <c r="AS21" s="17"/>
      <c r="AT21" s="17">
        <v>0.159646201764608</v>
      </c>
      <c r="AU21" s="17">
        <v>7.79249649430378E-2</v>
      </c>
      <c r="AV21" s="17"/>
      <c r="AW21" s="17">
        <v>0.15273667842625799</v>
      </c>
      <c r="AX21" s="17">
        <v>0.139868757074217</v>
      </c>
      <c r="AY21" s="17"/>
      <c r="AZ21" s="17">
        <v>0.109847694669317</v>
      </c>
      <c r="BA21" s="17">
        <v>0.15529816655374301</v>
      </c>
      <c r="BB21" s="17"/>
      <c r="BC21" s="17">
        <v>0.109847059763796</v>
      </c>
      <c r="BD21" s="17">
        <v>0.170804471958204</v>
      </c>
      <c r="BE21" s="17">
        <v>0.17382779941483301</v>
      </c>
      <c r="BF21" s="17">
        <v>0.14704020848944099</v>
      </c>
    </row>
    <row r="22" spans="2:58" ht="28.9">
      <c r="B22" s="18" t="s">
        <v>304</v>
      </c>
      <c r="C22" s="17">
        <v>0.13477742669880799</v>
      </c>
      <c r="D22" s="17">
        <v>0.127423455844656</v>
      </c>
      <c r="E22" s="17">
        <v>0.14142235901675301</v>
      </c>
      <c r="F22" s="17"/>
      <c r="G22" s="17">
        <v>0.14128520952273799</v>
      </c>
      <c r="H22" s="17">
        <v>0.15022312510324801</v>
      </c>
      <c r="I22" s="17">
        <v>0.14346909589105</v>
      </c>
      <c r="J22" s="17">
        <v>0.122009160073247</v>
      </c>
      <c r="K22" s="17">
        <v>0.128110350110582</v>
      </c>
      <c r="L22" s="17">
        <v>0.12357044828823099</v>
      </c>
      <c r="M22" s="17"/>
      <c r="N22" s="17">
        <v>0.13125230675223501</v>
      </c>
      <c r="O22" s="17">
        <v>0.176083956617066</v>
      </c>
      <c r="P22" s="17">
        <v>0.103219990142865</v>
      </c>
      <c r="Q22" s="17">
        <v>0.124767521888028</v>
      </c>
      <c r="R22" s="17"/>
      <c r="S22" s="17">
        <v>0.13042014228788201</v>
      </c>
      <c r="T22" s="17">
        <v>0.138417760037745</v>
      </c>
      <c r="U22" s="17">
        <v>0.140549756678849</v>
      </c>
      <c r="V22" s="17">
        <v>0.12970642967746701</v>
      </c>
      <c r="W22" s="17">
        <v>0.12165923830939</v>
      </c>
      <c r="X22" s="17">
        <v>0.111057191573074</v>
      </c>
      <c r="Y22" s="17">
        <v>0.20322559042141999</v>
      </c>
      <c r="Z22" s="17">
        <v>0.14351442689480201</v>
      </c>
      <c r="AA22" s="17">
        <v>0.108272165637919</v>
      </c>
      <c r="AB22" s="17"/>
      <c r="AC22" s="17">
        <v>0.16055593746191699</v>
      </c>
      <c r="AD22" s="17">
        <v>0.123268105403566</v>
      </c>
      <c r="AE22" s="17">
        <v>0.121627035028455</v>
      </c>
      <c r="AF22" s="17">
        <v>0.107754170083372</v>
      </c>
      <c r="AG22" s="17">
        <v>0.1439379084197</v>
      </c>
      <c r="AH22" s="17">
        <v>0.19446094145335399</v>
      </c>
      <c r="AI22" s="17"/>
      <c r="AJ22" s="17">
        <v>0.13535454885242201</v>
      </c>
      <c r="AK22" s="17">
        <v>0.124332597445082</v>
      </c>
      <c r="AL22" s="17">
        <v>9.4554010555026394E-2</v>
      </c>
      <c r="AM22" s="17">
        <v>0.13571151565807699</v>
      </c>
      <c r="AN22" s="17">
        <v>0.15443159053504801</v>
      </c>
      <c r="AO22" s="17">
        <v>0.14861657966666</v>
      </c>
      <c r="AP22" s="17"/>
      <c r="AQ22" s="17">
        <v>0.119515881652486</v>
      </c>
      <c r="AR22" s="17">
        <v>0.14422526948403899</v>
      </c>
      <c r="AS22" s="17"/>
      <c r="AT22" s="17">
        <v>0.12907932662827401</v>
      </c>
      <c r="AU22" s="17">
        <v>0.151488519750753</v>
      </c>
      <c r="AV22" s="17"/>
      <c r="AW22" s="17">
        <v>0.15263824237778101</v>
      </c>
      <c r="AX22" s="17">
        <v>0.12541549896448301</v>
      </c>
      <c r="AY22" s="17"/>
      <c r="AZ22" s="17">
        <v>0.141636175986639</v>
      </c>
      <c r="BA22" s="17">
        <v>0.132502927031872</v>
      </c>
      <c r="BB22" s="17"/>
      <c r="BC22" s="17">
        <v>0.15024579803003399</v>
      </c>
      <c r="BD22" s="17">
        <v>0.14048578768668499</v>
      </c>
      <c r="BE22" s="17">
        <v>0.16785356027668699</v>
      </c>
      <c r="BF22" s="17">
        <v>0.121901566080458</v>
      </c>
    </row>
    <row r="23" spans="2:58">
      <c r="B23" s="18" t="s">
        <v>298</v>
      </c>
      <c r="C23" s="17">
        <v>0.121388815926461</v>
      </c>
      <c r="D23" s="17">
        <v>0.14135789386969599</v>
      </c>
      <c r="E23" s="17">
        <v>0.102212822595276</v>
      </c>
      <c r="F23" s="17"/>
      <c r="G23" s="17">
        <v>9.2527356034689201E-2</v>
      </c>
      <c r="H23" s="17">
        <v>9.8162604164474906E-2</v>
      </c>
      <c r="I23" s="17">
        <v>0.14044429140553899</v>
      </c>
      <c r="J23" s="17">
        <v>0.12019538040477901</v>
      </c>
      <c r="K23" s="17">
        <v>0.122656023657178</v>
      </c>
      <c r="L23" s="17">
        <v>0.14380319461193899</v>
      </c>
      <c r="M23" s="17"/>
      <c r="N23" s="17">
        <v>0.124895361517688</v>
      </c>
      <c r="O23" s="17">
        <v>0.12777930390494699</v>
      </c>
      <c r="P23" s="17">
        <v>0.110688254360731</v>
      </c>
      <c r="Q23" s="17">
        <v>0.12097318106189001</v>
      </c>
      <c r="R23" s="17"/>
      <c r="S23" s="17">
        <v>0.10434142128637</v>
      </c>
      <c r="T23" s="17">
        <v>0.152383650554857</v>
      </c>
      <c r="U23" s="17">
        <v>0.16214050710803499</v>
      </c>
      <c r="V23" s="17">
        <v>0.15965445548294499</v>
      </c>
      <c r="W23" s="17">
        <v>0.12167608415278899</v>
      </c>
      <c r="X23" s="17">
        <v>8.6281491408803701E-2</v>
      </c>
      <c r="Y23" s="17">
        <v>8.8358676672299102E-2</v>
      </c>
      <c r="Z23" s="17">
        <v>3.6840103250440001E-2</v>
      </c>
      <c r="AA23" s="17">
        <v>0.12843553296855201</v>
      </c>
      <c r="AB23" s="17"/>
      <c r="AC23" s="17">
        <v>0.119656518949007</v>
      </c>
      <c r="AD23" s="17">
        <v>8.4366894041269305E-2</v>
      </c>
      <c r="AE23" s="17">
        <v>0.16412075234564999</v>
      </c>
      <c r="AF23" s="17">
        <v>0.12286215146488801</v>
      </c>
      <c r="AG23" s="17">
        <v>0.15983061996478501</v>
      </c>
      <c r="AH23" s="17">
        <v>0.156474183494901</v>
      </c>
      <c r="AI23" s="17"/>
      <c r="AJ23" s="17">
        <v>0.11511071550478701</v>
      </c>
      <c r="AK23" s="17">
        <v>0.11901354787457499</v>
      </c>
      <c r="AL23" s="17">
        <v>0.12899711893104601</v>
      </c>
      <c r="AM23" s="17">
        <v>4.8972709589405701E-2</v>
      </c>
      <c r="AN23" s="17">
        <v>0.14951729219650201</v>
      </c>
      <c r="AO23" s="17">
        <v>0.18515443316639499</v>
      </c>
      <c r="AP23" s="17"/>
      <c r="AQ23" s="17">
        <v>0.12348708993129</v>
      </c>
      <c r="AR23" s="17">
        <v>0.112580165512858</v>
      </c>
      <c r="AS23" s="17"/>
      <c r="AT23" s="17">
        <v>0.12758881652949899</v>
      </c>
      <c r="AU23" s="17">
        <v>9.3440212727818994E-2</v>
      </c>
      <c r="AV23" s="17"/>
      <c r="AW23" s="17">
        <v>0.12805020655379601</v>
      </c>
      <c r="AX23" s="17">
        <v>0.117897180450001</v>
      </c>
      <c r="AY23" s="17"/>
      <c r="AZ23" s="17">
        <v>0.117686161502439</v>
      </c>
      <c r="BA23" s="17">
        <v>0.12595709006250899</v>
      </c>
      <c r="BB23" s="17"/>
      <c r="BC23" s="17">
        <v>0.115478342099642</v>
      </c>
      <c r="BD23" s="17">
        <v>0.16335487474105401</v>
      </c>
      <c r="BE23" s="17">
        <v>0.118955638839654</v>
      </c>
      <c r="BF23" s="17">
        <v>0.113148224450926</v>
      </c>
    </row>
    <row r="24" spans="2:58" ht="28.9">
      <c r="B24" s="18" t="s">
        <v>301</v>
      </c>
      <c r="C24" s="17">
        <v>0.117351342708354</v>
      </c>
      <c r="D24" s="17">
        <v>0.12757478181398399</v>
      </c>
      <c r="E24" s="17">
        <v>0.107562714143096</v>
      </c>
      <c r="F24" s="17"/>
      <c r="G24" s="17">
        <v>7.4906391908657999E-2</v>
      </c>
      <c r="H24" s="17">
        <v>9.3133597322180198E-2</v>
      </c>
      <c r="I24" s="17">
        <v>0.144340800795763</v>
      </c>
      <c r="J24" s="17">
        <v>7.0566037453292096E-2</v>
      </c>
      <c r="K24" s="17">
        <v>0.12196949799863201</v>
      </c>
      <c r="L24" s="17">
        <v>0.18571099058561</v>
      </c>
      <c r="M24" s="17"/>
      <c r="N24" s="17">
        <v>0.137006414598391</v>
      </c>
      <c r="O24" s="17">
        <v>0.10223397851204</v>
      </c>
      <c r="P24" s="17">
        <v>0.14645260499999299</v>
      </c>
      <c r="Q24" s="17">
        <v>8.7933015583694804E-2</v>
      </c>
      <c r="R24" s="17"/>
      <c r="S24" s="17">
        <v>0.144191025471504</v>
      </c>
      <c r="T24" s="17">
        <v>0.10268330697122199</v>
      </c>
      <c r="U24" s="17">
        <v>0.123867745786662</v>
      </c>
      <c r="V24" s="17">
        <v>0.15177483354611501</v>
      </c>
      <c r="W24" s="17">
        <v>8.8922379804093302E-2</v>
      </c>
      <c r="X24" s="17">
        <v>0.141849005806293</v>
      </c>
      <c r="Y24" s="17">
        <v>0.106365652787408</v>
      </c>
      <c r="Z24" s="17">
        <v>9.1576290130191196E-2</v>
      </c>
      <c r="AA24" s="17">
        <v>8.5039686826883995E-2</v>
      </c>
      <c r="AB24" s="17"/>
      <c r="AC24" s="17">
        <v>0.112343727731179</v>
      </c>
      <c r="AD24" s="17">
        <v>0.11831521894388899</v>
      </c>
      <c r="AE24" s="17">
        <v>0.11030891324403901</v>
      </c>
      <c r="AF24" s="17">
        <v>0.10451208127648599</v>
      </c>
      <c r="AG24" s="17">
        <v>0.128367195158127</v>
      </c>
      <c r="AH24" s="17">
        <v>0.20027241005129801</v>
      </c>
      <c r="AI24" s="17"/>
      <c r="AJ24" s="17">
        <v>0.15091040996686</v>
      </c>
      <c r="AK24" s="17">
        <v>6.5319598692577294E-2</v>
      </c>
      <c r="AL24" s="17">
        <v>7.4759752886288597E-2</v>
      </c>
      <c r="AM24" s="17">
        <v>8.9609572497782106E-2</v>
      </c>
      <c r="AN24" s="17">
        <v>0.14990498182707199</v>
      </c>
      <c r="AO24" s="17">
        <v>0.124903749761577</v>
      </c>
      <c r="AP24" s="17"/>
      <c r="AQ24" s="17">
        <v>9.5409591970146396E-2</v>
      </c>
      <c r="AR24" s="17">
        <v>0.124226872914422</v>
      </c>
      <c r="AS24" s="17"/>
      <c r="AT24" s="17">
        <v>0.123099173357733</v>
      </c>
      <c r="AU24" s="17">
        <v>9.4963607570064501E-2</v>
      </c>
      <c r="AV24" s="17"/>
      <c r="AW24" s="17">
        <v>0.122429997496073</v>
      </c>
      <c r="AX24" s="17">
        <v>0.11468931427892599</v>
      </c>
      <c r="AY24" s="17"/>
      <c r="AZ24" s="17">
        <v>0.10264498042942</v>
      </c>
      <c r="BA24" s="17">
        <v>0.126700514210488</v>
      </c>
      <c r="BB24" s="17"/>
      <c r="BC24" s="17">
        <v>0.12426327040713001</v>
      </c>
      <c r="BD24" s="17">
        <v>0.12955909441445701</v>
      </c>
      <c r="BE24" s="17">
        <v>8.4143567014685602E-2</v>
      </c>
      <c r="BF24" s="17">
        <v>0.11991402302695101</v>
      </c>
    </row>
    <row r="25" spans="2:58" ht="28.9">
      <c r="B25" s="18" t="s">
        <v>303</v>
      </c>
      <c r="C25" s="17">
        <v>8.9595327128956695E-2</v>
      </c>
      <c r="D25" s="17">
        <v>0.100252832562938</v>
      </c>
      <c r="E25" s="17">
        <v>8.07256213189433E-2</v>
      </c>
      <c r="F25" s="17"/>
      <c r="G25" s="17">
        <v>7.1689184866251393E-2</v>
      </c>
      <c r="H25" s="17">
        <v>5.4134427120850502E-2</v>
      </c>
      <c r="I25" s="17">
        <v>7.3823578088564296E-2</v>
      </c>
      <c r="J25" s="17">
        <v>0.12841946868277199</v>
      </c>
      <c r="K25" s="17">
        <v>0.13258684864116299</v>
      </c>
      <c r="L25" s="17">
        <v>8.7743602548349606E-2</v>
      </c>
      <c r="M25" s="17"/>
      <c r="N25" s="17">
        <v>6.8358888356674696E-2</v>
      </c>
      <c r="O25" s="17">
        <v>7.8373753510507002E-2</v>
      </c>
      <c r="P25" s="17">
        <v>8.9034256398340103E-2</v>
      </c>
      <c r="Q25" s="17">
        <v>0.123204105194183</v>
      </c>
      <c r="R25" s="17"/>
      <c r="S25" s="17">
        <v>7.4432020506990507E-2</v>
      </c>
      <c r="T25" s="17">
        <v>9.2812431367038997E-2</v>
      </c>
      <c r="U25" s="17">
        <v>7.7481371928598802E-2</v>
      </c>
      <c r="V25" s="17">
        <v>0.10921280410701301</v>
      </c>
      <c r="W25" s="17">
        <v>8.9033757760791005E-2</v>
      </c>
      <c r="X25" s="17">
        <v>0.11699310914097601</v>
      </c>
      <c r="Y25" s="17">
        <v>5.9060330637697001E-2</v>
      </c>
      <c r="Z25" s="17">
        <v>5.2122096406086102E-2</v>
      </c>
      <c r="AA25" s="17">
        <v>0.116312451722696</v>
      </c>
      <c r="AB25" s="17"/>
      <c r="AC25" s="17">
        <v>6.8517508858951096E-2</v>
      </c>
      <c r="AD25" s="17">
        <v>8.5704713959993004E-2</v>
      </c>
      <c r="AE25" s="17">
        <v>9.7971859656671198E-2</v>
      </c>
      <c r="AF25" s="17">
        <v>8.7768529676241006E-2</v>
      </c>
      <c r="AG25" s="17">
        <v>0.113234205250713</v>
      </c>
      <c r="AH25" s="17">
        <v>0.18142378984530899</v>
      </c>
      <c r="AI25" s="17"/>
      <c r="AJ25" s="17">
        <v>8.4589939180669094E-2</v>
      </c>
      <c r="AK25" s="17">
        <v>9.0507099906972005E-2</v>
      </c>
      <c r="AL25" s="17">
        <v>9.3337191501712199E-2</v>
      </c>
      <c r="AM25" s="17">
        <v>0.131783288116954</v>
      </c>
      <c r="AN25" s="17">
        <v>6.7398207066703006E-2</v>
      </c>
      <c r="AO25" s="17">
        <v>0.18889433077109799</v>
      </c>
      <c r="AP25" s="17"/>
      <c r="AQ25" s="17">
        <v>8.9500798174359297E-2</v>
      </c>
      <c r="AR25" s="17">
        <v>8.7153919772888999E-2</v>
      </c>
      <c r="AS25" s="17"/>
      <c r="AT25" s="17">
        <v>8.4741773255944799E-2</v>
      </c>
      <c r="AU25" s="17">
        <v>0.10473651297792499</v>
      </c>
      <c r="AV25" s="17"/>
      <c r="AW25" s="17">
        <v>6.1619212442652699E-2</v>
      </c>
      <c r="AX25" s="17">
        <v>0.104259291456672</v>
      </c>
      <c r="AY25" s="17"/>
      <c r="AZ25" s="17">
        <v>7.3685143139182493E-2</v>
      </c>
      <c r="BA25" s="17">
        <v>9.9602819178108204E-2</v>
      </c>
      <c r="BB25" s="17"/>
      <c r="BC25" s="17">
        <v>7.4507849292026807E-2</v>
      </c>
      <c r="BD25" s="17">
        <v>0.12231618595381</v>
      </c>
      <c r="BE25" s="17">
        <v>4.9108781300713097E-2</v>
      </c>
      <c r="BF25" s="17">
        <v>0.110257459936327</v>
      </c>
    </row>
    <row r="26" spans="2:58">
      <c r="B26" s="18" t="s">
        <v>101</v>
      </c>
      <c r="C26" s="17">
        <v>7.25231086962074E-2</v>
      </c>
      <c r="D26" s="17">
        <v>6.5914702618112303E-2</v>
      </c>
      <c r="E26" s="17">
        <v>7.9482769041406401E-2</v>
      </c>
      <c r="F26" s="17"/>
      <c r="G26" s="17">
        <v>8.7430020129102601E-2</v>
      </c>
      <c r="H26" s="17">
        <v>4.7838649258042099E-2</v>
      </c>
      <c r="I26" s="17">
        <v>5.6994748768086703E-2</v>
      </c>
      <c r="J26" s="17">
        <v>8.7922305277865306E-2</v>
      </c>
      <c r="K26" s="17">
        <v>6.6620284244767694E-2</v>
      </c>
      <c r="L26" s="17">
        <v>8.9326041145048399E-2</v>
      </c>
      <c r="M26" s="17"/>
      <c r="N26" s="17">
        <v>3.9353730072877999E-2</v>
      </c>
      <c r="O26" s="17">
        <v>5.2159614256300099E-2</v>
      </c>
      <c r="P26" s="17">
        <v>7.6824473412796995E-2</v>
      </c>
      <c r="Q26" s="17">
        <v>0.123198788477083</v>
      </c>
      <c r="R26" s="17"/>
      <c r="S26" s="17">
        <v>8.6016369614503999E-2</v>
      </c>
      <c r="T26" s="17">
        <v>0.11168972458271401</v>
      </c>
      <c r="U26" s="17">
        <v>7.5055095342167796E-2</v>
      </c>
      <c r="V26" s="17">
        <v>3.5291501520265701E-2</v>
      </c>
      <c r="W26" s="17">
        <v>8.3487453075967805E-2</v>
      </c>
      <c r="X26" s="17">
        <v>5.1537583291659299E-2</v>
      </c>
      <c r="Y26" s="17">
        <v>5.1982399160565802E-2</v>
      </c>
      <c r="Z26" s="17">
        <v>6.4442538932727306E-2</v>
      </c>
      <c r="AA26" s="17">
        <v>6.1320820345447002E-2</v>
      </c>
      <c r="AB26" s="17"/>
      <c r="AC26" s="17">
        <v>6.90164489576887E-2</v>
      </c>
      <c r="AD26" s="17">
        <v>7.8236337224350305E-2</v>
      </c>
      <c r="AE26" s="17">
        <v>7.1669715384181501E-2</v>
      </c>
      <c r="AF26" s="17">
        <v>7.0127277553810305E-2</v>
      </c>
      <c r="AG26" s="17">
        <v>0.101610743825245</v>
      </c>
      <c r="AH26" s="17">
        <v>0</v>
      </c>
      <c r="AI26" s="17"/>
      <c r="AJ26" s="17">
        <v>6.0919313097768199E-2</v>
      </c>
      <c r="AK26" s="17">
        <v>5.7681685806131498E-2</v>
      </c>
      <c r="AL26" s="17">
        <v>0.15865898760216801</v>
      </c>
      <c r="AM26" s="17">
        <v>7.7839324850732403E-2</v>
      </c>
      <c r="AN26" s="17">
        <v>7.9997173055870494E-2</v>
      </c>
      <c r="AO26" s="17">
        <v>3.8118725338609702E-2</v>
      </c>
      <c r="AP26" s="17"/>
      <c r="AQ26" s="17">
        <v>8.3886674454631702E-2</v>
      </c>
      <c r="AR26" s="17">
        <v>5.6940609672813301E-2</v>
      </c>
      <c r="AS26" s="17"/>
      <c r="AT26" s="17">
        <v>6.3447574560513906E-2</v>
      </c>
      <c r="AU26" s="17">
        <v>0.10831698603194399</v>
      </c>
      <c r="AV26" s="17"/>
      <c r="AW26" s="17">
        <v>4.23183521366335E-2</v>
      </c>
      <c r="AX26" s="17">
        <v>8.8355238271146802E-2</v>
      </c>
      <c r="AY26" s="17"/>
      <c r="AZ26" s="17">
        <v>7.4318396533545605E-2</v>
      </c>
      <c r="BA26" s="17">
        <v>6.5142477831588996E-2</v>
      </c>
      <c r="BB26" s="17"/>
      <c r="BC26" s="17">
        <v>6.9299181225075002E-2</v>
      </c>
      <c r="BD26" s="17">
        <v>9.1817022872262094E-2</v>
      </c>
      <c r="BE26" s="17">
        <v>2.4908802607850101E-2</v>
      </c>
      <c r="BF26" s="17">
        <v>6.47036512223748E-2</v>
      </c>
    </row>
    <row r="27" spans="2:58">
      <c r="B27" s="18" t="s">
        <v>318</v>
      </c>
      <c r="C27" s="19">
        <v>7.0998096390441995E-2</v>
      </c>
      <c r="D27" s="19">
        <v>7.8687111120661707E-2</v>
      </c>
      <c r="E27" s="19">
        <v>6.2827542584781598E-2</v>
      </c>
      <c r="F27" s="19"/>
      <c r="G27" s="19">
        <v>5.2469480225529802E-2</v>
      </c>
      <c r="H27" s="19">
        <v>8.2549078797366102E-2</v>
      </c>
      <c r="I27" s="19">
        <v>0.11068700804460301</v>
      </c>
      <c r="J27" s="19">
        <v>5.6926509553994399E-2</v>
      </c>
      <c r="K27" s="19">
        <v>7.5056599505469307E-2</v>
      </c>
      <c r="L27" s="19">
        <v>4.3615359320983503E-2</v>
      </c>
      <c r="M27" s="19"/>
      <c r="N27" s="19">
        <v>7.2297313896084694E-2</v>
      </c>
      <c r="O27" s="19">
        <v>8.0351869662902697E-2</v>
      </c>
      <c r="P27" s="19">
        <v>7.6846078080183094E-2</v>
      </c>
      <c r="Q27" s="19">
        <v>5.5717893919610198E-2</v>
      </c>
      <c r="R27" s="19"/>
      <c r="S27" s="19">
        <v>8.6650770805507593E-2</v>
      </c>
      <c r="T27" s="19">
        <v>6.6648686516023098E-2</v>
      </c>
      <c r="U27" s="19">
        <v>4.0448528343123701E-2</v>
      </c>
      <c r="V27" s="19">
        <v>7.4207519958702006E-2</v>
      </c>
      <c r="W27" s="19">
        <v>0.11330574769983801</v>
      </c>
      <c r="X27" s="19">
        <v>6.6074324265435594E-2</v>
      </c>
      <c r="Y27" s="19">
        <v>7.54061231398402E-2</v>
      </c>
      <c r="Z27" s="19">
        <v>3.70253349781152E-2</v>
      </c>
      <c r="AA27" s="19">
        <v>5.9606021492502097E-2</v>
      </c>
      <c r="AB27" s="19"/>
      <c r="AC27" s="19">
        <v>8.1043810543382E-2</v>
      </c>
      <c r="AD27" s="19">
        <v>5.3215832326877703E-2</v>
      </c>
      <c r="AE27" s="19">
        <v>0.107671828000916</v>
      </c>
      <c r="AF27" s="19">
        <v>7.0213095470233994E-2</v>
      </c>
      <c r="AG27" s="19">
        <v>5.0934696697227201E-2</v>
      </c>
      <c r="AH27" s="19">
        <v>5.33549229928088E-2</v>
      </c>
      <c r="AI27" s="19"/>
      <c r="AJ27" s="19">
        <v>7.0405508728879407E-2</v>
      </c>
      <c r="AK27" s="19">
        <v>7.1372241566202504E-2</v>
      </c>
      <c r="AL27" s="19">
        <v>2.3553944010958099E-2</v>
      </c>
      <c r="AM27" s="19">
        <v>5.60427076971413E-2</v>
      </c>
      <c r="AN27" s="19">
        <v>0.10202322568616699</v>
      </c>
      <c r="AO27" s="19">
        <v>0</v>
      </c>
      <c r="AP27" s="19"/>
      <c r="AQ27" s="19">
        <v>8.6286387872116593E-2</v>
      </c>
      <c r="AR27" s="19">
        <v>6.9641802048783993E-2</v>
      </c>
      <c r="AS27" s="19"/>
      <c r="AT27" s="19">
        <v>6.5410927303904895E-2</v>
      </c>
      <c r="AU27" s="19">
        <v>9.3764938626466399E-2</v>
      </c>
      <c r="AV27" s="19"/>
      <c r="AW27" s="19">
        <v>8.5604174510086395E-2</v>
      </c>
      <c r="AX27" s="19">
        <v>6.3342172366826599E-2</v>
      </c>
      <c r="AY27" s="19"/>
      <c r="AZ27" s="19">
        <v>0.102448144579829</v>
      </c>
      <c r="BA27" s="19">
        <v>6.0899180864438199E-2</v>
      </c>
      <c r="BB27" s="19"/>
      <c r="BC27" s="19">
        <v>7.7104006829409502E-2</v>
      </c>
      <c r="BD27" s="19">
        <v>6.7378395734887506E-2</v>
      </c>
      <c r="BE27" s="19">
        <v>6.9653680933013398E-2</v>
      </c>
      <c r="BF27" s="19">
        <v>8.3012948059213096E-2</v>
      </c>
    </row>
    <row r="28" spans="2:58">
      <c r="B28" s="16" t="s">
        <v>18</v>
      </c>
    </row>
    <row r="29" spans="2:58">
      <c r="B29" t="s">
        <v>497</v>
      </c>
    </row>
    <row r="30" spans="2:58">
      <c r="B30" t="s">
        <v>498</v>
      </c>
    </row>
    <row r="32" spans="2:58">
      <c r="B32"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K17"/>
  <sheetViews>
    <sheetView showGridLines="0" zoomScaleNormal="100" workbookViewId="0">
      <pane xSplit="2" topLeftCell="C1" activePane="topRight" state="frozen"/>
      <selection pane="topRight"/>
      <selection activeCell="B22" sqref="B22"/>
    </sheetView>
  </sheetViews>
  <sheetFormatPr defaultColWidth="11.5703125" defaultRowHeight="14.45"/>
  <cols>
    <col min="2" max="2" width="25.7109375" customWidth="1"/>
    <col min="3" max="11" width="20.7109375" customWidth="1"/>
  </cols>
  <sheetData>
    <row r="2" spans="2:11" ht="40.15" customHeight="1">
      <c r="D2" s="30" t="s">
        <v>551</v>
      </c>
      <c r="E2" s="31"/>
      <c r="F2" s="31"/>
      <c r="G2" s="31"/>
      <c r="H2" s="31"/>
      <c r="I2" s="31"/>
      <c r="J2" s="31"/>
      <c r="K2" s="31"/>
    </row>
    <row r="6" spans="2:11" ht="49.9" customHeight="1">
      <c r="B6" s="20" t="s">
        <v>36</v>
      </c>
      <c r="C6" s="20" t="s">
        <v>552</v>
      </c>
      <c r="D6" s="20" t="s">
        <v>553</v>
      </c>
      <c r="E6" s="20" t="s">
        <v>554</v>
      </c>
      <c r="F6" s="20" t="s">
        <v>555</v>
      </c>
      <c r="G6" s="20" t="s">
        <v>556</v>
      </c>
      <c r="H6" s="20" t="s">
        <v>538</v>
      </c>
      <c r="I6" s="20" t="s">
        <v>557</v>
      </c>
      <c r="J6" s="20" t="s">
        <v>558</v>
      </c>
    </row>
    <row r="7" spans="2:11" ht="28.9">
      <c r="B7" s="18" t="s">
        <v>320</v>
      </c>
      <c r="C7" s="17">
        <v>0.148670788222385</v>
      </c>
      <c r="D7" s="17">
        <v>0.242589197921947</v>
      </c>
      <c r="E7" s="17">
        <v>9.9943513532409795E-2</v>
      </c>
      <c r="F7" s="17">
        <v>0.36447358141309799</v>
      </c>
      <c r="G7" s="17">
        <v>0.351212946864007</v>
      </c>
      <c r="H7" s="17">
        <v>0.13325778137635999</v>
      </c>
      <c r="I7" s="17">
        <v>0.21116741417051599</v>
      </c>
      <c r="J7" s="17">
        <v>6.7962636923643793E-2</v>
      </c>
    </row>
    <row r="8" spans="2:11" ht="28.9">
      <c r="B8" s="18" t="s">
        <v>321</v>
      </c>
      <c r="C8" s="17">
        <v>0.270159236624058</v>
      </c>
      <c r="D8" s="17">
        <v>0.26556980791443002</v>
      </c>
      <c r="E8" s="17">
        <v>0.16776350653873201</v>
      </c>
      <c r="F8" s="17">
        <v>0.32406980694396698</v>
      </c>
      <c r="G8" s="17">
        <v>0.32075078083288699</v>
      </c>
      <c r="H8" s="17">
        <v>0.29148232722258799</v>
      </c>
      <c r="I8" s="17">
        <v>0.228205397964511</v>
      </c>
      <c r="J8" s="17">
        <v>0.15753877057513799</v>
      </c>
    </row>
    <row r="9" spans="2:11">
      <c r="B9" s="18" t="s">
        <v>322</v>
      </c>
      <c r="C9" s="17">
        <v>0.54748582633496301</v>
      </c>
      <c r="D9" s="17">
        <v>0.45836442915381198</v>
      </c>
      <c r="E9" s="17">
        <v>0.68054445770606298</v>
      </c>
      <c r="F9" s="17">
        <v>0.28450431876466398</v>
      </c>
      <c r="G9" s="17">
        <v>0.30119390590945699</v>
      </c>
      <c r="H9" s="17">
        <v>0.54350194347446001</v>
      </c>
      <c r="I9" s="17">
        <v>0.53111751812868802</v>
      </c>
      <c r="J9" s="17">
        <v>0.73270394465703603</v>
      </c>
    </row>
    <row r="10" spans="2:11">
      <c r="B10" s="18" t="s">
        <v>101</v>
      </c>
      <c r="C10" s="17">
        <v>3.3684148818594502E-2</v>
      </c>
      <c r="D10" s="17">
        <v>3.3476565009810902E-2</v>
      </c>
      <c r="E10" s="17">
        <v>5.1748522222795502E-2</v>
      </c>
      <c r="F10" s="17">
        <v>2.6952292878271101E-2</v>
      </c>
      <c r="G10" s="17">
        <v>2.6842366393648801E-2</v>
      </c>
      <c r="H10" s="17">
        <v>3.1757947926592298E-2</v>
      </c>
      <c r="I10" s="17">
        <v>2.9509669736285101E-2</v>
      </c>
      <c r="J10" s="17">
        <v>4.17946478441827E-2</v>
      </c>
    </row>
    <row r="11" spans="2:11">
      <c r="B11" s="16"/>
      <c r="C11" s="16"/>
      <c r="D11" s="16"/>
      <c r="E11" s="16"/>
      <c r="F11" s="16"/>
      <c r="G11" s="16"/>
      <c r="H11" s="16"/>
      <c r="I11" s="16"/>
      <c r="J11" s="16"/>
    </row>
    <row r="12" spans="2:11">
      <c r="B12" t="s">
        <v>497</v>
      </c>
    </row>
    <row r="13" spans="2:11">
      <c r="B13" t="s">
        <v>498</v>
      </c>
    </row>
    <row r="17" spans="2:2">
      <c r="B17"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BF17"/>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319</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ht="28.9">
      <c r="B9" s="18" t="s">
        <v>320</v>
      </c>
      <c r="C9" s="17">
        <v>0.148670788222385</v>
      </c>
      <c r="D9" s="17">
        <v>0.188580323347705</v>
      </c>
      <c r="E9" s="17">
        <v>0.109735106713481</v>
      </c>
      <c r="F9" s="17"/>
      <c r="G9" s="17">
        <v>0.23887768538066301</v>
      </c>
      <c r="H9" s="17">
        <v>0.29400740173234902</v>
      </c>
      <c r="I9" s="17">
        <v>0.192290334888711</v>
      </c>
      <c r="J9" s="17">
        <v>8.6118146478178004E-2</v>
      </c>
      <c r="K9" s="17">
        <v>5.4439139679013503E-2</v>
      </c>
      <c r="L9" s="17">
        <v>5.0035707236540702E-2</v>
      </c>
      <c r="M9" s="17"/>
      <c r="N9" s="17">
        <v>0.25314871802328798</v>
      </c>
      <c r="O9" s="17">
        <v>0.11567820852609099</v>
      </c>
      <c r="P9" s="17">
        <v>0.123047913459624</v>
      </c>
      <c r="Q9" s="17">
        <v>9.1190435971823303E-2</v>
      </c>
      <c r="R9" s="17"/>
      <c r="S9" s="17">
        <v>0.26860843119459898</v>
      </c>
      <c r="T9" s="17">
        <v>0.107086509176579</v>
      </c>
      <c r="U9" s="17">
        <v>0.101726201840615</v>
      </c>
      <c r="V9" s="17">
        <v>0.118062669993533</v>
      </c>
      <c r="W9" s="17">
        <v>0.13299006605162</v>
      </c>
      <c r="X9" s="17">
        <v>0.12860433617609701</v>
      </c>
      <c r="Y9" s="17">
        <v>0.13873208919905999</v>
      </c>
      <c r="Z9" s="17">
        <v>0.175110821344203</v>
      </c>
      <c r="AA9" s="17">
        <v>0.14339780955020801</v>
      </c>
      <c r="AB9" s="17"/>
      <c r="AC9" s="17">
        <v>0.28335315664702199</v>
      </c>
      <c r="AD9" s="17">
        <v>0.10716856558773399</v>
      </c>
      <c r="AE9" s="17">
        <v>0.106192315299716</v>
      </c>
      <c r="AF9" s="17">
        <v>0.111442489596879</v>
      </c>
      <c r="AG9" s="17">
        <v>8.6325250789303698E-2</v>
      </c>
      <c r="AH9" s="17">
        <v>9.4629603583795505E-2</v>
      </c>
      <c r="AI9" s="17"/>
      <c r="AJ9" s="17">
        <v>0.12836396276131601</v>
      </c>
      <c r="AK9" s="17">
        <v>0.131021547707483</v>
      </c>
      <c r="AL9" s="17">
        <v>8.4908395005996506E-2</v>
      </c>
      <c r="AM9" s="17">
        <v>0.15232393739289601</v>
      </c>
      <c r="AN9" s="17">
        <v>0.23520940132957799</v>
      </c>
      <c r="AO9" s="17">
        <v>0.10648220983571</v>
      </c>
      <c r="AP9" s="17"/>
      <c r="AQ9" s="17">
        <v>0.24401030766172699</v>
      </c>
      <c r="AR9" s="17">
        <v>0.118591312580309</v>
      </c>
      <c r="AS9" s="17"/>
      <c r="AT9" s="17">
        <v>0.13252523060138299</v>
      </c>
      <c r="AU9" s="17">
        <v>0.21413315250810899</v>
      </c>
      <c r="AV9" s="17"/>
      <c r="AW9" s="17">
        <v>0.183034009458481</v>
      </c>
      <c r="AX9" s="17">
        <v>0.12960681782373701</v>
      </c>
      <c r="AY9" s="17"/>
      <c r="AZ9" s="17">
        <v>0.26923114359896499</v>
      </c>
      <c r="BA9" s="17">
        <v>0.111765679972344</v>
      </c>
      <c r="BB9" s="17"/>
      <c r="BC9" s="17">
        <v>0.27568484918283997</v>
      </c>
      <c r="BD9" s="17">
        <v>7.0614600885091597E-2</v>
      </c>
      <c r="BE9" s="17">
        <v>0.182991807713725</v>
      </c>
      <c r="BF9" s="17">
        <v>0.129892219874917</v>
      </c>
    </row>
    <row r="10" spans="2:58" ht="28.9">
      <c r="B10" s="18" t="s">
        <v>321</v>
      </c>
      <c r="C10" s="17">
        <v>0.270159236624058</v>
      </c>
      <c r="D10" s="17">
        <v>0.27820271862042101</v>
      </c>
      <c r="E10" s="17">
        <v>0.26241656116711598</v>
      </c>
      <c r="F10" s="17"/>
      <c r="G10" s="17">
        <v>0.330823540417996</v>
      </c>
      <c r="H10" s="17">
        <v>0.30554318029225402</v>
      </c>
      <c r="I10" s="17">
        <v>0.31907977493358203</v>
      </c>
      <c r="J10" s="17">
        <v>0.233139126196133</v>
      </c>
      <c r="K10" s="17">
        <v>0.22273539261582401</v>
      </c>
      <c r="L10" s="17">
        <v>0.22387132651590999</v>
      </c>
      <c r="M10" s="17"/>
      <c r="N10" s="17">
        <v>0.28148652903206201</v>
      </c>
      <c r="O10" s="17">
        <v>0.28419085698748803</v>
      </c>
      <c r="P10" s="17">
        <v>0.26887590734169098</v>
      </c>
      <c r="Q10" s="17">
        <v>0.24413995043452999</v>
      </c>
      <c r="R10" s="17"/>
      <c r="S10" s="17">
        <v>0.247406779592837</v>
      </c>
      <c r="T10" s="17">
        <v>0.26963957442528602</v>
      </c>
      <c r="U10" s="17">
        <v>0.27239299183215598</v>
      </c>
      <c r="V10" s="17">
        <v>0.295747869931622</v>
      </c>
      <c r="W10" s="17">
        <v>0.299987880785623</v>
      </c>
      <c r="X10" s="17">
        <v>0.260813921985109</v>
      </c>
      <c r="Y10" s="17">
        <v>0.27729258270205698</v>
      </c>
      <c r="Z10" s="17">
        <v>0.24333866035599899</v>
      </c>
      <c r="AA10" s="17">
        <v>0.26705247770536</v>
      </c>
      <c r="AB10" s="17"/>
      <c r="AC10" s="17">
        <v>0.29119457706889501</v>
      </c>
      <c r="AD10" s="17">
        <v>0.26482292425056198</v>
      </c>
      <c r="AE10" s="17">
        <v>0.29623344578396599</v>
      </c>
      <c r="AF10" s="17">
        <v>0.23390669557992899</v>
      </c>
      <c r="AG10" s="17">
        <v>0.22988405670589199</v>
      </c>
      <c r="AH10" s="17">
        <v>0.35656458756981702</v>
      </c>
      <c r="AI10" s="17"/>
      <c r="AJ10" s="17">
        <v>0.24224052725504899</v>
      </c>
      <c r="AK10" s="17">
        <v>0.240333614269677</v>
      </c>
      <c r="AL10" s="17">
        <v>0.29463895563221199</v>
      </c>
      <c r="AM10" s="17">
        <v>0.27603157472545597</v>
      </c>
      <c r="AN10" s="17">
        <v>0.329587678647277</v>
      </c>
      <c r="AO10" s="17">
        <v>0.39341694780965902</v>
      </c>
      <c r="AP10" s="17"/>
      <c r="AQ10" s="17">
        <v>0.29299392430800603</v>
      </c>
      <c r="AR10" s="17">
        <v>0.27336443680226702</v>
      </c>
      <c r="AS10" s="17"/>
      <c r="AT10" s="17">
        <v>0.26138401560603902</v>
      </c>
      <c r="AU10" s="17">
        <v>0.30455987740018398</v>
      </c>
      <c r="AV10" s="17"/>
      <c r="AW10" s="17">
        <v>0.31313399617411902</v>
      </c>
      <c r="AX10" s="17">
        <v>0.24631777140394701</v>
      </c>
      <c r="AY10" s="17"/>
      <c r="AZ10" s="17">
        <v>0.297665006147244</v>
      </c>
      <c r="BA10" s="17">
        <v>0.26165183370795497</v>
      </c>
      <c r="BB10" s="17"/>
      <c r="BC10" s="17">
        <v>0.37494427234655198</v>
      </c>
      <c r="BD10" s="17">
        <v>0.25842281880538998</v>
      </c>
      <c r="BE10" s="17">
        <v>0.27002233091594702</v>
      </c>
      <c r="BF10" s="17">
        <v>0.24336072660386701</v>
      </c>
    </row>
    <row r="11" spans="2:58">
      <c r="B11" s="18" t="s">
        <v>322</v>
      </c>
      <c r="C11" s="17">
        <v>0.54748582633496301</v>
      </c>
      <c r="D11" s="17">
        <v>0.50074686646366295</v>
      </c>
      <c r="E11" s="17">
        <v>0.59461368925986702</v>
      </c>
      <c r="F11" s="17"/>
      <c r="G11" s="17">
        <v>0.373438712005983</v>
      </c>
      <c r="H11" s="17">
        <v>0.37419098995581002</v>
      </c>
      <c r="I11" s="17">
        <v>0.45827711219360001</v>
      </c>
      <c r="J11" s="17">
        <v>0.64998156480821601</v>
      </c>
      <c r="K11" s="17">
        <v>0.70282785860485897</v>
      </c>
      <c r="L11" s="17">
        <v>0.69134746947042502</v>
      </c>
      <c r="M11" s="17"/>
      <c r="N11" s="17">
        <v>0.447049012527379</v>
      </c>
      <c r="O11" s="17">
        <v>0.56358516373868295</v>
      </c>
      <c r="P11" s="17">
        <v>0.568017036764632</v>
      </c>
      <c r="Q11" s="17">
        <v>0.62275342466335004</v>
      </c>
      <c r="R11" s="17"/>
      <c r="S11" s="17">
        <v>0.43639386299175598</v>
      </c>
      <c r="T11" s="17">
        <v>0.58984339915696604</v>
      </c>
      <c r="U11" s="17">
        <v>0.60518982284214096</v>
      </c>
      <c r="V11" s="17">
        <v>0.55832221511813196</v>
      </c>
      <c r="W11" s="17">
        <v>0.54421229332986298</v>
      </c>
      <c r="X11" s="17">
        <v>0.57827525199311203</v>
      </c>
      <c r="Y11" s="17">
        <v>0.56361181021070295</v>
      </c>
      <c r="Z11" s="17">
        <v>0.54753354676997001</v>
      </c>
      <c r="AA11" s="17">
        <v>0.53903490767805196</v>
      </c>
      <c r="AB11" s="17"/>
      <c r="AC11" s="17">
        <v>0.38540802085785703</v>
      </c>
      <c r="AD11" s="17">
        <v>0.58991471362221604</v>
      </c>
      <c r="AE11" s="17">
        <v>0.57085405788088806</v>
      </c>
      <c r="AF11" s="17">
        <v>0.62685033469794704</v>
      </c>
      <c r="AG11" s="17">
        <v>0.66427629782398601</v>
      </c>
      <c r="AH11" s="17">
        <v>0.50047576552058903</v>
      </c>
      <c r="AI11" s="17"/>
      <c r="AJ11" s="17">
        <v>0.60219108805203103</v>
      </c>
      <c r="AK11" s="17">
        <v>0.59905869130159095</v>
      </c>
      <c r="AL11" s="17">
        <v>0.57634091574291302</v>
      </c>
      <c r="AM11" s="17">
        <v>0.50765372082558202</v>
      </c>
      <c r="AN11" s="17">
        <v>0.40298638110032498</v>
      </c>
      <c r="AO11" s="17">
        <v>0.46224000910739599</v>
      </c>
      <c r="AP11" s="17"/>
      <c r="AQ11" s="17">
        <v>0.431509142830731</v>
      </c>
      <c r="AR11" s="17">
        <v>0.58061772194644501</v>
      </c>
      <c r="AS11" s="17"/>
      <c r="AT11" s="17">
        <v>0.56912091785729702</v>
      </c>
      <c r="AU11" s="17">
        <v>0.45899472341733799</v>
      </c>
      <c r="AV11" s="17"/>
      <c r="AW11" s="17">
        <v>0.47692536545772302</v>
      </c>
      <c r="AX11" s="17">
        <v>0.58663124079528295</v>
      </c>
      <c r="AY11" s="17"/>
      <c r="AZ11" s="17">
        <v>0.41072525001847598</v>
      </c>
      <c r="BA11" s="17">
        <v>0.59741093990434502</v>
      </c>
      <c r="BB11" s="17"/>
      <c r="BC11" s="17">
        <v>0.32283050183704498</v>
      </c>
      <c r="BD11" s="17">
        <v>0.62698136387162995</v>
      </c>
      <c r="BE11" s="17">
        <v>0.52461743316202403</v>
      </c>
      <c r="BF11" s="17">
        <v>0.60858742502994101</v>
      </c>
    </row>
    <row r="12" spans="2:58">
      <c r="B12" s="18" t="s">
        <v>101</v>
      </c>
      <c r="C12" s="19">
        <v>3.3684148818594502E-2</v>
      </c>
      <c r="D12" s="19">
        <v>3.2470091568210402E-2</v>
      </c>
      <c r="E12" s="19">
        <v>3.3234642859535597E-2</v>
      </c>
      <c r="F12" s="19"/>
      <c r="G12" s="19">
        <v>5.6860062195358899E-2</v>
      </c>
      <c r="H12" s="19">
        <v>2.62584280195861E-2</v>
      </c>
      <c r="I12" s="19">
        <v>3.0352777984107002E-2</v>
      </c>
      <c r="J12" s="19">
        <v>3.0761162517473399E-2</v>
      </c>
      <c r="K12" s="19">
        <v>1.99976091003038E-2</v>
      </c>
      <c r="L12" s="19">
        <v>3.4745496777124803E-2</v>
      </c>
      <c r="M12" s="19"/>
      <c r="N12" s="19">
        <v>1.8315740417270202E-2</v>
      </c>
      <c r="O12" s="19">
        <v>3.65457707477383E-2</v>
      </c>
      <c r="P12" s="19">
        <v>4.0059142434052702E-2</v>
      </c>
      <c r="Q12" s="19">
        <v>4.1916188930296298E-2</v>
      </c>
      <c r="R12" s="19"/>
      <c r="S12" s="19">
        <v>4.7590926220808301E-2</v>
      </c>
      <c r="T12" s="19">
        <v>3.3430517241169501E-2</v>
      </c>
      <c r="U12" s="19">
        <v>2.0690983485088001E-2</v>
      </c>
      <c r="V12" s="19">
        <v>2.78672449567124E-2</v>
      </c>
      <c r="W12" s="19">
        <v>2.2809759832893899E-2</v>
      </c>
      <c r="X12" s="19">
        <v>3.2306489845681102E-2</v>
      </c>
      <c r="Y12" s="19">
        <v>2.0363517888180201E-2</v>
      </c>
      <c r="Z12" s="19">
        <v>3.4016971529828501E-2</v>
      </c>
      <c r="AA12" s="19">
        <v>5.0514805066380099E-2</v>
      </c>
      <c r="AB12" s="19"/>
      <c r="AC12" s="19">
        <v>4.0044245426225998E-2</v>
      </c>
      <c r="AD12" s="19">
        <v>3.8093796539488002E-2</v>
      </c>
      <c r="AE12" s="19">
        <v>2.6720181035429998E-2</v>
      </c>
      <c r="AF12" s="19">
        <v>2.7800480125245101E-2</v>
      </c>
      <c r="AG12" s="19">
        <v>1.95143946808186E-2</v>
      </c>
      <c r="AH12" s="19">
        <v>4.8330043325798801E-2</v>
      </c>
      <c r="AI12" s="19"/>
      <c r="AJ12" s="19">
        <v>2.72044219316049E-2</v>
      </c>
      <c r="AK12" s="19">
        <v>2.9586146721248201E-2</v>
      </c>
      <c r="AL12" s="19">
        <v>4.4111733618878997E-2</v>
      </c>
      <c r="AM12" s="19">
        <v>6.3990767056066197E-2</v>
      </c>
      <c r="AN12" s="19">
        <v>3.2216538922820198E-2</v>
      </c>
      <c r="AO12" s="19">
        <v>3.7860833247235097E-2</v>
      </c>
      <c r="AP12" s="19"/>
      <c r="AQ12" s="19">
        <v>3.1486625199535698E-2</v>
      </c>
      <c r="AR12" s="19">
        <v>2.7426528670979101E-2</v>
      </c>
      <c r="AS12" s="19"/>
      <c r="AT12" s="19">
        <v>3.6969835935280602E-2</v>
      </c>
      <c r="AU12" s="19">
        <v>2.2312246674369301E-2</v>
      </c>
      <c r="AV12" s="19"/>
      <c r="AW12" s="19">
        <v>2.6906628909677599E-2</v>
      </c>
      <c r="AX12" s="19">
        <v>3.7444169977033502E-2</v>
      </c>
      <c r="AY12" s="19"/>
      <c r="AZ12" s="19">
        <v>2.23786002353136E-2</v>
      </c>
      <c r="BA12" s="19">
        <v>2.9171546415356301E-2</v>
      </c>
      <c r="BB12" s="19"/>
      <c r="BC12" s="19">
        <v>2.6540376633562901E-2</v>
      </c>
      <c r="BD12" s="19">
        <v>4.39812164378885E-2</v>
      </c>
      <c r="BE12" s="19">
        <v>2.2368428208302898E-2</v>
      </c>
      <c r="BF12" s="19">
        <v>1.8159628491275399E-2</v>
      </c>
    </row>
    <row r="13" spans="2:58">
      <c r="B13" s="16"/>
    </row>
    <row r="14" spans="2:58">
      <c r="B14" t="s">
        <v>497</v>
      </c>
    </row>
    <row r="15" spans="2:58">
      <c r="B15" t="s">
        <v>498</v>
      </c>
    </row>
    <row r="17" spans="2:2">
      <c r="B17"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BF17"/>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323</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ht="28.9">
      <c r="B9" s="18" t="s">
        <v>320</v>
      </c>
      <c r="C9" s="17">
        <v>0.242589197921947</v>
      </c>
      <c r="D9" s="17">
        <v>0.30465529786859802</v>
      </c>
      <c r="E9" s="17">
        <v>0.18092681881822301</v>
      </c>
      <c r="F9" s="17"/>
      <c r="G9" s="17">
        <v>0.25385887553391601</v>
      </c>
      <c r="H9" s="17">
        <v>0.24376717186657201</v>
      </c>
      <c r="I9" s="17">
        <v>0.23498552313236501</v>
      </c>
      <c r="J9" s="17">
        <v>0.220243627027532</v>
      </c>
      <c r="K9" s="17">
        <v>0.263853886912364</v>
      </c>
      <c r="L9" s="17">
        <v>0.24196942705986099</v>
      </c>
      <c r="M9" s="17"/>
      <c r="N9" s="17">
        <v>0.33251782040613098</v>
      </c>
      <c r="O9" s="17">
        <v>0.21787441247450201</v>
      </c>
      <c r="P9" s="17">
        <v>0.24042099871302999</v>
      </c>
      <c r="Q9" s="17">
        <v>0.17214039785208901</v>
      </c>
      <c r="R9" s="17"/>
      <c r="S9" s="17">
        <v>0.28778108337021402</v>
      </c>
      <c r="T9" s="17">
        <v>0.25940040929188501</v>
      </c>
      <c r="U9" s="17">
        <v>0.18790758066150101</v>
      </c>
      <c r="V9" s="17">
        <v>0.25998865370831298</v>
      </c>
      <c r="W9" s="17">
        <v>0.216943115257725</v>
      </c>
      <c r="X9" s="17">
        <v>0.23193564572520201</v>
      </c>
      <c r="Y9" s="17">
        <v>0.275004352155165</v>
      </c>
      <c r="Z9" s="17">
        <v>0.24746159617312599</v>
      </c>
      <c r="AA9" s="17">
        <v>0.19461790032930501</v>
      </c>
      <c r="AB9" s="17"/>
      <c r="AC9" s="17">
        <v>0.24749739509566199</v>
      </c>
      <c r="AD9" s="17">
        <v>0.25440170784835803</v>
      </c>
      <c r="AE9" s="17">
        <v>0.19904156874183901</v>
      </c>
      <c r="AF9" s="17">
        <v>0.260360556415347</v>
      </c>
      <c r="AG9" s="17">
        <v>0.2574814551488</v>
      </c>
      <c r="AH9" s="17">
        <v>0.15590953837395499</v>
      </c>
      <c r="AI9" s="17"/>
      <c r="AJ9" s="17">
        <v>0.26883482271058001</v>
      </c>
      <c r="AK9" s="17">
        <v>0.246895633523707</v>
      </c>
      <c r="AL9" s="17">
        <v>0.17409062912981399</v>
      </c>
      <c r="AM9" s="17">
        <v>0.203333045573488</v>
      </c>
      <c r="AN9" s="17">
        <v>0.23301139566223</v>
      </c>
      <c r="AO9" s="17">
        <v>0.20912718371767899</v>
      </c>
      <c r="AP9" s="17"/>
      <c r="AQ9" s="17">
        <v>0.26541089348284103</v>
      </c>
      <c r="AR9" s="17">
        <v>0.25623648502794899</v>
      </c>
      <c r="AS9" s="17"/>
      <c r="AT9" s="17">
        <v>0.24543635557926499</v>
      </c>
      <c r="AU9" s="17">
        <v>0.239243152521391</v>
      </c>
      <c r="AV9" s="17"/>
      <c r="AW9" s="17">
        <v>0.31076495546862998</v>
      </c>
      <c r="AX9" s="17">
        <v>0.204766765186505</v>
      </c>
      <c r="AY9" s="17"/>
      <c r="AZ9" s="17">
        <v>0.27176803986798698</v>
      </c>
      <c r="BA9" s="17">
        <v>0.237157240754133</v>
      </c>
      <c r="BB9" s="17"/>
      <c r="BC9" s="17">
        <v>0.24986011991305401</v>
      </c>
      <c r="BD9" s="17">
        <v>0.181216118268305</v>
      </c>
      <c r="BE9" s="17">
        <v>0.28886518721006699</v>
      </c>
      <c r="BF9" s="17">
        <v>0.257823144254893</v>
      </c>
    </row>
    <row r="10" spans="2:58" ht="28.9">
      <c r="B10" s="18" t="s">
        <v>321</v>
      </c>
      <c r="C10" s="17">
        <v>0.26556980791443002</v>
      </c>
      <c r="D10" s="17">
        <v>0.26725457583510498</v>
      </c>
      <c r="E10" s="17">
        <v>0.26411934492825001</v>
      </c>
      <c r="F10" s="17"/>
      <c r="G10" s="17">
        <v>0.30988310147086701</v>
      </c>
      <c r="H10" s="17">
        <v>0.303919426301128</v>
      </c>
      <c r="I10" s="17">
        <v>0.28945784888265103</v>
      </c>
      <c r="J10" s="17">
        <v>0.20920258729992899</v>
      </c>
      <c r="K10" s="17">
        <v>0.225263177696789</v>
      </c>
      <c r="L10" s="17">
        <v>0.25911358861019401</v>
      </c>
      <c r="M10" s="17"/>
      <c r="N10" s="17">
        <v>0.28822671222871399</v>
      </c>
      <c r="O10" s="17">
        <v>0.28660807128267701</v>
      </c>
      <c r="P10" s="17">
        <v>0.28545970533293202</v>
      </c>
      <c r="Q10" s="17">
        <v>0.201337219770332</v>
      </c>
      <c r="R10" s="17"/>
      <c r="S10" s="17">
        <v>0.307720636782505</v>
      </c>
      <c r="T10" s="17">
        <v>0.25677244462244603</v>
      </c>
      <c r="U10" s="17">
        <v>0.27463817724457001</v>
      </c>
      <c r="V10" s="17">
        <v>0.26432344135111502</v>
      </c>
      <c r="W10" s="17">
        <v>0.26095127646751598</v>
      </c>
      <c r="X10" s="17">
        <v>0.22574359317884199</v>
      </c>
      <c r="Y10" s="17">
        <v>0.287745082237502</v>
      </c>
      <c r="Z10" s="17">
        <v>0.22447902975240899</v>
      </c>
      <c r="AA10" s="17">
        <v>0.25363110438678299</v>
      </c>
      <c r="AB10" s="17"/>
      <c r="AC10" s="17">
        <v>0.31398212680465598</v>
      </c>
      <c r="AD10" s="17">
        <v>0.263738644157818</v>
      </c>
      <c r="AE10" s="17">
        <v>0.233330711589954</v>
      </c>
      <c r="AF10" s="17">
        <v>0.23706233020011</v>
      </c>
      <c r="AG10" s="17">
        <v>0.18636464236406899</v>
      </c>
      <c r="AH10" s="17">
        <v>0.41936334967234301</v>
      </c>
      <c r="AI10" s="17"/>
      <c r="AJ10" s="17">
        <v>0.272916985690491</v>
      </c>
      <c r="AK10" s="17">
        <v>0.229001968067508</v>
      </c>
      <c r="AL10" s="17">
        <v>0.204904708566857</v>
      </c>
      <c r="AM10" s="17">
        <v>0.31661978646187999</v>
      </c>
      <c r="AN10" s="17">
        <v>0.28692468479734301</v>
      </c>
      <c r="AO10" s="17">
        <v>0.27209618620107301</v>
      </c>
      <c r="AP10" s="17"/>
      <c r="AQ10" s="17">
        <v>0.29596953080477501</v>
      </c>
      <c r="AR10" s="17">
        <v>0.25108491172587499</v>
      </c>
      <c r="AS10" s="17"/>
      <c r="AT10" s="17">
        <v>0.26264550740581599</v>
      </c>
      <c r="AU10" s="17">
        <v>0.26897995701637401</v>
      </c>
      <c r="AV10" s="17"/>
      <c r="AW10" s="17">
        <v>0.32026311561979298</v>
      </c>
      <c r="AX10" s="17">
        <v>0.235227146150115</v>
      </c>
      <c r="AY10" s="17"/>
      <c r="AZ10" s="17">
        <v>0.29083859925564198</v>
      </c>
      <c r="BA10" s="17">
        <v>0.25477879643363099</v>
      </c>
      <c r="BB10" s="17"/>
      <c r="BC10" s="17">
        <v>0.30821756000814299</v>
      </c>
      <c r="BD10" s="17">
        <v>0.25838014172318302</v>
      </c>
      <c r="BE10" s="17">
        <v>0.24362977054138099</v>
      </c>
      <c r="BF10" s="17">
        <v>0.26396132086996199</v>
      </c>
    </row>
    <row r="11" spans="2:58">
      <c r="B11" s="18" t="s">
        <v>322</v>
      </c>
      <c r="C11" s="17">
        <v>0.45836442915381198</v>
      </c>
      <c r="D11" s="17">
        <v>0.39372384533529597</v>
      </c>
      <c r="E11" s="17">
        <v>0.523151710328011</v>
      </c>
      <c r="F11" s="17"/>
      <c r="G11" s="17">
        <v>0.371512940266576</v>
      </c>
      <c r="H11" s="17">
        <v>0.42526462368522</v>
      </c>
      <c r="I11" s="17">
        <v>0.44158869400040102</v>
      </c>
      <c r="J11" s="17">
        <v>0.53946547535947198</v>
      </c>
      <c r="K11" s="17">
        <v>0.48050278871980601</v>
      </c>
      <c r="L11" s="17">
        <v>0.47918382515033298</v>
      </c>
      <c r="M11" s="17"/>
      <c r="N11" s="17">
        <v>0.35782566130175902</v>
      </c>
      <c r="O11" s="17">
        <v>0.46764036524553698</v>
      </c>
      <c r="P11" s="17">
        <v>0.43690443868295198</v>
      </c>
      <c r="Q11" s="17">
        <v>0.57728777240020201</v>
      </c>
      <c r="R11" s="17"/>
      <c r="S11" s="17">
        <v>0.36564754570103702</v>
      </c>
      <c r="T11" s="17">
        <v>0.44417030527490298</v>
      </c>
      <c r="U11" s="17">
        <v>0.50652196403229599</v>
      </c>
      <c r="V11" s="17">
        <v>0.46058180486098699</v>
      </c>
      <c r="W11" s="17">
        <v>0.50486850359977098</v>
      </c>
      <c r="X11" s="17">
        <v>0.49536092090848999</v>
      </c>
      <c r="Y11" s="17">
        <v>0.42097596281933802</v>
      </c>
      <c r="Z11" s="17">
        <v>0.48468430755727798</v>
      </c>
      <c r="AA11" s="17">
        <v>0.50579321716772296</v>
      </c>
      <c r="AB11" s="17"/>
      <c r="AC11" s="17">
        <v>0.400606051046</v>
      </c>
      <c r="AD11" s="17">
        <v>0.44476230500719099</v>
      </c>
      <c r="AE11" s="17">
        <v>0.52883467462768197</v>
      </c>
      <c r="AF11" s="17">
        <v>0.483593967870527</v>
      </c>
      <c r="AG11" s="17">
        <v>0.526844314681568</v>
      </c>
      <c r="AH11" s="17">
        <v>0.38761406550265698</v>
      </c>
      <c r="AI11" s="17"/>
      <c r="AJ11" s="17">
        <v>0.43421224508830703</v>
      </c>
      <c r="AK11" s="17">
        <v>0.50048545831582603</v>
      </c>
      <c r="AL11" s="17">
        <v>0.56757753297888103</v>
      </c>
      <c r="AM11" s="17">
        <v>0.42814395053904403</v>
      </c>
      <c r="AN11" s="17">
        <v>0.43939187277539299</v>
      </c>
      <c r="AO11" s="17">
        <v>0.44852014330019102</v>
      </c>
      <c r="AP11" s="17"/>
      <c r="AQ11" s="17">
        <v>0.399807715424643</v>
      </c>
      <c r="AR11" s="17">
        <v>0.46668890527260198</v>
      </c>
      <c r="AS11" s="17"/>
      <c r="AT11" s="17">
        <v>0.45834487269471602</v>
      </c>
      <c r="AU11" s="17">
        <v>0.45764430322448202</v>
      </c>
      <c r="AV11" s="17"/>
      <c r="AW11" s="17">
        <v>0.34621159856419498</v>
      </c>
      <c r="AX11" s="17">
        <v>0.52058438891239101</v>
      </c>
      <c r="AY11" s="17"/>
      <c r="AZ11" s="17">
        <v>0.40250039131147802</v>
      </c>
      <c r="BA11" s="17">
        <v>0.48197478465715698</v>
      </c>
      <c r="BB11" s="17"/>
      <c r="BC11" s="17">
        <v>0.40075472343790097</v>
      </c>
      <c r="BD11" s="17">
        <v>0.52018334404480004</v>
      </c>
      <c r="BE11" s="17">
        <v>0.45002461074560601</v>
      </c>
      <c r="BF11" s="17">
        <v>0.46132431029856302</v>
      </c>
    </row>
    <row r="12" spans="2:58">
      <c r="B12" s="18" t="s">
        <v>101</v>
      </c>
      <c r="C12" s="19">
        <v>3.3476565009810902E-2</v>
      </c>
      <c r="D12" s="19">
        <v>3.43662809609998E-2</v>
      </c>
      <c r="E12" s="19">
        <v>3.1802125925516303E-2</v>
      </c>
      <c r="F12" s="19"/>
      <c r="G12" s="19">
        <v>6.4745082728641504E-2</v>
      </c>
      <c r="H12" s="19">
        <v>2.7048778147079799E-2</v>
      </c>
      <c r="I12" s="19">
        <v>3.3967933984582602E-2</v>
      </c>
      <c r="J12" s="19">
        <v>3.1088310313067601E-2</v>
      </c>
      <c r="K12" s="19">
        <v>3.03801466710409E-2</v>
      </c>
      <c r="L12" s="19">
        <v>1.9733159179611201E-2</v>
      </c>
      <c r="M12" s="19"/>
      <c r="N12" s="19">
        <v>2.1429806063395899E-2</v>
      </c>
      <c r="O12" s="19">
        <v>2.7877150997284598E-2</v>
      </c>
      <c r="P12" s="19">
        <v>3.7214857271085498E-2</v>
      </c>
      <c r="Q12" s="19">
        <v>4.9234609977377199E-2</v>
      </c>
      <c r="R12" s="19"/>
      <c r="S12" s="19">
        <v>3.8850734146244799E-2</v>
      </c>
      <c r="T12" s="19">
        <v>3.9656840810766099E-2</v>
      </c>
      <c r="U12" s="19">
        <v>3.09322780616334E-2</v>
      </c>
      <c r="V12" s="19">
        <v>1.5106100079586401E-2</v>
      </c>
      <c r="W12" s="19">
        <v>1.7237104674988499E-2</v>
      </c>
      <c r="X12" s="19">
        <v>4.6959840187467003E-2</v>
      </c>
      <c r="Y12" s="19">
        <v>1.62746027879947E-2</v>
      </c>
      <c r="Z12" s="19">
        <v>4.3375066517186603E-2</v>
      </c>
      <c r="AA12" s="19">
        <v>4.5957778116189903E-2</v>
      </c>
      <c r="AB12" s="19"/>
      <c r="AC12" s="19">
        <v>3.7914427053681199E-2</v>
      </c>
      <c r="AD12" s="19">
        <v>3.7097342986633398E-2</v>
      </c>
      <c r="AE12" s="19">
        <v>3.8793045040525199E-2</v>
      </c>
      <c r="AF12" s="19">
        <v>1.8983145514015799E-2</v>
      </c>
      <c r="AG12" s="19">
        <v>2.9309587805562001E-2</v>
      </c>
      <c r="AH12" s="19">
        <v>3.7113046451045101E-2</v>
      </c>
      <c r="AI12" s="19"/>
      <c r="AJ12" s="19">
        <v>2.4035946510622401E-2</v>
      </c>
      <c r="AK12" s="19">
        <v>2.3616940092959001E-2</v>
      </c>
      <c r="AL12" s="19">
        <v>5.3427129324448402E-2</v>
      </c>
      <c r="AM12" s="19">
        <v>5.19032174255879E-2</v>
      </c>
      <c r="AN12" s="19">
        <v>4.0672046765033901E-2</v>
      </c>
      <c r="AO12" s="19">
        <v>7.02564867810576E-2</v>
      </c>
      <c r="AP12" s="19"/>
      <c r="AQ12" s="19">
        <v>3.88118602877403E-2</v>
      </c>
      <c r="AR12" s="19">
        <v>2.59896979735743E-2</v>
      </c>
      <c r="AS12" s="19"/>
      <c r="AT12" s="19">
        <v>3.3573264320203501E-2</v>
      </c>
      <c r="AU12" s="19">
        <v>3.4132587237752497E-2</v>
      </c>
      <c r="AV12" s="19"/>
      <c r="AW12" s="19">
        <v>2.2760330347381601E-2</v>
      </c>
      <c r="AX12" s="19">
        <v>3.9421699750989497E-2</v>
      </c>
      <c r="AY12" s="19"/>
      <c r="AZ12" s="19">
        <v>3.4892969564893198E-2</v>
      </c>
      <c r="BA12" s="19">
        <v>2.6089178155078999E-2</v>
      </c>
      <c r="BB12" s="19"/>
      <c r="BC12" s="19">
        <v>4.1167596640902103E-2</v>
      </c>
      <c r="BD12" s="19">
        <v>4.0220395963711797E-2</v>
      </c>
      <c r="BE12" s="19">
        <v>1.7480431502945599E-2</v>
      </c>
      <c r="BF12" s="19">
        <v>1.6891224576582799E-2</v>
      </c>
    </row>
    <row r="13" spans="2:58">
      <c r="B13" s="16"/>
    </row>
    <row r="14" spans="2:58">
      <c r="B14" t="s">
        <v>497</v>
      </c>
    </row>
    <row r="15" spans="2:58">
      <c r="B15" t="s">
        <v>498</v>
      </c>
    </row>
    <row r="17" spans="2:2">
      <c r="B17"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BF17"/>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324</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ht="28.9">
      <c r="B9" s="18" t="s">
        <v>320</v>
      </c>
      <c r="C9" s="17">
        <v>9.9943513532409795E-2</v>
      </c>
      <c r="D9" s="17">
        <v>0.12520876870029801</v>
      </c>
      <c r="E9" s="17">
        <v>7.4951939394023295E-2</v>
      </c>
      <c r="F9" s="17"/>
      <c r="G9" s="17">
        <v>0.13692298074084999</v>
      </c>
      <c r="H9" s="17">
        <v>0.15363249367000301</v>
      </c>
      <c r="I9" s="17">
        <v>0.118563614384445</v>
      </c>
      <c r="J9" s="17">
        <v>8.3208146709484301E-2</v>
      </c>
      <c r="K9" s="17">
        <v>7.5189270774205799E-2</v>
      </c>
      <c r="L9" s="17">
        <v>4.6363323826040699E-2</v>
      </c>
      <c r="M9" s="17"/>
      <c r="N9" s="17">
        <v>0.139291386594078</v>
      </c>
      <c r="O9" s="17">
        <v>9.4139682556367496E-2</v>
      </c>
      <c r="P9" s="17">
        <v>9.9864961553282006E-2</v>
      </c>
      <c r="Q9" s="17">
        <v>6.4088224709891603E-2</v>
      </c>
      <c r="R9" s="17"/>
      <c r="S9" s="17">
        <v>0.14529914530252699</v>
      </c>
      <c r="T9" s="17">
        <v>9.2015472732428397E-2</v>
      </c>
      <c r="U9" s="17">
        <v>8.2729107083907003E-2</v>
      </c>
      <c r="V9" s="17">
        <v>8.3785841704865804E-2</v>
      </c>
      <c r="W9" s="17">
        <v>0.138882949806205</v>
      </c>
      <c r="X9" s="17">
        <v>0.105060083764353</v>
      </c>
      <c r="Y9" s="17">
        <v>8.1826334230863704E-2</v>
      </c>
      <c r="Z9" s="17">
        <v>0.10321221498998</v>
      </c>
      <c r="AA9" s="17">
        <v>6.4974307815770599E-2</v>
      </c>
      <c r="AB9" s="17"/>
      <c r="AC9" s="17">
        <v>0.144722869289962</v>
      </c>
      <c r="AD9" s="17">
        <v>8.2775271446807602E-2</v>
      </c>
      <c r="AE9" s="17">
        <v>9.2473930669724494E-2</v>
      </c>
      <c r="AF9" s="17">
        <v>7.6718163177291299E-2</v>
      </c>
      <c r="AG9" s="17">
        <v>8.91507325888167E-2</v>
      </c>
      <c r="AH9" s="17">
        <v>0.10675154303741601</v>
      </c>
      <c r="AI9" s="17"/>
      <c r="AJ9" s="17">
        <v>9.0635630141350801E-2</v>
      </c>
      <c r="AK9" s="17">
        <v>8.7503240397065404E-2</v>
      </c>
      <c r="AL9" s="17">
        <v>6.9137129579820794E-2</v>
      </c>
      <c r="AM9" s="17">
        <v>0.15955464983711601</v>
      </c>
      <c r="AN9" s="17">
        <v>0.115120609493551</v>
      </c>
      <c r="AO9" s="17">
        <v>0.127671391641586</v>
      </c>
      <c r="AP9" s="17"/>
      <c r="AQ9" s="17">
        <v>0.15238078629451901</v>
      </c>
      <c r="AR9" s="17">
        <v>8.1124599805852099E-2</v>
      </c>
      <c r="AS9" s="17"/>
      <c r="AT9" s="17">
        <v>9.3286987861575799E-2</v>
      </c>
      <c r="AU9" s="17">
        <v>0.128111165133519</v>
      </c>
      <c r="AV9" s="17"/>
      <c r="AW9" s="17">
        <v>0.15240924272990999</v>
      </c>
      <c r="AX9" s="17">
        <v>7.0836664046658601E-2</v>
      </c>
      <c r="AY9" s="17"/>
      <c r="AZ9" s="17">
        <v>0.15221640757039001</v>
      </c>
      <c r="BA9" s="17">
        <v>8.7202672743550994E-2</v>
      </c>
      <c r="BB9" s="17"/>
      <c r="BC9" s="17">
        <v>0.15171654465559101</v>
      </c>
      <c r="BD9" s="17">
        <v>8.2623124643998305E-2</v>
      </c>
      <c r="BE9" s="17">
        <v>0.118608866471224</v>
      </c>
      <c r="BF9" s="17">
        <v>9.4302377700638096E-2</v>
      </c>
    </row>
    <row r="10" spans="2:58" ht="28.9">
      <c r="B10" s="18" t="s">
        <v>321</v>
      </c>
      <c r="C10" s="17">
        <v>0.16776350653873201</v>
      </c>
      <c r="D10" s="17">
        <v>0.17609924619894299</v>
      </c>
      <c r="E10" s="17">
        <v>0.159021479819897</v>
      </c>
      <c r="F10" s="17"/>
      <c r="G10" s="17">
        <v>0.242936985122645</v>
      </c>
      <c r="H10" s="17">
        <v>0.23462410662939501</v>
      </c>
      <c r="I10" s="17">
        <v>0.19785630995244699</v>
      </c>
      <c r="J10" s="17">
        <v>0.11148217439587101</v>
      </c>
      <c r="K10" s="17">
        <v>0.116198121969003</v>
      </c>
      <c r="L10" s="17">
        <v>0.118334313077935</v>
      </c>
      <c r="M10" s="17"/>
      <c r="N10" s="17">
        <v>0.22388876347150299</v>
      </c>
      <c r="O10" s="17">
        <v>0.142621537749688</v>
      </c>
      <c r="P10" s="17">
        <v>0.166356030152009</v>
      </c>
      <c r="Q10" s="17">
        <v>0.135445241059958</v>
      </c>
      <c r="R10" s="17"/>
      <c r="S10" s="17">
        <v>0.21621799803529199</v>
      </c>
      <c r="T10" s="17">
        <v>0.15398494705483501</v>
      </c>
      <c r="U10" s="17">
        <v>0.20857495372152801</v>
      </c>
      <c r="V10" s="17">
        <v>0.14474831432707699</v>
      </c>
      <c r="W10" s="17">
        <v>0.16014396637738501</v>
      </c>
      <c r="X10" s="17">
        <v>0.13772235840986999</v>
      </c>
      <c r="Y10" s="17">
        <v>0.14854597536776801</v>
      </c>
      <c r="Z10" s="17">
        <v>0.13474374140033701</v>
      </c>
      <c r="AA10" s="17">
        <v>0.170324153917979</v>
      </c>
      <c r="AB10" s="17"/>
      <c r="AC10" s="17">
        <v>0.210787599160735</v>
      </c>
      <c r="AD10" s="17">
        <v>0.141550345819033</v>
      </c>
      <c r="AE10" s="17">
        <v>0.161664844777855</v>
      </c>
      <c r="AF10" s="17">
        <v>0.14434722974504099</v>
      </c>
      <c r="AG10" s="17">
        <v>0.18568104209876199</v>
      </c>
      <c r="AH10" s="17">
        <v>0.173864740277033</v>
      </c>
      <c r="AI10" s="17"/>
      <c r="AJ10" s="17">
        <v>0.13282427260032001</v>
      </c>
      <c r="AK10" s="17">
        <v>0.19808531383911901</v>
      </c>
      <c r="AL10" s="17">
        <v>0.20052882374335601</v>
      </c>
      <c r="AM10" s="17">
        <v>0.18099192597566499</v>
      </c>
      <c r="AN10" s="17">
        <v>0.179282950736009</v>
      </c>
      <c r="AO10" s="17">
        <v>0.14284664875339401</v>
      </c>
      <c r="AP10" s="17"/>
      <c r="AQ10" s="17">
        <v>0.20508384902277099</v>
      </c>
      <c r="AR10" s="17">
        <v>0.156039228077195</v>
      </c>
      <c r="AS10" s="17"/>
      <c r="AT10" s="17">
        <v>0.16661151744951799</v>
      </c>
      <c r="AU10" s="17">
        <v>0.17033317602912401</v>
      </c>
      <c r="AV10" s="17"/>
      <c r="AW10" s="17">
        <v>0.22645234072827999</v>
      </c>
      <c r="AX10" s="17">
        <v>0.13520421327476301</v>
      </c>
      <c r="AY10" s="17"/>
      <c r="AZ10" s="17">
        <v>0.22372061249266101</v>
      </c>
      <c r="BA10" s="17">
        <v>0.146169631918731</v>
      </c>
      <c r="BB10" s="17"/>
      <c r="BC10" s="17">
        <v>0.20003471595720801</v>
      </c>
      <c r="BD10" s="17">
        <v>0.154111392878932</v>
      </c>
      <c r="BE10" s="17">
        <v>0.167661581296634</v>
      </c>
      <c r="BF10" s="17">
        <v>0.16293626554329699</v>
      </c>
    </row>
    <row r="11" spans="2:58">
      <c r="B11" s="18" t="s">
        <v>322</v>
      </c>
      <c r="C11" s="17">
        <v>0.68054445770606298</v>
      </c>
      <c r="D11" s="17">
        <v>0.64851043430487398</v>
      </c>
      <c r="E11" s="17">
        <v>0.71423994817854797</v>
      </c>
      <c r="F11" s="17"/>
      <c r="G11" s="17">
        <v>0.54171584395396</v>
      </c>
      <c r="H11" s="17">
        <v>0.56466709506851498</v>
      </c>
      <c r="I11" s="17">
        <v>0.62386090609194</v>
      </c>
      <c r="J11" s="17">
        <v>0.74087762700553605</v>
      </c>
      <c r="K11" s="17">
        <v>0.77601303041057001</v>
      </c>
      <c r="L11" s="17">
        <v>0.80488728132602605</v>
      </c>
      <c r="M11" s="17"/>
      <c r="N11" s="17">
        <v>0.59429148721853597</v>
      </c>
      <c r="O11" s="17">
        <v>0.71006753465014605</v>
      </c>
      <c r="P11" s="17">
        <v>0.68140329363280805</v>
      </c>
      <c r="Q11" s="17">
        <v>0.74271325332654303</v>
      </c>
      <c r="R11" s="17"/>
      <c r="S11" s="17">
        <v>0.56381364924037902</v>
      </c>
      <c r="T11" s="17">
        <v>0.71690382556203303</v>
      </c>
      <c r="U11" s="17">
        <v>0.67172926491852503</v>
      </c>
      <c r="V11" s="17">
        <v>0.73525722874726396</v>
      </c>
      <c r="W11" s="17">
        <v>0.65639734475681599</v>
      </c>
      <c r="X11" s="17">
        <v>0.69335857218950503</v>
      </c>
      <c r="Y11" s="17">
        <v>0.72021409481572096</v>
      </c>
      <c r="Z11" s="17">
        <v>0.73350755995410699</v>
      </c>
      <c r="AA11" s="17">
        <v>0.69216532797301</v>
      </c>
      <c r="AB11" s="17"/>
      <c r="AC11" s="17">
        <v>0.58498922520825503</v>
      </c>
      <c r="AD11" s="17">
        <v>0.71971453974612098</v>
      </c>
      <c r="AE11" s="17">
        <v>0.69989578804827002</v>
      </c>
      <c r="AF11" s="17">
        <v>0.72924735369873095</v>
      </c>
      <c r="AG11" s="17">
        <v>0.70988928671070795</v>
      </c>
      <c r="AH11" s="17">
        <v>0.62399146567893105</v>
      </c>
      <c r="AI11" s="17"/>
      <c r="AJ11" s="17">
        <v>0.73583518389946601</v>
      </c>
      <c r="AK11" s="17">
        <v>0.67960681747884299</v>
      </c>
      <c r="AL11" s="17">
        <v>0.67369647797059096</v>
      </c>
      <c r="AM11" s="17">
        <v>0.60048027694745099</v>
      </c>
      <c r="AN11" s="17">
        <v>0.62356602720971599</v>
      </c>
      <c r="AO11" s="17">
        <v>0.64914880632287897</v>
      </c>
      <c r="AP11" s="17"/>
      <c r="AQ11" s="17">
        <v>0.58802782281421095</v>
      </c>
      <c r="AR11" s="17">
        <v>0.71672406595780502</v>
      </c>
      <c r="AS11" s="17"/>
      <c r="AT11" s="17">
        <v>0.687020239831725</v>
      </c>
      <c r="AU11" s="17">
        <v>0.65325828210968595</v>
      </c>
      <c r="AV11" s="17"/>
      <c r="AW11" s="17">
        <v>0.57425930626829602</v>
      </c>
      <c r="AX11" s="17">
        <v>0.73950915623953495</v>
      </c>
      <c r="AY11" s="17"/>
      <c r="AZ11" s="17">
        <v>0.59489798244137704</v>
      </c>
      <c r="BA11" s="17">
        <v>0.71549617392338205</v>
      </c>
      <c r="BB11" s="17"/>
      <c r="BC11" s="17">
        <v>0.57199531633017398</v>
      </c>
      <c r="BD11" s="17">
        <v>0.70577991733754297</v>
      </c>
      <c r="BE11" s="17">
        <v>0.67429474802123002</v>
      </c>
      <c r="BF11" s="17">
        <v>0.70872297635836401</v>
      </c>
    </row>
    <row r="12" spans="2:58">
      <c r="B12" s="18" t="s">
        <v>101</v>
      </c>
      <c r="C12" s="19">
        <v>5.1748522222795502E-2</v>
      </c>
      <c r="D12" s="19">
        <v>5.0181550795884697E-2</v>
      </c>
      <c r="E12" s="19">
        <v>5.1786632607532197E-2</v>
      </c>
      <c r="F12" s="19"/>
      <c r="G12" s="19">
        <v>7.8424190182544401E-2</v>
      </c>
      <c r="H12" s="19">
        <v>4.7076304632086799E-2</v>
      </c>
      <c r="I12" s="19">
        <v>5.9719169571167803E-2</v>
      </c>
      <c r="J12" s="19">
        <v>6.4432051889107902E-2</v>
      </c>
      <c r="K12" s="19">
        <v>3.25995768462213E-2</v>
      </c>
      <c r="L12" s="19">
        <v>3.0415081769998201E-2</v>
      </c>
      <c r="M12" s="19"/>
      <c r="N12" s="19">
        <v>4.2528362715882499E-2</v>
      </c>
      <c r="O12" s="19">
        <v>5.3171245043798401E-2</v>
      </c>
      <c r="P12" s="19">
        <v>5.2375714661900899E-2</v>
      </c>
      <c r="Q12" s="19">
        <v>5.7753280903607498E-2</v>
      </c>
      <c r="R12" s="19"/>
      <c r="S12" s="19">
        <v>7.4669207421801095E-2</v>
      </c>
      <c r="T12" s="19">
        <v>3.7095754650704103E-2</v>
      </c>
      <c r="U12" s="19">
        <v>3.6966674276040098E-2</v>
      </c>
      <c r="V12" s="19">
        <v>3.6208615220793203E-2</v>
      </c>
      <c r="W12" s="19">
        <v>4.4575739059594499E-2</v>
      </c>
      <c r="X12" s="19">
        <v>6.3858985636272E-2</v>
      </c>
      <c r="Y12" s="19">
        <v>4.9413595585647001E-2</v>
      </c>
      <c r="Z12" s="19">
        <v>2.85364836555758E-2</v>
      </c>
      <c r="AA12" s="19">
        <v>7.2536210293240894E-2</v>
      </c>
      <c r="AB12" s="19"/>
      <c r="AC12" s="19">
        <v>5.9500306341048401E-2</v>
      </c>
      <c r="AD12" s="19">
        <v>5.5959842988038397E-2</v>
      </c>
      <c r="AE12" s="19">
        <v>4.5965436504150803E-2</v>
      </c>
      <c r="AF12" s="19">
        <v>4.9687253378936903E-2</v>
      </c>
      <c r="AG12" s="19">
        <v>1.5278938601714E-2</v>
      </c>
      <c r="AH12" s="19">
        <v>9.5392251006620105E-2</v>
      </c>
      <c r="AI12" s="19"/>
      <c r="AJ12" s="19">
        <v>4.0704913358863899E-2</v>
      </c>
      <c r="AK12" s="19">
        <v>3.4804628284972099E-2</v>
      </c>
      <c r="AL12" s="19">
        <v>5.6637568706231899E-2</v>
      </c>
      <c r="AM12" s="19">
        <v>5.8973147239767897E-2</v>
      </c>
      <c r="AN12" s="19">
        <v>8.2030412560723298E-2</v>
      </c>
      <c r="AO12" s="19">
        <v>8.0333153282140607E-2</v>
      </c>
      <c r="AP12" s="19"/>
      <c r="AQ12" s="19">
        <v>5.4507541868498703E-2</v>
      </c>
      <c r="AR12" s="19">
        <v>4.61121061591485E-2</v>
      </c>
      <c r="AS12" s="19"/>
      <c r="AT12" s="19">
        <v>5.3081254857181903E-2</v>
      </c>
      <c r="AU12" s="19">
        <v>4.8297376727670503E-2</v>
      </c>
      <c r="AV12" s="19"/>
      <c r="AW12" s="19">
        <v>4.68791102735144E-2</v>
      </c>
      <c r="AX12" s="19">
        <v>5.4449966439043998E-2</v>
      </c>
      <c r="AY12" s="19"/>
      <c r="AZ12" s="19">
        <v>2.9164997495570898E-2</v>
      </c>
      <c r="BA12" s="19">
        <v>5.1131521414335801E-2</v>
      </c>
      <c r="BB12" s="19"/>
      <c r="BC12" s="19">
        <v>7.62534230570273E-2</v>
      </c>
      <c r="BD12" s="19">
        <v>5.7485565139527101E-2</v>
      </c>
      <c r="BE12" s="19">
        <v>3.94348042109115E-2</v>
      </c>
      <c r="BF12" s="19">
        <v>3.4038380397700102E-2</v>
      </c>
    </row>
    <row r="13" spans="2:58">
      <c r="B13" s="16"/>
    </row>
    <row r="14" spans="2:58">
      <c r="B14" t="s">
        <v>497</v>
      </c>
    </row>
    <row r="15" spans="2:58">
      <c r="B15" t="s">
        <v>498</v>
      </c>
    </row>
    <row r="17" spans="2:2">
      <c r="B17"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BF17"/>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325</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ht="28.9">
      <c r="B9" s="18" t="s">
        <v>320</v>
      </c>
      <c r="C9" s="17">
        <v>0.36447358141309799</v>
      </c>
      <c r="D9" s="17">
        <v>0.44106297427214802</v>
      </c>
      <c r="E9" s="17">
        <v>0.28953568165955601</v>
      </c>
      <c r="F9" s="17"/>
      <c r="G9" s="17">
        <v>0.36717579688010599</v>
      </c>
      <c r="H9" s="17">
        <v>0.41784990327336002</v>
      </c>
      <c r="I9" s="17">
        <v>0.33633993229030101</v>
      </c>
      <c r="J9" s="17">
        <v>0.35999693981396003</v>
      </c>
      <c r="K9" s="17">
        <v>0.35165487796777301</v>
      </c>
      <c r="L9" s="17">
        <v>0.35443545593838699</v>
      </c>
      <c r="M9" s="17"/>
      <c r="N9" s="17">
        <v>0.43857516962999399</v>
      </c>
      <c r="O9" s="17">
        <v>0.35589334779369303</v>
      </c>
      <c r="P9" s="17">
        <v>0.35999278861689199</v>
      </c>
      <c r="Q9" s="17">
        <v>0.29745270890942099</v>
      </c>
      <c r="R9" s="17"/>
      <c r="S9" s="17">
        <v>0.393832831450807</v>
      </c>
      <c r="T9" s="17">
        <v>0.35424841576529198</v>
      </c>
      <c r="U9" s="17">
        <v>0.37314197320234299</v>
      </c>
      <c r="V9" s="17">
        <v>0.329637645921244</v>
      </c>
      <c r="W9" s="17">
        <v>0.32246375518847298</v>
      </c>
      <c r="X9" s="17">
        <v>0.37520987635247</v>
      </c>
      <c r="Y9" s="17">
        <v>0.41610259398152599</v>
      </c>
      <c r="Z9" s="17">
        <v>0.36401165451225898</v>
      </c>
      <c r="AA9" s="17">
        <v>0.34541247799492197</v>
      </c>
      <c r="AB9" s="17"/>
      <c r="AC9" s="17">
        <v>0.41759451702934602</v>
      </c>
      <c r="AD9" s="17">
        <v>0.33589167069582099</v>
      </c>
      <c r="AE9" s="17">
        <v>0.31150168626607599</v>
      </c>
      <c r="AF9" s="17">
        <v>0.35907932455444203</v>
      </c>
      <c r="AG9" s="17">
        <v>0.40275948893360097</v>
      </c>
      <c r="AH9" s="17">
        <v>0.35105115852522001</v>
      </c>
      <c r="AI9" s="17"/>
      <c r="AJ9" s="17">
        <v>0.36992351997665501</v>
      </c>
      <c r="AK9" s="17">
        <v>0.37672420994197298</v>
      </c>
      <c r="AL9" s="17">
        <v>0.284863261003093</v>
      </c>
      <c r="AM9" s="17">
        <v>0.308300711790436</v>
      </c>
      <c r="AN9" s="17">
        <v>0.40504015139563598</v>
      </c>
      <c r="AO9" s="17">
        <v>0.25473878418638002</v>
      </c>
      <c r="AP9" s="17"/>
      <c r="AQ9" s="17">
        <v>0.41305245793669998</v>
      </c>
      <c r="AR9" s="17">
        <v>0.37572278953263799</v>
      </c>
      <c r="AS9" s="17"/>
      <c r="AT9" s="17">
        <v>0.35137942340301698</v>
      </c>
      <c r="AU9" s="17">
        <v>0.42042749094257298</v>
      </c>
      <c r="AV9" s="17"/>
      <c r="AW9" s="17">
        <v>0.41688887894444498</v>
      </c>
      <c r="AX9" s="17">
        <v>0.33539471032273899</v>
      </c>
      <c r="AY9" s="17"/>
      <c r="AZ9" s="17">
        <v>0.39901233279795301</v>
      </c>
      <c r="BA9" s="17">
        <v>0.35430241176403299</v>
      </c>
      <c r="BB9" s="17"/>
      <c r="BC9" s="17">
        <v>0.41821627348422102</v>
      </c>
      <c r="BD9" s="17">
        <v>0.28958241407184099</v>
      </c>
      <c r="BE9" s="17">
        <v>0.39010546642421901</v>
      </c>
      <c r="BF9" s="17">
        <v>0.39568133579881798</v>
      </c>
    </row>
    <row r="10" spans="2:58" ht="28.9">
      <c r="B10" s="18" t="s">
        <v>321</v>
      </c>
      <c r="C10" s="17">
        <v>0.32406980694396698</v>
      </c>
      <c r="D10" s="17">
        <v>0.29024221735785299</v>
      </c>
      <c r="E10" s="17">
        <v>0.35661826404881197</v>
      </c>
      <c r="F10" s="17"/>
      <c r="G10" s="17">
        <v>0.309886720191619</v>
      </c>
      <c r="H10" s="17">
        <v>0.32858435101018302</v>
      </c>
      <c r="I10" s="17">
        <v>0.33084426512868698</v>
      </c>
      <c r="J10" s="17">
        <v>0.29876858867158901</v>
      </c>
      <c r="K10" s="17">
        <v>0.318137999416717</v>
      </c>
      <c r="L10" s="17">
        <v>0.34748579044262801</v>
      </c>
      <c r="M10" s="17"/>
      <c r="N10" s="17">
        <v>0.32635040052438102</v>
      </c>
      <c r="O10" s="17">
        <v>0.31991150312722899</v>
      </c>
      <c r="P10" s="17">
        <v>0.33067746046374302</v>
      </c>
      <c r="Q10" s="17">
        <v>0.31979640826386102</v>
      </c>
      <c r="R10" s="17"/>
      <c r="S10" s="17">
        <v>0.32489081289175897</v>
      </c>
      <c r="T10" s="17">
        <v>0.33877752780717701</v>
      </c>
      <c r="U10" s="17">
        <v>0.34175335187086597</v>
      </c>
      <c r="V10" s="17">
        <v>0.35353891456736503</v>
      </c>
      <c r="W10" s="17">
        <v>0.40560106050588801</v>
      </c>
      <c r="X10" s="17">
        <v>0.28162736288050999</v>
      </c>
      <c r="Y10" s="17">
        <v>0.29814036713070902</v>
      </c>
      <c r="Z10" s="17">
        <v>0.233492835785514</v>
      </c>
      <c r="AA10" s="17">
        <v>0.29901707433229902</v>
      </c>
      <c r="AB10" s="17"/>
      <c r="AC10" s="17">
        <v>0.29317635562783001</v>
      </c>
      <c r="AD10" s="17">
        <v>0.32728596748579403</v>
      </c>
      <c r="AE10" s="17">
        <v>0.37168178194507501</v>
      </c>
      <c r="AF10" s="17">
        <v>0.31295819881112702</v>
      </c>
      <c r="AG10" s="17">
        <v>0.32986128047878699</v>
      </c>
      <c r="AH10" s="17">
        <v>0.36434446930563003</v>
      </c>
      <c r="AI10" s="17"/>
      <c r="AJ10" s="17">
        <v>0.342707760492798</v>
      </c>
      <c r="AK10" s="17">
        <v>0.294349732536205</v>
      </c>
      <c r="AL10" s="17">
        <v>0.31900598381565598</v>
      </c>
      <c r="AM10" s="17">
        <v>0.34428060891793</v>
      </c>
      <c r="AN10" s="17">
        <v>0.31995913576929602</v>
      </c>
      <c r="AO10" s="17">
        <v>0.355087519716481</v>
      </c>
      <c r="AP10" s="17"/>
      <c r="AQ10" s="17">
        <v>0.32068121997165</v>
      </c>
      <c r="AR10" s="17">
        <v>0.31991200447512103</v>
      </c>
      <c r="AS10" s="17"/>
      <c r="AT10" s="17">
        <v>0.322690257907158</v>
      </c>
      <c r="AU10" s="17">
        <v>0.32303390924879899</v>
      </c>
      <c r="AV10" s="17"/>
      <c r="AW10" s="17">
        <v>0.36881742044333299</v>
      </c>
      <c r="AX10" s="17">
        <v>0.29924480077527899</v>
      </c>
      <c r="AY10" s="17"/>
      <c r="AZ10" s="17">
        <v>0.34032702322393299</v>
      </c>
      <c r="BA10" s="17">
        <v>0.32329617054436499</v>
      </c>
      <c r="BB10" s="17"/>
      <c r="BC10" s="17">
        <v>0.34753496786022903</v>
      </c>
      <c r="BD10" s="17">
        <v>0.31467495005153101</v>
      </c>
      <c r="BE10" s="17">
        <v>0.32593143555140602</v>
      </c>
      <c r="BF10" s="17">
        <v>0.31515882214765001</v>
      </c>
    </row>
    <row r="11" spans="2:58">
      <c r="B11" s="18" t="s">
        <v>322</v>
      </c>
      <c r="C11" s="17">
        <v>0.28450431876466398</v>
      </c>
      <c r="D11" s="17">
        <v>0.236436484772097</v>
      </c>
      <c r="E11" s="17">
        <v>0.33294054126750999</v>
      </c>
      <c r="F11" s="17"/>
      <c r="G11" s="17">
        <v>0.26117037880812599</v>
      </c>
      <c r="H11" s="17">
        <v>0.23333457289857501</v>
      </c>
      <c r="I11" s="17">
        <v>0.30799392421460797</v>
      </c>
      <c r="J11" s="17">
        <v>0.31894287082174599</v>
      </c>
      <c r="K11" s="17">
        <v>0.31667862772578498</v>
      </c>
      <c r="L11" s="17">
        <v>0.276178783269307</v>
      </c>
      <c r="M11" s="17"/>
      <c r="N11" s="17">
        <v>0.21633146836707501</v>
      </c>
      <c r="O11" s="17">
        <v>0.29792859531780003</v>
      </c>
      <c r="P11" s="17">
        <v>0.28135310474042102</v>
      </c>
      <c r="Q11" s="17">
        <v>0.34694851796818299</v>
      </c>
      <c r="R11" s="17"/>
      <c r="S11" s="17">
        <v>0.23649316013504201</v>
      </c>
      <c r="T11" s="17">
        <v>0.28846595153353999</v>
      </c>
      <c r="U11" s="17">
        <v>0.26429109893062003</v>
      </c>
      <c r="V11" s="17">
        <v>0.29797182237164899</v>
      </c>
      <c r="W11" s="17">
        <v>0.25916395302134898</v>
      </c>
      <c r="X11" s="17">
        <v>0.31594145518945899</v>
      </c>
      <c r="Y11" s="17">
        <v>0.27545802220018401</v>
      </c>
      <c r="Z11" s="17">
        <v>0.37855338522298798</v>
      </c>
      <c r="AA11" s="17">
        <v>0.30507235420371398</v>
      </c>
      <c r="AB11" s="17"/>
      <c r="AC11" s="17">
        <v>0.25666201864437899</v>
      </c>
      <c r="AD11" s="17">
        <v>0.30007876858988802</v>
      </c>
      <c r="AE11" s="17">
        <v>0.297602575864991</v>
      </c>
      <c r="AF11" s="17">
        <v>0.31098845782321499</v>
      </c>
      <c r="AG11" s="17">
        <v>0.25835454688297299</v>
      </c>
      <c r="AH11" s="17">
        <v>0.247225018096458</v>
      </c>
      <c r="AI11" s="17"/>
      <c r="AJ11" s="17">
        <v>0.26601624995908901</v>
      </c>
      <c r="AK11" s="17">
        <v>0.31816832225625902</v>
      </c>
      <c r="AL11" s="17">
        <v>0.36033748076428901</v>
      </c>
      <c r="AM11" s="17">
        <v>0.29582534565718499</v>
      </c>
      <c r="AN11" s="17">
        <v>0.24696927422925799</v>
      </c>
      <c r="AO11" s="17">
        <v>0.29712333493670501</v>
      </c>
      <c r="AP11" s="17"/>
      <c r="AQ11" s="17">
        <v>0.241419302707852</v>
      </c>
      <c r="AR11" s="17">
        <v>0.28074643491043899</v>
      </c>
      <c r="AS11" s="17"/>
      <c r="AT11" s="17">
        <v>0.29834903322039003</v>
      </c>
      <c r="AU11" s="17">
        <v>0.23370981909749899</v>
      </c>
      <c r="AV11" s="17"/>
      <c r="AW11" s="17">
        <v>0.196347973886353</v>
      </c>
      <c r="AX11" s="17">
        <v>0.33341154831879499</v>
      </c>
      <c r="AY11" s="17"/>
      <c r="AZ11" s="17">
        <v>0.24254235564457599</v>
      </c>
      <c r="BA11" s="17">
        <v>0.30097946062575798</v>
      </c>
      <c r="BB11" s="17"/>
      <c r="BC11" s="17">
        <v>0.20891275138916399</v>
      </c>
      <c r="BD11" s="17">
        <v>0.36255760230779899</v>
      </c>
      <c r="BE11" s="17">
        <v>0.275237900149432</v>
      </c>
      <c r="BF11" s="17">
        <v>0.27786280126622898</v>
      </c>
    </row>
    <row r="12" spans="2:58">
      <c r="B12" s="18" t="s">
        <v>101</v>
      </c>
      <c r="C12" s="19">
        <v>2.6952292878271101E-2</v>
      </c>
      <c r="D12" s="19">
        <v>3.2258323597901699E-2</v>
      </c>
      <c r="E12" s="19">
        <v>2.0905513024121799E-2</v>
      </c>
      <c r="F12" s="19"/>
      <c r="G12" s="19">
        <v>6.1767104120148499E-2</v>
      </c>
      <c r="H12" s="19">
        <v>2.0231172817881699E-2</v>
      </c>
      <c r="I12" s="19">
        <v>2.4821878366403701E-2</v>
      </c>
      <c r="J12" s="19">
        <v>2.2291600692704801E-2</v>
      </c>
      <c r="K12" s="19">
        <v>1.3528494889724499E-2</v>
      </c>
      <c r="L12" s="19">
        <v>2.1899970349678399E-2</v>
      </c>
      <c r="M12" s="19"/>
      <c r="N12" s="19">
        <v>1.8742961478549799E-2</v>
      </c>
      <c r="O12" s="19">
        <v>2.62665537612774E-2</v>
      </c>
      <c r="P12" s="19">
        <v>2.7976646178944499E-2</v>
      </c>
      <c r="Q12" s="19">
        <v>3.5802364858534899E-2</v>
      </c>
      <c r="R12" s="19"/>
      <c r="S12" s="19">
        <v>4.4783195522391399E-2</v>
      </c>
      <c r="T12" s="19">
        <v>1.8508104893990299E-2</v>
      </c>
      <c r="U12" s="19">
        <v>2.0813575996171601E-2</v>
      </c>
      <c r="V12" s="19">
        <v>1.8851617139742299E-2</v>
      </c>
      <c r="W12" s="19">
        <v>1.27712312842899E-2</v>
      </c>
      <c r="X12" s="19">
        <v>2.7221305577561299E-2</v>
      </c>
      <c r="Y12" s="19">
        <v>1.02990166875807E-2</v>
      </c>
      <c r="Z12" s="19">
        <v>2.39421244792388E-2</v>
      </c>
      <c r="AA12" s="19">
        <v>5.0498093469064601E-2</v>
      </c>
      <c r="AB12" s="19"/>
      <c r="AC12" s="19">
        <v>3.2567108698444001E-2</v>
      </c>
      <c r="AD12" s="19">
        <v>3.6743593228496602E-2</v>
      </c>
      <c r="AE12" s="19">
        <v>1.92139559238588E-2</v>
      </c>
      <c r="AF12" s="19">
        <v>1.6974018811216799E-2</v>
      </c>
      <c r="AG12" s="19">
        <v>9.0246837046400897E-3</v>
      </c>
      <c r="AH12" s="19">
        <v>3.7379354072693001E-2</v>
      </c>
      <c r="AI12" s="19"/>
      <c r="AJ12" s="19">
        <v>2.1352469571457599E-2</v>
      </c>
      <c r="AK12" s="19">
        <v>1.0757735265563499E-2</v>
      </c>
      <c r="AL12" s="19">
        <v>3.5793274416961597E-2</v>
      </c>
      <c r="AM12" s="19">
        <v>5.1593333634448901E-2</v>
      </c>
      <c r="AN12" s="19">
        <v>2.8031438605810002E-2</v>
      </c>
      <c r="AO12" s="19">
        <v>9.3050361160434206E-2</v>
      </c>
      <c r="AP12" s="19"/>
      <c r="AQ12" s="19">
        <v>2.48470193837977E-2</v>
      </c>
      <c r="AR12" s="19">
        <v>2.3618771081801999E-2</v>
      </c>
      <c r="AS12" s="19"/>
      <c r="AT12" s="19">
        <v>2.75812854694358E-2</v>
      </c>
      <c r="AU12" s="19">
        <v>2.2828780711128899E-2</v>
      </c>
      <c r="AV12" s="19"/>
      <c r="AW12" s="19">
        <v>1.7945726725868999E-2</v>
      </c>
      <c r="AX12" s="19">
        <v>3.1948940583187098E-2</v>
      </c>
      <c r="AY12" s="19"/>
      <c r="AZ12" s="19">
        <v>1.8118288333537801E-2</v>
      </c>
      <c r="BA12" s="19">
        <v>2.14219570658442E-2</v>
      </c>
      <c r="BB12" s="19"/>
      <c r="BC12" s="19">
        <v>2.53360072663853E-2</v>
      </c>
      <c r="BD12" s="19">
        <v>3.3185033568829E-2</v>
      </c>
      <c r="BE12" s="19">
        <v>8.7251978749422806E-3</v>
      </c>
      <c r="BF12" s="19">
        <v>1.12970407873033E-2</v>
      </c>
    </row>
    <row r="13" spans="2:58">
      <c r="B13" s="16"/>
    </row>
    <row r="14" spans="2:58">
      <c r="B14" t="s">
        <v>497</v>
      </c>
    </row>
    <row r="15" spans="2:58">
      <c r="B15" t="s">
        <v>498</v>
      </c>
    </row>
    <row r="17" spans="2:2">
      <c r="B17"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BF17"/>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326</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ht="28.9">
      <c r="B9" s="18" t="s">
        <v>320</v>
      </c>
      <c r="C9" s="17">
        <v>0.351212946864007</v>
      </c>
      <c r="D9" s="17">
        <v>0.39006564503380498</v>
      </c>
      <c r="E9" s="17">
        <v>0.312018039331599</v>
      </c>
      <c r="F9" s="17"/>
      <c r="G9" s="17">
        <v>0.33614799835713799</v>
      </c>
      <c r="H9" s="17">
        <v>0.36403449094483198</v>
      </c>
      <c r="I9" s="17">
        <v>0.31992553605507301</v>
      </c>
      <c r="J9" s="17">
        <v>0.38270611193165499</v>
      </c>
      <c r="K9" s="17">
        <v>0.38118676409199398</v>
      </c>
      <c r="L9" s="17">
        <v>0.32758217736617701</v>
      </c>
      <c r="M9" s="17"/>
      <c r="N9" s="17">
        <v>0.44285737788302698</v>
      </c>
      <c r="O9" s="17">
        <v>0.35628380620669697</v>
      </c>
      <c r="P9" s="17">
        <v>0.32827384681004301</v>
      </c>
      <c r="Q9" s="17">
        <v>0.26912354379029702</v>
      </c>
      <c r="R9" s="17"/>
      <c r="S9" s="17">
        <v>0.40956755603018202</v>
      </c>
      <c r="T9" s="17">
        <v>0.37231196708320602</v>
      </c>
      <c r="U9" s="17">
        <v>0.31559722690689201</v>
      </c>
      <c r="V9" s="17">
        <v>0.33065514712197203</v>
      </c>
      <c r="W9" s="17">
        <v>0.33064129276359</v>
      </c>
      <c r="X9" s="17">
        <v>0.319557793332926</v>
      </c>
      <c r="Y9" s="17">
        <v>0.39147103005867101</v>
      </c>
      <c r="Z9" s="17">
        <v>0.33123874994563801</v>
      </c>
      <c r="AA9" s="17">
        <v>0.31624813018328601</v>
      </c>
      <c r="AB9" s="17"/>
      <c r="AC9" s="17">
        <v>0.37490020233618498</v>
      </c>
      <c r="AD9" s="17">
        <v>0.35258972449270798</v>
      </c>
      <c r="AE9" s="17">
        <v>0.317230910968965</v>
      </c>
      <c r="AF9" s="17">
        <v>0.34528267225121101</v>
      </c>
      <c r="AG9" s="17">
        <v>0.36874137420466901</v>
      </c>
      <c r="AH9" s="17">
        <v>0.29186678043264003</v>
      </c>
      <c r="AI9" s="17"/>
      <c r="AJ9" s="17">
        <v>0.38627439979828498</v>
      </c>
      <c r="AK9" s="17">
        <v>0.32690497871695801</v>
      </c>
      <c r="AL9" s="17">
        <v>0.32117902290938899</v>
      </c>
      <c r="AM9" s="17">
        <v>0.23976108775128199</v>
      </c>
      <c r="AN9" s="17">
        <v>0.387907488244017</v>
      </c>
      <c r="AO9" s="17">
        <v>0.25411923221573701</v>
      </c>
      <c r="AP9" s="17"/>
      <c r="AQ9" s="17">
        <v>0.37447956226586998</v>
      </c>
      <c r="AR9" s="17">
        <v>0.36006746879329599</v>
      </c>
      <c r="AS9" s="17"/>
      <c r="AT9" s="17">
        <v>0.34746430245036602</v>
      </c>
      <c r="AU9" s="17">
        <v>0.36661237459956503</v>
      </c>
      <c r="AV9" s="17"/>
      <c r="AW9" s="17">
        <v>0.42675727920324702</v>
      </c>
      <c r="AX9" s="17">
        <v>0.30930258853042503</v>
      </c>
      <c r="AY9" s="17"/>
      <c r="AZ9" s="17">
        <v>0.36499872012511198</v>
      </c>
      <c r="BA9" s="17">
        <v>0.35306062147824102</v>
      </c>
      <c r="BB9" s="17"/>
      <c r="BC9" s="17">
        <v>0.39355389786031603</v>
      </c>
      <c r="BD9" s="17">
        <v>0.28298907487221497</v>
      </c>
      <c r="BE9" s="17">
        <v>0.39496418446693299</v>
      </c>
      <c r="BF9" s="17">
        <v>0.34676638216431299</v>
      </c>
    </row>
    <row r="10" spans="2:58" ht="28.9">
      <c r="B10" s="18" t="s">
        <v>321</v>
      </c>
      <c r="C10" s="17">
        <v>0.32075078083288699</v>
      </c>
      <c r="D10" s="17">
        <v>0.31570354034113901</v>
      </c>
      <c r="E10" s="17">
        <v>0.32724792437380401</v>
      </c>
      <c r="F10" s="17"/>
      <c r="G10" s="17">
        <v>0.35590472050182098</v>
      </c>
      <c r="H10" s="17">
        <v>0.33785595080248298</v>
      </c>
      <c r="I10" s="17">
        <v>0.36180892211935201</v>
      </c>
      <c r="J10" s="17">
        <v>0.247104948696279</v>
      </c>
      <c r="K10" s="17">
        <v>0.32700259999236603</v>
      </c>
      <c r="L10" s="17">
        <v>0.30967230015452102</v>
      </c>
      <c r="M10" s="17"/>
      <c r="N10" s="17">
        <v>0.29105996166711401</v>
      </c>
      <c r="O10" s="17">
        <v>0.33180002841650602</v>
      </c>
      <c r="P10" s="17">
        <v>0.35640031074964601</v>
      </c>
      <c r="Q10" s="17">
        <v>0.30784554970880801</v>
      </c>
      <c r="R10" s="17"/>
      <c r="S10" s="17">
        <v>0.319910741043609</v>
      </c>
      <c r="T10" s="17">
        <v>0.31137664777045099</v>
      </c>
      <c r="U10" s="17">
        <v>0.35874669143953197</v>
      </c>
      <c r="V10" s="17">
        <v>0.35039534935901601</v>
      </c>
      <c r="W10" s="17">
        <v>0.309067678525559</v>
      </c>
      <c r="X10" s="17">
        <v>0.29633368589346398</v>
      </c>
      <c r="Y10" s="17">
        <v>0.32284572429025898</v>
      </c>
      <c r="Z10" s="17">
        <v>0.36286923972698998</v>
      </c>
      <c r="AA10" s="17">
        <v>0.28904183400044398</v>
      </c>
      <c r="AB10" s="17"/>
      <c r="AC10" s="17">
        <v>0.340351951636304</v>
      </c>
      <c r="AD10" s="17">
        <v>0.28780303950777902</v>
      </c>
      <c r="AE10" s="17">
        <v>0.32198638758730402</v>
      </c>
      <c r="AF10" s="17">
        <v>0.325775484555482</v>
      </c>
      <c r="AG10" s="17">
        <v>0.337942645643456</v>
      </c>
      <c r="AH10" s="17">
        <v>0.37003139286595599</v>
      </c>
      <c r="AI10" s="17"/>
      <c r="AJ10" s="17">
        <v>0.309175318829635</v>
      </c>
      <c r="AK10" s="17">
        <v>0.31120179066853398</v>
      </c>
      <c r="AL10" s="17">
        <v>0.310281499836841</v>
      </c>
      <c r="AM10" s="17">
        <v>0.39683103426993599</v>
      </c>
      <c r="AN10" s="17">
        <v>0.32964119371329498</v>
      </c>
      <c r="AO10" s="17">
        <v>0.322431190280068</v>
      </c>
      <c r="AP10" s="17"/>
      <c r="AQ10" s="17">
        <v>0.33311715582003798</v>
      </c>
      <c r="AR10" s="17">
        <v>0.31642960469043102</v>
      </c>
      <c r="AS10" s="17"/>
      <c r="AT10" s="17">
        <v>0.32101776252512698</v>
      </c>
      <c r="AU10" s="17">
        <v>0.31966963811781102</v>
      </c>
      <c r="AV10" s="17"/>
      <c r="AW10" s="17">
        <v>0.34568979892075202</v>
      </c>
      <c r="AX10" s="17">
        <v>0.30691515409312797</v>
      </c>
      <c r="AY10" s="17"/>
      <c r="AZ10" s="17">
        <v>0.35228053936084303</v>
      </c>
      <c r="BA10" s="17">
        <v>0.31094603328224202</v>
      </c>
      <c r="BB10" s="17"/>
      <c r="BC10" s="17">
        <v>0.36117758371764802</v>
      </c>
      <c r="BD10" s="17">
        <v>0.28881029449915502</v>
      </c>
      <c r="BE10" s="17">
        <v>0.31431331813361302</v>
      </c>
      <c r="BF10" s="17">
        <v>0.32715421738016298</v>
      </c>
    </row>
    <row r="11" spans="2:58">
      <c r="B11" s="18" t="s">
        <v>322</v>
      </c>
      <c r="C11" s="17">
        <v>0.30119390590945699</v>
      </c>
      <c r="D11" s="17">
        <v>0.26750991646396499</v>
      </c>
      <c r="E11" s="17">
        <v>0.33462903170479402</v>
      </c>
      <c r="F11" s="17"/>
      <c r="G11" s="17">
        <v>0.27241797870719298</v>
      </c>
      <c r="H11" s="17">
        <v>0.27305455009864499</v>
      </c>
      <c r="I11" s="17">
        <v>0.283333321569815</v>
      </c>
      <c r="J11" s="17">
        <v>0.34223171495059101</v>
      </c>
      <c r="K11" s="17">
        <v>0.27473849425614399</v>
      </c>
      <c r="L11" s="17">
        <v>0.34316288186628802</v>
      </c>
      <c r="M11" s="17"/>
      <c r="N11" s="17">
        <v>0.24551631705063801</v>
      </c>
      <c r="O11" s="17">
        <v>0.29175462847989803</v>
      </c>
      <c r="P11" s="17">
        <v>0.28572897844013101</v>
      </c>
      <c r="Q11" s="17">
        <v>0.38472031944073298</v>
      </c>
      <c r="R11" s="17"/>
      <c r="S11" s="17">
        <v>0.22703393093675001</v>
      </c>
      <c r="T11" s="17">
        <v>0.295461896737998</v>
      </c>
      <c r="U11" s="17">
        <v>0.29903418636589202</v>
      </c>
      <c r="V11" s="17">
        <v>0.29528072074081901</v>
      </c>
      <c r="W11" s="17">
        <v>0.33553438568970601</v>
      </c>
      <c r="X11" s="17">
        <v>0.36795896762958902</v>
      </c>
      <c r="Y11" s="17">
        <v>0.28075624460801502</v>
      </c>
      <c r="Z11" s="17">
        <v>0.27607187271670097</v>
      </c>
      <c r="AA11" s="17">
        <v>0.35218795230168898</v>
      </c>
      <c r="AB11" s="17"/>
      <c r="AC11" s="17">
        <v>0.249929389740351</v>
      </c>
      <c r="AD11" s="17">
        <v>0.321387648543218</v>
      </c>
      <c r="AE11" s="17">
        <v>0.33434616256213601</v>
      </c>
      <c r="AF11" s="17">
        <v>0.31835348571225303</v>
      </c>
      <c r="AG11" s="17">
        <v>0.28842731436031699</v>
      </c>
      <c r="AH11" s="17">
        <v>0.31315999356451402</v>
      </c>
      <c r="AI11" s="17"/>
      <c r="AJ11" s="17">
        <v>0.27828096637101302</v>
      </c>
      <c r="AK11" s="17">
        <v>0.34095101003305101</v>
      </c>
      <c r="AL11" s="17">
        <v>0.32496267333544798</v>
      </c>
      <c r="AM11" s="17">
        <v>0.32497433180515101</v>
      </c>
      <c r="AN11" s="17">
        <v>0.262336771607738</v>
      </c>
      <c r="AO11" s="17">
        <v>0.38389175862136699</v>
      </c>
      <c r="AP11" s="17"/>
      <c r="AQ11" s="17">
        <v>0.26993866541876699</v>
      </c>
      <c r="AR11" s="17">
        <v>0.30010732230850601</v>
      </c>
      <c r="AS11" s="17"/>
      <c r="AT11" s="17">
        <v>0.30410445644154499</v>
      </c>
      <c r="AU11" s="17">
        <v>0.288212209648539</v>
      </c>
      <c r="AV11" s="17"/>
      <c r="AW11" s="17">
        <v>0.20473388502292</v>
      </c>
      <c r="AX11" s="17">
        <v>0.354707834950029</v>
      </c>
      <c r="AY11" s="17"/>
      <c r="AZ11" s="17">
        <v>0.259517723767407</v>
      </c>
      <c r="BA11" s="17">
        <v>0.313919465358317</v>
      </c>
      <c r="BB11" s="17"/>
      <c r="BC11" s="17">
        <v>0.224704934604846</v>
      </c>
      <c r="BD11" s="17">
        <v>0.403253746019056</v>
      </c>
      <c r="BE11" s="17">
        <v>0.27883757955876098</v>
      </c>
      <c r="BF11" s="17">
        <v>0.30479830476057801</v>
      </c>
    </row>
    <row r="12" spans="2:58">
      <c r="B12" s="18" t="s">
        <v>101</v>
      </c>
      <c r="C12" s="19">
        <v>2.6842366393648801E-2</v>
      </c>
      <c r="D12" s="19">
        <v>2.6720898161090901E-2</v>
      </c>
      <c r="E12" s="19">
        <v>2.6105004589802E-2</v>
      </c>
      <c r="F12" s="19"/>
      <c r="G12" s="19">
        <v>3.5529302433847797E-2</v>
      </c>
      <c r="H12" s="19">
        <v>2.5055008154039701E-2</v>
      </c>
      <c r="I12" s="19">
        <v>3.4932220255760003E-2</v>
      </c>
      <c r="J12" s="19">
        <v>2.7957224421474601E-2</v>
      </c>
      <c r="K12" s="19">
        <v>1.7072141659495499E-2</v>
      </c>
      <c r="L12" s="19">
        <v>1.9582640613014402E-2</v>
      </c>
      <c r="M12" s="19"/>
      <c r="N12" s="19">
        <v>2.0566343399221702E-2</v>
      </c>
      <c r="O12" s="19">
        <v>2.0161536896899299E-2</v>
      </c>
      <c r="P12" s="19">
        <v>2.9596864000179701E-2</v>
      </c>
      <c r="Q12" s="19">
        <v>3.8310587060162098E-2</v>
      </c>
      <c r="R12" s="19"/>
      <c r="S12" s="19">
        <v>4.3487771989458801E-2</v>
      </c>
      <c r="T12" s="19">
        <v>2.0849488408345301E-2</v>
      </c>
      <c r="U12" s="19">
        <v>2.6621895287684199E-2</v>
      </c>
      <c r="V12" s="19">
        <v>2.3668782778192898E-2</v>
      </c>
      <c r="W12" s="19">
        <v>2.47566430211455E-2</v>
      </c>
      <c r="X12" s="19">
        <v>1.6149553144020699E-2</v>
      </c>
      <c r="Y12" s="19">
        <v>4.9270010430549202E-3</v>
      </c>
      <c r="Z12" s="19">
        <v>2.9820137610670799E-2</v>
      </c>
      <c r="AA12" s="19">
        <v>4.2522083514580901E-2</v>
      </c>
      <c r="AB12" s="19"/>
      <c r="AC12" s="19">
        <v>3.4818456287160099E-2</v>
      </c>
      <c r="AD12" s="19">
        <v>3.8219587456295001E-2</v>
      </c>
      <c r="AE12" s="19">
        <v>2.64365388815943E-2</v>
      </c>
      <c r="AF12" s="19">
        <v>1.05883574810535E-2</v>
      </c>
      <c r="AG12" s="19">
        <v>4.8886657915572203E-3</v>
      </c>
      <c r="AH12" s="19">
        <v>2.4941833136889201E-2</v>
      </c>
      <c r="AI12" s="19"/>
      <c r="AJ12" s="19">
        <v>2.6269315001066499E-2</v>
      </c>
      <c r="AK12" s="19">
        <v>2.09422205814561E-2</v>
      </c>
      <c r="AL12" s="19">
        <v>4.3576803918322103E-2</v>
      </c>
      <c r="AM12" s="19">
        <v>3.8433546173631698E-2</v>
      </c>
      <c r="AN12" s="19">
        <v>2.0114546434949799E-2</v>
      </c>
      <c r="AO12" s="19">
        <v>3.9557818882828902E-2</v>
      </c>
      <c r="AP12" s="19"/>
      <c r="AQ12" s="19">
        <v>2.2464616495324701E-2</v>
      </c>
      <c r="AR12" s="19">
        <v>2.3395604207766301E-2</v>
      </c>
      <c r="AS12" s="19"/>
      <c r="AT12" s="19">
        <v>2.7413478582962499E-2</v>
      </c>
      <c r="AU12" s="19">
        <v>2.55057776340861E-2</v>
      </c>
      <c r="AV12" s="19"/>
      <c r="AW12" s="19">
        <v>2.28190368530806E-2</v>
      </c>
      <c r="AX12" s="19">
        <v>2.9074422426417699E-2</v>
      </c>
      <c r="AY12" s="19"/>
      <c r="AZ12" s="19">
        <v>2.3203016746637901E-2</v>
      </c>
      <c r="BA12" s="19">
        <v>2.2073879881199101E-2</v>
      </c>
      <c r="BB12" s="19"/>
      <c r="BC12" s="19">
        <v>2.0563583817189899E-2</v>
      </c>
      <c r="BD12" s="19">
        <v>2.4946884609573401E-2</v>
      </c>
      <c r="BE12" s="19">
        <v>1.18849178406934E-2</v>
      </c>
      <c r="BF12" s="19">
        <v>2.1281095694945799E-2</v>
      </c>
    </row>
    <row r="13" spans="2:58">
      <c r="B13" s="16"/>
    </row>
    <row r="14" spans="2:58">
      <c r="B14" t="s">
        <v>497</v>
      </c>
    </row>
    <row r="15" spans="2:58">
      <c r="B15" t="s">
        <v>498</v>
      </c>
    </row>
    <row r="17" spans="2:2">
      <c r="B17"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BF17"/>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327</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ht="28.9">
      <c r="B9" s="18" t="s">
        <v>320</v>
      </c>
      <c r="C9" s="17">
        <v>0.13325778137635999</v>
      </c>
      <c r="D9" s="17">
        <v>0.17023837377780501</v>
      </c>
      <c r="E9" s="17">
        <v>9.8125738005938698E-2</v>
      </c>
      <c r="F9" s="17"/>
      <c r="G9" s="17">
        <v>0.239256845538248</v>
      </c>
      <c r="H9" s="17">
        <v>0.23340884169061199</v>
      </c>
      <c r="I9" s="17">
        <v>0.15263326717489301</v>
      </c>
      <c r="J9" s="17">
        <v>8.7580817889868101E-2</v>
      </c>
      <c r="K9" s="17">
        <v>6.7019445853894993E-2</v>
      </c>
      <c r="L9" s="17">
        <v>5.0329352908683997E-2</v>
      </c>
      <c r="M9" s="17"/>
      <c r="N9" s="17">
        <v>0.231706007931191</v>
      </c>
      <c r="O9" s="17">
        <v>0.124904369641279</v>
      </c>
      <c r="P9" s="17">
        <v>9.8462470592649801E-2</v>
      </c>
      <c r="Q9" s="17">
        <v>6.6910057942825105E-2</v>
      </c>
      <c r="R9" s="17"/>
      <c r="S9" s="17">
        <v>0.25406085662535499</v>
      </c>
      <c r="T9" s="17">
        <v>8.9382713826918397E-2</v>
      </c>
      <c r="U9" s="17">
        <v>8.8970555599431206E-2</v>
      </c>
      <c r="V9" s="17">
        <v>9.47807664499698E-2</v>
      </c>
      <c r="W9" s="17">
        <v>0.103220462569551</v>
      </c>
      <c r="X9" s="17">
        <v>0.11651383006127</v>
      </c>
      <c r="Y9" s="17">
        <v>0.10816117088195901</v>
      </c>
      <c r="Z9" s="17">
        <v>0.21378277115828401</v>
      </c>
      <c r="AA9" s="17">
        <v>0.13263686836681099</v>
      </c>
      <c r="AB9" s="17"/>
      <c r="AC9" s="17">
        <v>0.24822690369165401</v>
      </c>
      <c r="AD9" s="17">
        <v>0.113290315159079</v>
      </c>
      <c r="AE9" s="17">
        <v>8.3934344462733901E-2</v>
      </c>
      <c r="AF9" s="17">
        <v>8.6583127670895793E-2</v>
      </c>
      <c r="AG9" s="17">
        <v>6.9802516497158101E-2</v>
      </c>
      <c r="AH9" s="17">
        <v>0.110482685243564</v>
      </c>
      <c r="AI9" s="17"/>
      <c r="AJ9" s="17">
        <v>0.10401533291526401</v>
      </c>
      <c r="AK9" s="17">
        <v>0.11666683754192</v>
      </c>
      <c r="AL9" s="17">
        <v>0.13580308066656599</v>
      </c>
      <c r="AM9" s="17">
        <v>0.142138840615254</v>
      </c>
      <c r="AN9" s="17">
        <v>0.203221137430525</v>
      </c>
      <c r="AO9" s="17">
        <v>0.15616718893398901</v>
      </c>
      <c r="AP9" s="17"/>
      <c r="AQ9" s="17">
        <v>0.20264604907985401</v>
      </c>
      <c r="AR9" s="17">
        <v>0.113270209291261</v>
      </c>
      <c r="AS9" s="17"/>
      <c r="AT9" s="17">
        <v>0.11369164651701701</v>
      </c>
      <c r="AU9" s="17">
        <v>0.21115829689423801</v>
      </c>
      <c r="AV9" s="17"/>
      <c r="AW9" s="17">
        <v>0.159907895694755</v>
      </c>
      <c r="AX9" s="17">
        <v>0.11847287553194601</v>
      </c>
      <c r="AY9" s="17"/>
      <c r="AZ9" s="17">
        <v>0.22807658279267501</v>
      </c>
      <c r="BA9" s="17">
        <v>0.10598590141053001</v>
      </c>
      <c r="BB9" s="17"/>
      <c r="BC9" s="17">
        <v>0.251743781884947</v>
      </c>
      <c r="BD9" s="17">
        <v>8.1185247213563794E-2</v>
      </c>
      <c r="BE9" s="17">
        <v>0.176975532872752</v>
      </c>
      <c r="BF9" s="17">
        <v>0.100546457852617</v>
      </c>
    </row>
    <row r="10" spans="2:58" ht="28.9">
      <c r="B10" s="18" t="s">
        <v>321</v>
      </c>
      <c r="C10" s="17">
        <v>0.29148232722258799</v>
      </c>
      <c r="D10" s="17">
        <v>0.29939898219271199</v>
      </c>
      <c r="E10" s="17">
        <v>0.28515829259605502</v>
      </c>
      <c r="F10" s="17"/>
      <c r="G10" s="17">
        <v>0.35729430762286402</v>
      </c>
      <c r="H10" s="17">
        <v>0.33447056553788201</v>
      </c>
      <c r="I10" s="17">
        <v>0.320580643472343</v>
      </c>
      <c r="J10" s="17">
        <v>0.26910707455178501</v>
      </c>
      <c r="K10" s="17">
        <v>0.25872391088026497</v>
      </c>
      <c r="L10" s="17">
        <v>0.233086943830041</v>
      </c>
      <c r="M10" s="17"/>
      <c r="N10" s="17">
        <v>0.32729885775586698</v>
      </c>
      <c r="O10" s="17">
        <v>0.27804108151403301</v>
      </c>
      <c r="P10" s="17">
        <v>0.29419185661561997</v>
      </c>
      <c r="Q10" s="17">
        <v>0.26203066394483399</v>
      </c>
      <c r="R10" s="17"/>
      <c r="S10" s="17">
        <v>0.30369596275885502</v>
      </c>
      <c r="T10" s="17">
        <v>0.26454154575771799</v>
      </c>
      <c r="U10" s="17">
        <v>0.27792651682119901</v>
      </c>
      <c r="V10" s="17">
        <v>0.32121816334052899</v>
      </c>
      <c r="W10" s="17">
        <v>0.28753440773586803</v>
      </c>
      <c r="X10" s="17">
        <v>0.29825289837507801</v>
      </c>
      <c r="Y10" s="17">
        <v>0.33036272546338402</v>
      </c>
      <c r="Z10" s="17">
        <v>0.21355048348875999</v>
      </c>
      <c r="AA10" s="17">
        <v>0.29264122440842899</v>
      </c>
      <c r="AB10" s="17"/>
      <c r="AC10" s="17">
        <v>0.33925291826840398</v>
      </c>
      <c r="AD10" s="17">
        <v>0.26933543281247901</v>
      </c>
      <c r="AE10" s="17">
        <v>0.28542623941337403</v>
      </c>
      <c r="AF10" s="17">
        <v>0.272524823846999</v>
      </c>
      <c r="AG10" s="17">
        <v>0.28128237672323297</v>
      </c>
      <c r="AH10" s="17">
        <v>0.29110105942424203</v>
      </c>
      <c r="AI10" s="17"/>
      <c r="AJ10" s="17">
        <v>0.28023965603387302</v>
      </c>
      <c r="AK10" s="17">
        <v>0.29305058854836402</v>
      </c>
      <c r="AL10" s="17">
        <v>0.25582971064423499</v>
      </c>
      <c r="AM10" s="17">
        <v>0.29059513968796802</v>
      </c>
      <c r="AN10" s="17">
        <v>0.32064929371912798</v>
      </c>
      <c r="AO10" s="17">
        <v>0.279365080350643</v>
      </c>
      <c r="AP10" s="17"/>
      <c r="AQ10" s="17">
        <v>0.31882797374519001</v>
      </c>
      <c r="AR10" s="17">
        <v>0.29401790162095098</v>
      </c>
      <c r="AS10" s="17"/>
      <c r="AT10" s="17">
        <v>0.28551501557807601</v>
      </c>
      <c r="AU10" s="17">
        <v>0.31124711295213098</v>
      </c>
      <c r="AV10" s="17"/>
      <c r="AW10" s="17">
        <v>0.35761598154980001</v>
      </c>
      <c r="AX10" s="17">
        <v>0.25479280909545599</v>
      </c>
      <c r="AY10" s="17"/>
      <c r="AZ10" s="17">
        <v>0.33242826411072901</v>
      </c>
      <c r="BA10" s="17">
        <v>0.27386682605415602</v>
      </c>
      <c r="BB10" s="17"/>
      <c r="BC10" s="17">
        <v>0.338226164201549</v>
      </c>
      <c r="BD10" s="17">
        <v>0.24789238842026701</v>
      </c>
      <c r="BE10" s="17">
        <v>0.33796947325104598</v>
      </c>
      <c r="BF10" s="17">
        <v>0.259059059447735</v>
      </c>
    </row>
    <row r="11" spans="2:58">
      <c r="B11" s="18" t="s">
        <v>322</v>
      </c>
      <c r="C11" s="17">
        <v>0.54350194347446001</v>
      </c>
      <c r="D11" s="17">
        <v>0.50210626323788998</v>
      </c>
      <c r="E11" s="17">
        <v>0.58318459565515801</v>
      </c>
      <c r="F11" s="17"/>
      <c r="G11" s="17">
        <v>0.33872117946414099</v>
      </c>
      <c r="H11" s="17">
        <v>0.419629888424701</v>
      </c>
      <c r="I11" s="17">
        <v>0.50012414270042505</v>
      </c>
      <c r="J11" s="17">
        <v>0.60980421063725798</v>
      </c>
      <c r="K11" s="17">
        <v>0.64195299540079798</v>
      </c>
      <c r="L11" s="17">
        <v>0.69257959558837301</v>
      </c>
      <c r="M11" s="17"/>
      <c r="N11" s="17">
        <v>0.42676977765165602</v>
      </c>
      <c r="O11" s="17">
        <v>0.56629167691347704</v>
      </c>
      <c r="P11" s="17">
        <v>0.57044150679384098</v>
      </c>
      <c r="Q11" s="17">
        <v>0.62364794324319095</v>
      </c>
      <c r="R11" s="17"/>
      <c r="S11" s="17">
        <v>0.391736407014388</v>
      </c>
      <c r="T11" s="17">
        <v>0.61497365207226595</v>
      </c>
      <c r="U11" s="17">
        <v>0.61160867897434001</v>
      </c>
      <c r="V11" s="17">
        <v>0.56088925041233695</v>
      </c>
      <c r="W11" s="17">
        <v>0.58622376017032196</v>
      </c>
      <c r="X11" s="17">
        <v>0.53790300608005504</v>
      </c>
      <c r="Y11" s="17">
        <v>0.55597103123523295</v>
      </c>
      <c r="Z11" s="17">
        <v>0.56278058292565403</v>
      </c>
      <c r="AA11" s="17">
        <v>0.52837585910613605</v>
      </c>
      <c r="AB11" s="17"/>
      <c r="AC11" s="17">
        <v>0.378881055554878</v>
      </c>
      <c r="AD11" s="17">
        <v>0.57349623016206797</v>
      </c>
      <c r="AE11" s="17">
        <v>0.58953051760691799</v>
      </c>
      <c r="AF11" s="17">
        <v>0.63014141962348602</v>
      </c>
      <c r="AG11" s="17">
        <v>0.62926993505829099</v>
      </c>
      <c r="AH11" s="17">
        <v>0.57347442219530498</v>
      </c>
      <c r="AI11" s="17"/>
      <c r="AJ11" s="17">
        <v>0.58327008179391404</v>
      </c>
      <c r="AK11" s="17">
        <v>0.57717664814851499</v>
      </c>
      <c r="AL11" s="17">
        <v>0.56405830575444904</v>
      </c>
      <c r="AM11" s="17">
        <v>0.5343053446978</v>
      </c>
      <c r="AN11" s="17">
        <v>0.43502047387264597</v>
      </c>
      <c r="AO11" s="17">
        <v>0.507360288490042</v>
      </c>
      <c r="AP11" s="17"/>
      <c r="AQ11" s="17">
        <v>0.442329039874999</v>
      </c>
      <c r="AR11" s="17">
        <v>0.57193838086434901</v>
      </c>
      <c r="AS11" s="17"/>
      <c r="AT11" s="17">
        <v>0.56685801767023003</v>
      </c>
      <c r="AU11" s="17">
        <v>0.45308484997939102</v>
      </c>
      <c r="AV11" s="17"/>
      <c r="AW11" s="17">
        <v>0.45583639855015401</v>
      </c>
      <c r="AX11" s="17">
        <v>0.592136887851059</v>
      </c>
      <c r="AY11" s="17"/>
      <c r="AZ11" s="17">
        <v>0.41586333504280698</v>
      </c>
      <c r="BA11" s="17">
        <v>0.59305156729159603</v>
      </c>
      <c r="BB11" s="17"/>
      <c r="BC11" s="17">
        <v>0.376964700138674</v>
      </c>
      <c r="BD11" s="17">
        <v>0.63740902152694101</v>
      </c>
      <c r="BE11" s="17">
        <v>0.46802349119473602</v>
      </c>
      <c r="BF11" s="17">
        <v>0.62033356486632296</v>
      </c>
    </row>
    <row r="12" spans="2:58">
      <c r="B12" s="18" t="s">
        <v>101</v>
      </c>
      <c r="C12" s="19">
        <v>3.1757947926592298E-2</v>
      </c>
      <c r="D12" s="19">
        <v>2.8256380791592501E-2</v>
      </c>
      <c r="E12" s="19">
        <v>3.3531373742848099E-2</v>
      </c>
      <c r="F12" s="19"/>
      <c r="G12" s="19">
        <v>6.47276673747465E-2</v>
      </c>
      <c r="H12" s="19">
        <v>1.24907043468053E-2</v>
      </c>
      <c r="I12" s="19">
        <v>2.6661946652338099E-2</v>
      </c>
      <c r="J12" s="19">
        <v>3.3507896921089401E-2</v>
      </c>
      <c r="K12" s="19">
        <v>3.2303647865042501E-2</v>
      </c>
      <c r="L12" s="19">
        <v>2.4004107672902099E-2</v>
      </c>
      <c r="M12" s="19"/>
      <c r="N12" s="19">
        <v>1.4225356661285301E-2</v>
      </c>
      <c r="O12" s="19">
        <v>3.0762871931211199E-2</v>
      </c>
      <c r="P12" s="19">
        <v>3.69041659978891E-2</v>
      </c>
      <c r="Q12" s="19">
        <v>4.74113348691503E-2</v>
      </c>
      <c r="R12" s="19"/>
      <c r="S12" s="19">
        <v>5.0506773601401302E-2</v>
      </c>
      <c r="T12" s="19">
        <v>3.11020883430978E-2</v>
      </c>
      <c r="U12" s="19">
        <v>2.1494248605029902E-2</v>
      </c>
      <c r="V12" s="19">
        <v>2.31118197971646E-2</v>
      </c>
      <c r="W12" s="19">
        <v>2.3021369524259899E-2</v>
      </c>
      <c r="X12" s="19">
        <v>4.7330265483596902E-2</v>
      </c>
      <c r="Y12" s="19">
        <v>5.5050724194251202E-3</v>
      </c>
      <c r="Z12" s="19">
        <v>9.8861624273010405E-3</v>
      </c>
      <c r="AA12" s="19">
        <v>4.6346048118623299E-2</v>
      </c>
      <c r="AB12" s="19"/>
      <c r="AC12" s="19">
        <v>3.3639122485063698E-2</v>
      </c>
      <c r="AD12" s="19">
        <v>4.3878021866373997E-2</v>
      </c>
      <c r="AE12" s="19">
        <v>4.1108898516973899E-2</v>
      </c>
      <c r="AF12" s="19">
        <v>1.07506288586186E-2</v>
      </c>
      <c r="AG12" s="19">
        <v>1.9645171721318602E-2</v>
      </c>
      <c r="AH12" s="19">
        <v>2.4941833136889201E-2</v>
      </c>
      <c r="AI12" s="19"/>
      <c r="AJ12" s="19">
        <v>3.24749292569484E-2</v>
      </c>
      <c r="AK12" s="19">
        <v>1.31059257612014E-2</v>
      </c>
      <c r="AL12" s="19">
        <v>4.4308902934749497E-2</v>
      </c>
      <c r="AM12" s="19">
        <v>3.2960674998977701E-2</v>
      </c>
      <c r="AN12" s="19">
        <v>4.1109094977700801E-2</v>
      </c>
      <c r="AO12" s="19">
        <v>5.7107442225325197E-2</v>
      </c>
      <c r="AP12" s="19"/>
      <c r="AQ12" s="19">
        <v>3.6196937299957897E-2</v>
      </c>
      <c r="AR12" s="19">
        <v>2.0773508223438701E-2</v>
      </c>
      <c r="AS12" s="19"/>
      <c r="AT12" s="19">
        <v>3.39353202346767E-2</v>
      </c>
      <c r="AU12" s="19">
        <v>2.4509740174239798E-2</v>
      </c>
      <c r="AV12" s="19"/>
      <c r="AW12" s="19">
        <v>2.6639724205290601E-2</v>
      </c>
      <c r="AX12" s="19">
        <v>3.4597427521539603E-2</v>
      </c>
      <c r="AY12" s="19"/>
      <c r="AZ12" s="19">
        <v>2.3631818053788198E-2</v>
      </c>
      <c r="BA12" s="19">
        <v>2.7095705243717901E-2</v>
      </c>
      <c r="BB12" s="19"/>
      <c r="BC12" s="19">
        <v>3.30653537748304E-2</v>
      </c>
      <c r="BD12" s="19">
        <v>3.3513342839228202E-2</v>
      </c>
      <c r="BE12" s="19">
        <v>1.7031502681466502E-2</v>
      </c>
      <c r="BF12" s="19">
        <v>2.00609178333239E-2</v>
      </c>
    </row>
    <row r="13" spans="2:58">
      <c r="B13" s="16"/>
    </row>
    <row r="14" spans="2:58">
      <c r="B14" t="s">
        <v>497</v>
      </c>
    </row>
    <row r="15" spans="2:58">
      <c r="B15" t="s">
        <v>498</v>
      </c>
    </row>
    <row r="17" spans="2:2">
      <c r="B17"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BF17"/>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328</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ht="28.9">
      <c r="B9" s="18" t="s">
        <v>320</v>
      </c>
      <c r="C9" s="17">
        <v>0.21116741417051599</v>
      </c>
      <c r="D9" s="17">
        <v>0.199939657618869</v>
      </c>
      <c r="E9" s="17">
        <v>0.22094226925227101</v>
      </c>
      <c r="F9" s="17"/>
      <c r="G9" s="17">
        <v>0.19662032941830301</v>
      </c>
      <c r="H9" s="17">
        <v>0.21621795431273699</v>
      </c>
      <c r="I9" s="17">
        <v>0.228425906361019</v>
      </c>
      <c r="J9" s="17">
        <v>0.21723929928417801</v>
      </c>
      <c r="K9" s="17">
        <v>0.20018220578463899</v>
      </c>
      <c r="L9" s="17">
        <v>0.202182720733146</v>
      </c>
      <c r="M9" s="17"/>
      <c r="N9" s="17">
        <v>0.26957700115654998</v>
      </c>
      <c r="O9" s="17">
        <v>0.208322479801092</v>
      </c>
      <c r="P9" s="17">
        <v>0.22664470161049899</v>
      </c>
      <c r="Q9" s="17">
        <v>0.136783610418516</v>
      </c>
      <c r="R9" s="17"/>
      <c r="S9" s="17">
        <v>0.27640890314640099</v>
      </c>
      <c r="T9" s="17">
        <v>0.22510205683889001</v>
      </c>
      <c r="U9" s="17">
        <v>0.18704098211463099</v>
      </c>
      <c r="V9" s="17">
        <v>0.18774594203141201</v>
      </c>
      <c r="W9" s="17">
        <v>0.15874599378290299</v>
      </c>
      <c r="X9" s="17">
        <v>0.17642207077006899</v>
      </c>
      <c r="Y9" s="17">
        <v>0.22630751794075199</v>
      </c>
      <c r="Z9" s="17">
        <v>0.257171480864757</v>
      </c>
      <c r="AA9" s="17">
        <v>0.188405517288707</v>
      </c>
      <c r="AB9" s="17"/>
      <c r="AC9" s="17">
        <v>0.26337816968831101</v>
      </c>
      <c r="AD9" s="17">
        <v>0.20562753427552</v>
      </c>
      <c r="AE9" s="17">
        <v>0.19880999478533101</v>
      </c>
      <c r="AF9" s="17">
        <v>0.186255954350494</v>
      </c>
      <c r="AG9" s="17">
        <v>0.17231725027242001</v>
      </c>
      <c r="AH9" s="17">
        <v>0.183781298322898</v>
      </c>
      <c r="AI9" s="17"/>
      <c r="AJ9" s="17">
        <v>0.23464456937380301</v>
      </c>
      <c r="AK9" s="17">
        <v>0.208512500400789</v>
      </c>
      <c r="AL9" s="17">
        <v>0.112799476149209</v>
      </c>
      <c r="AM9" s="17">
        <v>0.21395462608260599</v>
      </c>
      <c r="AN9" s="17">
        <v>0.21006772618689801</v>
      </c>
      <c r="AO9" s="17">
        <v>0.240978960719607</v>
      </c>
      <c r="AP9" s="17"/>
      <c r="AQ9" s="17">
        <v>0.24602846872881901</v>
      </c>
      <c r="AR9" s="17">
        <v>0.21081649909904501</v>
      </c>
      <c r="AS9" s="17"/>
      <c r="AT9" s="17">
        <v>0.20745423082150999</v>
      </c>
      <c r="AU9" s="17">
        <v>0.229359058466274</v>
      </c>
      <c r="AV9" s="17"/>
      <c r="AW9" s="17">
        <v>0.26483987539475101</v>
      </c>
      <c r="AX9" s="17">
        <v>0.18139109590945199</v>
      </c>
      <c r="AY9" s="17"/>
      <c r="AZ9" s="17">
        <v>0.248597477471758</v>
      </c>
      <c r="BA9" s="17">
        <v>0.20482640894496101</v>
      </c>
      <c r="BB9" s="17"/>
      <c r="BC9" s="17">
        <v>0.21796077950270901</v>
      </c>
      <c r="BD9" s="17">
        <v>0.18538402362811801</v>
      </c>
      <c r="BE9" s="17">
        <v>0.25046509562144897</v>
      </c>
      <c r="BF9" s="17">
        <v>0.217966713133777</v>
      </c>
    </row>
    <row r="10" spans="2:58" ht="28.9">
      <c r="B10" s="18" t="s">
        <v>321</v>
      </c>
      <c r="C10" s="17">
        <v>0.228205397964511</v>
      </c>
      <c r="D10" s="17">
        <v>0.26352396810663697</v>
      </c>
      <c r="E10" s="17">
        <v>0.19364431067246901</v>
      </c>
      <c r="F10" s="17"/>
      <c r="G10" s="17">
        <v>0.273826016456234</v>
      </c>
      <c r="H10" s="17">
        <v>0.27207535223746698</v>
      </c>
      <c r="I10" s="17">
        <v>0.25237259851619198</v>
      </c>
      <c r="J10" s="17">
        <v>0.19639397561876201</v>
      </c>
      <c r="K10" s="17">
        <v>0.209961221219789</v>
      </c>
      <c r="L10" s="17">
        <v>0.180903517018486</v>
      </c>
      <c r="M10" s="17"/>
      <c r="N10" s="17">
        <v>0.26544999775931499</v>
      </c>
      <c r="O10" s="17">
        <v>0.212030131056309</v>
      </c>
      <c r="P10" s="17">
        <v>0.25276687995936797</v>
      </c>
      <c r="Q10" s="17">
        <v>0.184472757755341</v>
      </c>
      <c r="R10" s="17"/>
      <c r="S10" s="17">
        <v>0.27018367642157898</v>
      </c>
      <c r="T10" s="17">
        <v>0.20295703866700901</v>
      </c>
      <c r="U10" s="17">
        <v>0.233127931854721</v>
      </c>
      <c r="V10" s="17">
        <v>0.236619037588232</v>
      </c>
      <c r="W10" s="17">
        <v>0.24082623261841299</v>
      </c>
      <c r="X10" s="17">
        <v>0.19590405946482001</v>
      </c>
      <c r="Y10" s="17">
        <v>0.20590459404143399</v>
      </c>
      <c r="Z10" s="17">
        <v>0.17318711715384899</v>
      </c>
      <c r="AA10" s="17">
        <v>0.25307536878439202</v>
      </c>
      <c r="AB10" s="17"/>
      <c r="AC10" s="17">
        <v>0.25256364067183101</v>
      </c>
      <c r="AD10" s="17">
        <v>0.23666384517314201</v>
      </c>
      <c r="AE10" s="17">
        <v>0.20901887338229599</v>
      </c>
      <c r="AF10" s="17">
        <v>0.193315152490592</v>
      </c>
      <c r="AG10" s="17">
        <v>0.224325375398199</v>
      </c>
      <c r="AH10" s="17">
        <v>0.24652770336909599</v>
      </c>
      <c r="AI10" s="17"/>
      <c r="AJ10" s="17">
        <v>0.20975878749287</v>
      </c>
      <c r="AK10" s="17">
        <v>0.237558696340328</v>
      </c>
      <c r="AL10" s="17">
        <v>0.20336475027791101</v>
      </c>
      <c r="AM10" s="17">
        <v>0.23883198041362599</v>
      </c>
      <c r="AN10" s="17">
        <v>0.256140922460597</v>
      </c>
      <c r="AO10" s="17">
        <v>0.233269539838527</v>
      </c>
      <c r="AP10" s="17"/>
      <c r="AQ10" s="17">
        <v>0.24013011261359399</v>
      </c>
      <c r="AR10" s="17">
        <v>0.230789881753897</v>
      </c>
      <c r="AS10" s="17"/>
      <c r="AT10" s="17">
        <v>0.21810215134322999</v>
      </c>
      <c r="AU10" s="17">
        <v>0.270968310331824</v>
      </c>
      <c r="AV10" s="17"/>
      <c r="AW10" s="17">
        <v>0.27085016344825003</v>
      </c>
      <c r="AX10" s="17">
        <v>0.20454700630053901</v>
      </c>
      <c r="AY10" s="17"/>
      <c r="AZ10" s="17">
        <v>0.25362303293184002</v>
      </c>
      <c r="BA10" s="17">
        <v>0.217788556861265</v>
      </c>
      <c r="BB10" s="17"/>
      <c r="BC10" s="17">
        <v>0.30818922704795398</v>
      </c>
      <c r="BD10" s="17">
        <v>0.161587847070253</v>
      </c>
      <c r="BE10" s="17">
        <v>0.22175163888962199</v>
      </c>
      <c r="BF10" s="17">
        <v>0.23299307913407999</v>
      </c>
    </row>
    <row r="11" spans="2:58">
      <c r="B11" s="18" t="s">
        <v>322</v>
      </c>
      <c r="C11" s="17">
        <v>0.53111751812868802</v>
      </c>
      <c r="D11" s="17">
        <v>0.50524551455519295</v>
      </c>
      <c r="E11" s="17">
        <v>0.55848166475945005</v>
      </c>
      <c r="F11" s="17"/>
      <c r="G11" s="17">
        <v>0.48350711058896201</v>
      </c>
      <c r="H11" s="17">
        <v>0.49093766173839798</v>
      </c>
      <c r="I11" s="17">
        <v>0.49151535349762199</v>
      </c>
      <c r="J11" s="17">
        <v>0.54920868191189898</v>
      </c>
      <c r="K11" s="17">
        <v>0.56375652059871195</v>
      </c>
      <c r="L11" s="17">
        <v>0.59567851537275196</v>
      </c>
      <c r="M11" s="17"/>
      <c r="N11" s="17">
        <v>0.449918991744095</v>
      </c>
      <c r="O11" s="17">
        <v>0.54573972265903703</v>
      </c>
      <c r="P11" s="17">
        <v>0.49381267427987002</v>
      </c>
      <c r="Q11" s="17">
        <v>0.63558906149234495</v>
      </c>
      <c r="R11" s="17"/>
      <c r="S11" s="17">
        <v>0.409417618164928</v>
      </c>
      <c r="T11" s="17">
        <v>0.54235690516298996</v>
      </c>
      <c r="U11" s="17">
        <v>0.55851067402238797</v>
      </c>
      <c r="V11" s="17">
        <v>0.54360249097745095</v>
      </c>
      <c r="W11" s="17">
        <v>0.58936249272645302</v>
      </c>
      <c r="X11" s="17">
        <v>0.60293319594983596</v>
      </c>
      <c r="Y11" s="17">
        <v>0.55729180064589301</v>
      </c>
      <c r="Z11" s="17">
        <v>0.55975523955409301</v>
      </c>
      <c r="AA11" s="17">
        <v>0.50472711398089798</v>
      </c>
      <c r="AB11" s="17"/>
      <c r="AC11" s="17">
        <v>0.44682307300188201</v>
      </c>
      <c r="AD11" s="17">
        <v>0.52917931660445106</v>
      </c>
      <c r="AE11" s="17">
        <v>0.56913918174953904</v>
      </c>
      <c r="AF11" s="17">
        <v>0.59485955414140201</v>
      </c>
      <c r="AG11" s="17">
        <v>0.58145598549316402</v>
      </c>
      <c r="AH11" s="17">
        <v>0.52172082001304998</v>
      </c>
      <c r="AI11" s="17"/>
      <c r="AJ11" s="17">
        <v>0.52705459021229994</v>
      </c>
      <c r="AK11" s="17">
        <v>0.53851639436057896</v>
      </c>
      <c r="AL11" s="17">
        <v>0.63344821413910202</v>
      </c>
      <c r="AM11" s="17">
        <v>0.51699209114701306</v>
      </c>
      <c r="AN11" s="17">
        <v>0.49658000378716899</v>
      </c>
      <c r="AO11" s="17">
        <v>0.49200701773744399</v>
      </c>
      <c r="AP11" s="17"/>
      <c r="AQ11" s="17">
        <v>0.48234487186596697</v>
      </c>
      <c r="AR11" s="17">
        <v>0.53508269184116697</v>
      </c>
      <c r="AS11" s="17"/>
      <c r="AT11" s="17">
        <v>0.54367485785946901</v>
      </c>
      <c r="AU11" s="17">
        <v>0.47401442209387101</v>
      </c>
      <c r="AV11" s="17"/>
      <c r="AW11" s="17">
        <v>0.44119317877821401</v>
      </c>
      <c r="AX11" s="17">
        <v>0.58100559269879304</v>
      </c>
      <c r="AY11" s="17"/>
      <c r="AZ11" s="17">
        <v>0.47070955470688602</v>
      </c>
      <c r="BA11" s="17">
        <v>0.55159374212325796</v>
      </c>
      <c r="BB11" s="17"/>
      <c r="BC11" s="17">
        <v>0.44194913562126897</v>
      </c>
      <c r="BD11" s="17">
        <v>0.62156331267371501</v>
      </c>
      <c r="BE11" s="17">
        <v>0.50486062703836299</v>
      </c>
      <c r="BF11" s="17">
        <v>0.52526899156328699</v>
      </c>
    </row>
    <row r="12" spans="2:58">
      <c r="B12" s="18" t="s">
        <v>101</v>
      </c>
      <c r="C12" s="19">
        <v>2.9509669736285101E-2</v>
      </c>
      <c r="D12" s="19">
        <v>3.1290859719300297E-2</v>
      </c>
      <c r="E12" s="19">
        <v>2.6931755315810001E-2</v>
      </c>
      <c r="F12" s="19"/>
      <c r="G12" s="19">
        <v>4.6046543536500298E-2</v>
      </c>
      <c r="H12" s="19">
        <v>2.0769031711398499E-2</v>
      </c>
      <c r="I12" s="19">
        <v>2.7686141625166499E-2</v>
      </c>
      <c r="J12" s="19">
        <v>3.7158043185160597E-2</v>
      </c>
      <c r="K12" s="19">
        <v>2.6100052396859998E-2</v>
      </c>
      <c r="L12" s="19">
        <v>2.1235246875616599E-2</v>
      </c>
      <c r="M12" s="19"/>
      <c r="N12" s="19">
        <v>1.5054009340039601E-2</v>
      </c>
      <c r="O12" s="19">
        <v>3.3907666483561499E-2</v>
      </c>
      <c r="P12" s="19">
        <v>2.67757441502624E-2</v>
      </c>
      <c r="Q12" s="19">
        <v>4.3154570333797701E-2</v>
      </c>
      <c r="R12" s="19"/>
      <c r="S12" s="19">
        <v>4.39898022670916E-2</v>
      </c>
      <c r="T12" s="19">
        <v>2.9583999331110201E-2</v>
      </c>
      <c r="U12" s="19">
        <v>2.1320412008260799E-2</v>
      </c>
      <c r="V12" s="19">
        <v>3.20325294029047E-2</v>
      </c>
      <c r="W12" s="19">
        <v>1.1065280872231799E-2</v>
      </c>
      <c r="X12" s="19">
        <v>2.47406738152759E-2</v>
      </c>
      <c r="Y12" s="19">
        <v>1.0496087371921399E-2</v>
      </c>
      <c r="Z12" s="19">
        <v>9.8861624273010405E-3</v>
      </c>
      <c r="AA12" s="19">
        <v>5.3791999946003401E-2</v>
      </c>
      <c r="AB12" s="19"/>
      <c r="AC12" s="19">
        <v>3.7235116637975997E-2</v>
      </c>
      <c r="AD12" s="19">
        <v>2.8529303946887699E-2</v>
      </c>
      <c r="AE12" s="19">
        <v>2.3031950082835002E-2</v>
      </c>
      <c r="AF12" s="19">
        <v>2.5569339017512301E-2</v>
      </c>
      <c r="AG12" s="19">
        <v>2.1901388836216298E-2</v>
      </c>
      <c r="AH12" s="19">
        <v>4.79701782949567E-2</v>
      </c>
      <c r="AI12" s="19"/>
      <c r="AJ12" s="19">
        <v>2.8542052921026399E-2</v>
      </c>
      <c r="AK12" s="19">
        <v>1.5412408898303301E-2</v>
      </c>
      <c r="AL12" s="19">
        <v>5.0387559433778102E-2</v>
      </c>
      <c r="AM12" s="19">
        <v>3.0221302356754701E-2</v>
      </c>
      <c r="AN12" s="19">
        <v>3.7211347565335402E-2</v>
      </c>
      <c r="AO12" s="19">
        <v>3.3744481704422701E-2</v>
      </c>
      <c r="AP12" s="19"/>
      <c r="AQ12" s="19">
        <v>3.14965467916202E-2</v>
      </c>
      <c r="AR12" s="19">
        <v>2.3310927305891599E-2</v>
      </c>
      <c r="AS12" s="19"/>
      <c r="AT12" s="19">
        <v>3.0768759975790799E-2</v>
      </c>
      <c r="AU12" s="19">
        <v>2.5658209108030801E-2</v>
      </c>
      <c r="AV12" s="19"/>
      <c r="AW12" s="19">
        <v>2.31167823787852E-2</v>
      </c>
      <c r="AX12" s="19">
        <v>3.3056305091216501E-2</v>
      </c>
      <c r="AY12" s="19"/>
      <c r="AZ12" s="19">
        <v>2.7069934889516398E-2</v>
      </c>
      <c r="BA12" s="19">
        <v>2.5791292070516201E-2</v>
      </c>
      <c r="BB12" s="19"/>
      <c r="BC12" s="19">
        <v>3.1900857828067702E-2</v>
      </c>
      <c r="BD12" s="19">
        <v>3.1464816627913998E-2</v>
      </c>
      <c r="BE12" s="19">
        <v>2.29226384505661E-2</v>
      </c>
      <c r="BF12" s="19">
        <v>2.3771216168855799E-2</v>
      </c>
    </row>
    <row r="13" spans="2:58">
      <c r="B13" s="16"/>
    </row>
    <row r="14" spans="2:58">
      <c r="B14" t="s">
        <v>497</v>
      </c>
    </row>
    <row r="15" spans="2:58">
      <c r="B15" t="s">
        <v>498</v>
      </c>
    </row>
    <row r="17" spans="2:2">
      <c r="B17"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BF17"/>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329</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ht="28.9">
      <c r="B9" s="18" t="s">
        <v>320</v>
      </c>
      <c r="C9" s="17">
        <v>6.7962636923643793E-2</v>
      </c>
      <c r="D9" s="17">
        <v>8.3147167549529402E-2</v>
      </c>
      <c r="E9" s="17">
        <v>5.2806454645018E-2</v>
      </c>
      <c r="F9" s="17"/>
      <c r="G9" s="17">
        <v>0.102867565504315</v>
      </c>
      <c r="H9" s="17">
        <v>0.14268770472599701</v>
      </c>
      <c r="I9" s="17">
        <v>7.7258413251368299E-2</v>
      </c>
      <c r="J9" s="17">
        <v>5.3111962033304101E-2</v>
      </c>
      <c r="K9" s="17">
        <v>2.11869061804211E-2</v>
      </c>
      <c r="L9" s="17">
        <v>1.9445455657712399E-2</v>
      </c>
      <c r="M9" s="17"/>
      <c r="N9" s="17">
        <v>9.6703914834745802E-2</v>
      </c>
      <c r="O9" s="17">
        <v>6.4716793056452102E-2</v>
      </c>
      <c r="P9" s="17">
        <v>6.1512209664395003E-2</v>
      </c>
      <c r="Q9" s="17">
        <v>4.6339870214935797E-2</v>
      </c>
      <c r="R9" s="17"/>
      <c r="S9" s="17">
        <v>8.3190545790612802E-2</v>
      </c>
      <c r="T9" s="17">
        <v>6.8459832054291403E-2</v>
      </c>
      <c r="U9" s="17">
        <v>4.5975759977704402E-2</v>
      </c>
      <c r="V9" s="17">
        <v>4.9639444020316698E-2</v>
      </c>
      <c r="W9" s="17">
        <v>7.3041440112840694E-2</v>
      </c>
      <c r="X9" s="17">
        <v>7.7791085367099805E-2</v>
      </c>
      <c r="Y9" s="17">
        <v>5.8113093631721097E-2</v>
      </c>
      <c r="Z9" s="17">
        <v>8.9074510889782396E-2</v>
      </c>
      <c r="AA9" s="17">
        <v>7.0030564253063698E-2</v>
      </c>
      <c r="AB9" s="17"/>
      <c r="AC9" s="17">
        <v>0.123546952703562</v>
      </c>
      <c r="AD9" s="17">
        <v>3.9938245814638201E-2</v>
      </c>
      <c r="AE9" s="17">
        <v>5.4647187602487601E-2</v>
      </c>
      <c r="AF9" s="17">
        <v>6.5683570358022705E-2</v>
      </c>
      <c r="AG9" s="17">
        <v>4.4609340279064602E-2</v>
      </c>
      <c r="AH9" s="17">
        <v>4.6733919602734597E-2</v>
      </c>
      <c r="AI9" s="17"/>
      <c r="AJ9" s="17">
        <v>5.9032302597059098E-2</v>
      </c>
      <c r="AK9" s="17">
        <v>6.6559388792635996E-2</v>
      </c>
      <c r="AL9" s="17">
        <v>0.100731182192076</v>
      </c>
      <c r="AM9" s="17">
        <v>3.4109866419232297E-2</v>
      </c>
      <c r="AN9" s="17">
        <v>8.7387078733315304E-2</v>
      </c>
      <c r="AO9" s="17">
        <v>7.6085005911880693E-2</v>
      </c>
      <c r="AP9" s="17"/>
      <c r="AQ9" s="17">
        <v>0.111571054532266</v>
      </c>
      <c r="AR9" s="17">
        <v>5.6861261790720902E-2</v>
      </c>
      <c r="AS9" s="17"/>
      <c r="AT9" s="17">
        <v>6.7229888946069793E-2</v>
      </c>
      <c r="AU9" s="17">
        <v>7.2800459555705105E-2</v>
      </c>
      <c r="AV9" s="17"/>
      <c r="AW9" s="17">
        <v>9.7318735442402299E-2</v>
      </c>
      <c r="AX9" s="17">
        <v>5.1676509690800398E-2</v>
      </c>
      <c r="AY9" s="17"/>
      <c r="AZ9" s="17">
        <v>0.12096109330821</v>
      </c>
      <c r="BA9" s="17">
        <v>5.1655583154907501E-2</v>
      </c>
      <c r="BB9" s="17"/>
      <c r="BC9" s="17">
        <v>0.12332844745133301</v>
      </c>
      <c r="BD9" s="17">
        <v>2.47849002748225E-2</v>
      </c>
      <c r="BE9" s="17">
        <v>0.100343193014996</v>
      </c>
      <c r="BF9" s="17">
        <v>6.0211638682535901E-2</v>
      </c>
    </row>
    <row r="10" spans="2:58" ht="28.9">
      <c r="B10" s="18" t="s">
        <v>321</v>
      </c>
      <c r="C10" s="17">
        <v>0.15753877057513799</v>
      </c>
      <c r="D10" s="17">
        <v>0.18895452606170601</v>
      </c>
      <c r="E10" s="17">
        <v>0.12595008718754799</v>
      </c>
      <c r="F10" s="17"/>
      <c r="G10" s="17">
        <v>0.22745709895187</v>
      </c>
      <c r="H10" s="17">
        <v>0.22005147921451701</v>
      </c>
      <c r="I10" s="17">
        <v>0.22560086324416301</v>
      </c>
      <c r="J10" s="17">
        <v>0.109333464949465</v>
      </c>
      <c r="K10" s="17">
        <v>6.6920793939220999E-2</v>
      </c>
      <c r="L10" s="17">
        <v>0.103315028637749</v>
      </c>
      <c r="M10" s="17"/>
      <c r="N10" s="17">
        <v>0.21491976333614701</v>
      </c>
      <c r="O10" s="17">
        <v>0.13779468639903</v>
      </c>
      <c r="P10" s="17">
        <v>0.16583854228539899</v>
      </c>
      <c r="Q10" s="17">
        <v>0.109639592456242</v>
      </c>
      <c r="R10" s="17"/>
      <c r="S10" s="17">
        <v>0.25510676574031499</v>
      </c>
      <c r="T10" s="17">
        <v>0.11427391060149</v>
      </c>
      <c r="U10" s="17">
        <v>0.12225380827229899</v>
      </c>
      <c r="V10" s="17">
        <v>0.172479646372661</v>
      </c>
      <c r="W10" s="17">
        <v>0.18050167554628199</v>
      </c>
      <c r="X10" s="17">
        <v>0.120551748646541</v>
      </c>
      <c r="Y10" s="17">
        <v>0.13568605408746101</v>
      </c>
      <c r="Z10" s="17">
        <v>0.12551712026207601</v>
      </c>
      <c r="AA10" s="17">
        <v>0.15209204779868801</v>
      </c>
      <c r="AB10" s="17"/>
      <c r="AC10" s="17">
        <v>0.216490980557412</v>
      </c>
      <c r="AD10" s="17">
        <v>0.15575529343464101</v>
      </c>
      <c r="AE10" s="17">
        <v>0.16732064020159801</v>
      </c>
      <c r="AF10" s="17">
        <v>9.32109437456487E-2</v>
      </c>
      <c r="AG10" s="17">
        <v>0.107525961539316</v>
      </c>
      <c r="AH10" s="17">
        <v>0.19053708596635199</v>
      </c>
      <c r="AI10" s="17"/>
      <c r="AJ10" s="17">
        <v>0.12809491747132101</v>
      </c>
      <c r="AK10" s="17">
        <v>0.14443637302012899</v>
      </c>
      <c r="AL10" s="17">
        <v>0.197079012670622</v>
      </c>
      <c r="AM10" s="17">
        <v>0.18440817406708701</v>
      </c>
      <c r="AN10" s="17">
        <v>0.20638220438384999</v>
      </c>
      <c r="AO10" s="17">
        <v>0.113278849044827</v>
      </c>
      <c r="AP10" s="17"/>
      <c r="AQ10" s="17">
        <v>0.21443273490370701</v>
      </c>
      <c r="AR10" s="17">
        <v>0.14088701964636099</v>
      </c>
      <c r="AS10" s="17"/>
      <c r="AT10" s="17">
        <v>0.145176871990983</v>
      </c>
      <c r="AU10" s="17">
        <v>0.20673248105196201</v>
      </c>
      <c r="AV10" s="17"/>
      <c r="AW10" s="17">
        <v>0.20670144379318001</v>
      </c>
      <c r="AX10" s="17">
        <v>0.13026438496071099</v>
      </c>
      <c r="AY10" s="17"/>
      <c r="AZ10" s="17">
        <v>0.236094343937992</v>
      </c>
      <c r="BA10" s="17">
        <v>0.13217743484515099</v>
      </c>
      <c r="BB10" s="17"/>
      <c r="BC10" s="17">
        <v>0.24227696111145</v>
      </c>
      <c r="BD10" s="17">
        <v>0.13113736373148899</v>
      </c>
      <c r="BE10" s="17">
        <v>0.14062648491513999</v>
      </c>
      <c r="BF10" s="17">
        <v>0.14747531266597</v>
      </c>
    </row>
    <row r="11" spans="2:58">
      <c r="B11" s="18" t="s">
        <v>322</v>
      </c>
      <c r="C11" s="17">
        <v>0.73270394465703603</v>
      </c>
      <c r="D11" s="17">
        <v>0.68819081839066998</v>
      </c>
      <c r="E11" s="17">
        <v>0.77814512790165402</v>
      </c>
      <c r="F11" s="17"/>
      <c r="G11" s="17">
        <v>0.60144414924064504</v>
      </c>
      <c r="H11" s="17">
        <v>0.599096312104622</v>
      </c>
      <c r="I11" s="17">
        <v>0.64374683191735105</v>
      </c>
      <c r="J11" s="17">
        <v>0.79829099094189604</v>
      </c>
      <c r="K11" s="17">
        <v>0.87787303018060903</v>
      </c>
      <c r="L11" s="17">
        <v>0.853875249893569</v>
      </c>
      <c r="M11" s="17"/>
      <c r="N11" s="17">
        <v>0.65694089276202705</v>
      </c>
      <c r="O11" s="17">
        <v>0.76656250638368895</v>
      </c>
      <c r="P11" s="17">
        <v>0.72401061726404203</v>
      </c>
      <c r="Q11" s="17">
        <v>0.78954334684718797</v>
      </c>
      <c r="R11" s="17"/>
      <c r="S11" s="17">
        <v>0.606228388726751</v>
      </c>
      <c r="T11" s="17">
        <v>0.78538331161132202</v>
      </c>
      <c r="U11" s="17">
        <v>0.80053903670354098</v>
      </c>
      <c r="V11" s="17">
        <v>0.74179857723523601</v>
      </c>
      <c r="W11" s="17">
        <v>0.72782866898222498</v>
      </c>
      <c r="X11" s="17">
        <v>0.75770259297653497</v>
      </c>
      <c r="Y11" s="17">
        <v>0.77386433791224396</v>
      </c>
      <c r="Z11" s="17">
        <v>0.75630463345404197</v>
      </c>
      <c r="AA11" s="17">
        <v>0.70168929686259895</v>
      </c>
      <c r="AB11" s="17"/>
      <c r="AC11" s="17">
        <v>0.61045489358468197</v>
      </c>
      <c r="AD11" s="17">
        <v>0.75859067421592397</v>
      </c>
      <c r="AE11" s="17">
        <v>0.74019609850915702</v>
      </c>
      <c r="AF11" s="17">
        <v>0.81879389836608796</v>
      </c>
      <c r="AG11" s="17">
        <v>0.804661717700213</v>
      </c>
      <c r="AH11" s="17">
        <v>0.70068579660352204</v>
      </c>
      <c r="AI11" s="17"/>
      <c r="AJ11" s="17">
        <v>0.77441907711284197</v>
      </c>
      <c r="AK11" s="17">
        <v>0.758164130571089</v>
      </c>
      <c r="AL11" s="17">
        <v>0.65871040905120104</v>
      </c>
      <c r="AM11" s="17">
        <v>0.71639866478840497</v>
      </c>
      <c r="AN11" s="17">
        <v>0.66390651872200601</v>
      </c>
      <c r="AO11" s="17">
        <v>0.72332871831427203</v>
      </c>
      <c r="AP11" s="17"/>
      <c r="AQ11" s="17">
        <v>0.624690230691332</v>
      </c>
      <c r="AR11" s="17">
        <v>0.76852862205776595</v>
      </c>
      <c r="AS11" s="17"/>
      <c r="AT11" s="17">
        <v>0.744836966764029</v>
      </c>
      <c r="AU11" s="17">
        <v>0.68102667292213703</v>
      </c>
      <c r="AV11" s="17"/>
      <c r="AW11" s="17">
        <v>0.66153735824259596</v>
      </c>
      <c r="AX11" s="17">
        <v>0.77218562442902905</v>
      </c>
      <c r="AY11" s="17"/>
      <c r="AZ11" s="17">
        <v>0.61601100517903196</v>
      </c>
      <c r="BA11" s="17">
        <v>0.77861848729667305</v>
      </c>
      <c r="BB11" s="17"/>
      <c r="BC11" s="17">
        <v>0.59057731801731606</v>
      </c>
      <c r="BD11" s="17">
        <v>0.79578705968021402</v>
      </c>
      <c r="BE11" s="17">
        <v>0.72936019038534905</v>
      </c>
      <c r="BF11" s="17">
        <v>0.76615664269819395</v>
      </c>
    </row>
    <row r="12" spans="2:58">
      <c r="B12" s="18" t="s">
        <v>101</v>
      </c>
      <c r="C12" s="19">
        <v>4.17946478441827E-2</v>
      </c>
      <c r="D12" s="19">
        <v>3.9707487998094398E-2</v>
      </c>
      <c r="E12" s="19">
        <v>4.3098330265780298E-2</v>
      </c>
      <c r="F12" s="19"/>
      <c r="G12" s="19">
        <v>6.8231186303170197E-2</v>
      </c>
      <c r="H12" s="19">
        <v>3.81645039548641E-2</v>
      </c>
      <c r="I12" s="19">
        <v>5.3393891587117402E-2</v>
      </c>
      <c r="J12" s="19">
        <v>3.9263582075335299E-2</v>
      </c>
      <c r="K12" s="19">
        <v>3.4019269699748701E-2</v>
      </c>
      <c r="L12" s="19">
        <v>2.3364265810970199E-2</v>
      </c>
      <c r="M12" s="19"/>
      <c r="N12" s="19">
        <v>3.1435429067079898E-2</v>
      </c>
      <c r="O12" s="19">
        <v>3.0926014160829102E-2</v>
      </c>
      <c r="P12" s="19">
        <v>4.8638630786163602E-2</v>
      </c>
      <c r="Q12" s="19">
        <v>5.44771904816342E-2</v>
      </c>
      <c r="R12" s="19"/>
      <c r="S12" s="19">
        <v>5.5474299742320703E-2</v>
      </c>
      <c r="T12" s="19">
        <v>3.1882945732897003E-2</v>
      </c>
      <c r="U12" s="19">
        <v>3.12313950464548E-2</v>
      </c>
      <c r="V12" s="19">
        <v>3.6082332371786097E-2</v>
      </c>
      <c r="W12" s="19">
        <v>1.8628215358652299E-2</v>
      </c>
      <c r="X12" s="19">
        <v>4.39545730098247E-2</v>
      </c>
      <c r="Y12" s="19">
        <v>3.2336514368574598E-2</v>
      </c>
      <c r="Z12" s="19">
        <v>2.9103735394100199E-2</v>
      </c>
      <c r="AA12" s="19">
        <v>7.6188091085648793E-2</v>
      </c>
      <c r="AB12" s="19"/>
      <c r="AC12" s="19">
        <v>4.9507173154343997E-2</v>
      </c>
      <c r="AD12" s="19">
        <v>4.5715786534796903E-2</v>
      </c>
      <c r="AE12" s="19">
        <v>3.7836073686757503E-2</v>
      </c>
      <c r="AF12" s="19">
        <v>2.23115875302403E-2</v>
      </c>
      <c r="AG12" s="19">
        <v>4.3202980481406798E-2</v>
      </c>
      <c r="AH12" s="19">
        <v>6.2043197827391698E-2</v>
      </c>
      <c r="AI12" s="19"/>
      <c r="AJ12" s="19">
        <v>3.8453702818778399E-2</v>
      </c>
      <c r="AK12" s="19">
        <v>3.08401076161458E-2</v>
      </c>
      <c r="AL12" s="19">
        <v>4.3479396086100901E-2</v>
      </c>
      <c r="AM12" s="19">
        <v>6.5083294725276297E-2</v>
      </c>
      <c r="AN12" s="19">
        <v>4.2324198160828497E-2</v>
      </c>
      <c r="AO12" s="19">
        <v>8.7307426729020005E-2</v>
      </c>
      <c r="AP12" s="19"/>
      <c r="AQ12" s="19">
        <v>4.93059798726957E-2</v>
      </c>
      <c r="AR12" s="19">
        <v>3.37230965051524E-2</v>
      </c>
      <c r="AS12" s="19"/>
      <c r="AT12" s="19">
        <v>4.2756272298917403E-2</v>
      </c>
      <c r="AU12" s="19">
        <v>3.94403864701958E-2</v>
      </c>
      <c r="AV12" s="19"/>
      <c r="AW12" s="19">
        <v>3.4442462521821697E-2</v>
      </c>
      <c r="AX12" s="19">
        <v>4.58734809194601E-2</v>
      </c>
      <c r="AY12" s="19"/>
      <c r="AZ12" s="19">
        <v>2.69335575747667E-2</v>
      </c>
      <c r="BA12" s="19">
        <v>3.7548494703268397E-2</v>
      </c>
      <c r="BB12" s="19"/>
      <c r="BC12" s="19">
        <v>4.3817273419901603E-2</v>
      </c>
      <c r="BD12" s="19">
        <v>4.82906763134743E-2</v>
      </c>
      <c r="BE12" s="19">
        <v>2.9670131684514399E-2</v>
      </c>
      <c r="BF12" s="19">
        <v>2.6156405953300699E-2</v>
      </c>
    </row>
    <row r="13" spans="2:58">
      <c r="B13" s="16"/>
    </row>
    <row r="14" spans="2:58">
      <c r="B14" t="s">
        <v>497</v>
      </c>
    </row>
    <row r="15" spans="2:58">
      <c r="B15" t="s">
        <v>498</v>
      </c>
    </row>
    <row r="17" spans="2:2">
      <c r="B17"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K16"/>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11" width="20.7109375" customWidth="1"/>
  </cols>
  <sheetData>
    <row r="2" spans="2:11" ht="40.15" customHeight="1">
      <c r="D2" s="30" t="s">
        <v>559</v>
      </c>
      <c r="E2" s="31"/>
      <c r="F2" s="31"/>
      <c r="G2" s="31"/>
      <c r="H2" s="31"/>
      <c r="I2" s="31"/>
      <c r="J2" s="31"/>
      <c r="K2" s="31"/>
    </row>
    <row r="6" spans="2:11" ht="49.9" customHeight="1">
      <c r="B6" s="20" t="s">
        <v>36</v>
      </c>
      <c r="C6" s="20" t="s">
        <v>552</v>
      </c>
      <c r="D6" s="20" t="s">
        <v>553</v>
      </c>
      <c r="E6" s="20" t="s">
        <v>531</v>
      </c>
      <c r="F6" s="20" t="s">
        <v>555</v>
      </c>
      <c r="G6" s="20" t="s">
        <v>556</v>
      </c>
      <c r="H6" s="20" t="s">
        <v>538</v>
      </c>
      <c r="I6" s="20" t="s">
        <v>557</v>
      </c>
      <c r="J6" s="20" t="s">
        <v>558</v>
      </c>
    </row>
    <row r="7" spans="2:11">
      <c r="B7" s="18" t="s">
        <v>78</v>
      </c>
      <c r="C7" s="17">
        <v>0.16503509540595701</v>
      </c>
      <c r="D7" s="17">
        <v>0.14375974564982799</v>
      </c>
      <c r="E7" s="17">
        <v>0.20256899409051901</v>
      </c>
      <c r="F7" s="17">
        <v>0.16776331049127999</v>
      </c>
      <c r="G7" s="17">
        <v>0.15856655967673999</v>
      </c>
      <c r="H7" s="17">
        <v>0.103931168404781</v>
      </c>
      <c r="I7" s="17">
        <v>0.11694469068494601</v>
      </c>
      <c r="J7" s="17">
        <v>7.9522032382913693E-2</v>
      </c>
    </row>
    <row r="8" spans="2:11">
      <c r="B8" s="18" t="s">
        <v>79</v>
      </c>
      <c r="C8" s="17">
        <v>0.46490552710948801</v>
      </c>
      <c r="D8" s="17">
        <v>0.490094717724398</v>
      </c>
      <c r="E8" s="17">
        <v>0.47998466225991399</v>
      </c>
      <c r="F8" s="17">
        <v>0.47124197839690402</v>
      </c>
      <c r="G8" s="17">
        <v>0.54954610552402805</v>
      </c>
      <c r="H8" s="17">
        <v>0.54018755313648403</v>
      </c>
      <c r="I8" s="17">
        <v>0.52030824766918604</v>
      </c>
      <c r="J8" s="17">
        <v>0.50076665370597795</v>
      </c>
    </row>
    <row r="9" spans="2:11">
      <c r="B9" s="18" t="s">
        <v>101</v>
      </c>
      <c r="C9" s="17">
        <v>0.37005937748455497</v>
      </c>
      <c r="D9" s="17">
        <v>0.36614553662577398</v>
      </c>
      <c r="E9" s="17">
        <v>0.31744634364956698</v>
      </c>
      <c r="F9" s="17">
        <v>0.36099471111181602</v>
      </c>
      <c r="G9" s="17">
        <v>0.29188733479923201</v>
      </c>
      <c r="H9" s="17">
        <v>0.35588127845873502</v>
      </c>
      <c r="I9" s="17">
        <v>0.36274706164586801</v>
      </c>
      <c r="J9" s="17">
        <v>0.419711313911108</v>
      </c>
    </row>
    <row r="10" spans="2:11">
      <c r="B10" s="16"/>
      <c r="C10" s="16"/>
      <c r="D10" s="16"/>
      <c r="E10" s="16"/>
      <c r="F10" s="16"/>
      <c r="G10" s="16"/>
      <c r="H10" s="16"/>
      <c r="I10" s="16"/>
      <c r="J10" s="16"/>
    </row>
    <row r="11" spans="2:11">
      <c r="B11" t="s">
        <v>497</v>
      </c>
    </row>
    <row r="12" spans="2:11">
      <c r="B12" t="s">
        <v>498</v>
      </c>
    </row>
    <row r="16" spans="2:11">
      <c r="B16"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BF16"/>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330</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78</v>
      </c>
      <c r="C9" s="17">
        <v>0.16503509540595701</v>
      </c>
      <c r="D9" s="17">
        <v>0.194946469548444</v>
      </c>
      <c r="E9" s="17">
        <v>0.135175537943343</v>
      </c>
      <c r="F9" s="17"/>
      <c r="G9" s="17">
        <v>0.30792852973542501</v>
      </c>
      <c r="H9" s="17">
        <v>0.30887895426685102</v>
      </c>
      <c r="I9" s="17">
        <v>0.20808921828553101</v>
      </c>
      <c r="J9" s="17">
        <v>9.6567576278848002E-2</v>
      </c>
      <c r="K9" s="17">
        <v>4.8313930190516899E-2</v>
      </c>
      <c r="L9" s="17">
        <v>5.1499817750285198E-2</v>
      </c>
      <c r="M9" s="17"/>
      <c r="N9" s="17">
        <v>0.27289566374143798</v>
      </c>
      <c r="O9" s="17">
        <v>0.126202731710646</v>
      </c>
      <c r="P9" s="17">
        <v>0.15027634069663601</v>
      </c>
      <c r="Q9" s="17">
        <v>0.102741677236161</v>
      </c>
      <c r="R9" s="17"/>
      <c r="S9" s="17">
        <v>0.29189154272880302</v>
      </c>
      <c r="T9" s="17">
        <v>0.11353500016222701</v>
      </c>
      <c r="U9" s="17">
        <v>0.153607893041386</v>
      </c>
      <c r="V9" s="17">
        <v>0.106664566350523</v>
      </c>
      <c r="W9" s="17">
        <v>0.118336996580125</v>
      </c>
      <c r="X9" s="17">
        <v>0.115174717215987</v>
      </c>
      <c r="Y9" s="17">
        <v>0.181614717366537</v>
      </c>
      <c r="Z9" s="17">
        <v>0.23594869745852901</v>
      </c>
      <c r="AA9" s="17">
        <v>0.16797824430062799</v>
      </c>
      <c r="AB9" s="17"/>
      <c r="AC9" s="17">
        <v>0.31298685266095</v>
      </c>
      <c r="AD9" s="17">
        <v>0.131226001318797</v>
      </c>
      <c r="AE9" s="17">
        <v>0.14748258542359199</v>
      </c>
      <c r="AF9" s="17">
        <v>7.7790519894919904E-2</v>
      </c>
      <c r="AG9" s="17">
        <v>0.105177619300268</v>
      </c>
      <c r="AH9" s="17">
        <v>0.105859922256928</v>
      </c>
      <c r="AI9" s="17"/>
      <c r="AJ9" s="17">
        <v>0.121417875294463</v>
      </c>
      <c r="AK9" s="17">
        <v>0.14559663206624399</v>
      </c>
      <c r="AL9" s="17">
        <v>0.13392791562345499</v>
      </c>
      <c r="AM9" s="17">
        <v>0.21010941937052799</v>
      </c>
      <c r="AN9" s="17">
        <v>0.25752650105945302</v>
      </c>
      <c r="AO9" s="17">
        <v>0.18985565746576999</v>
      </c>
      <c r="AP9" s="17"/>
      <c r="AQ9" s="17">
        <v>0.27847101708913102</v>
      </c>
      <c r="AR9" s="17">
        <v>0.13249240727140299</v>
      </c>
      <c r="AS9" s="17"/>
      <c r="AT9" s="17">
        <v>0.14788928789119801</v>
      </c>
      <c r="AU9" s="17">
        <v>0.23477115650901101</v>
      </c>
      <c r="AV9" s="17"/>
      <c r="AW9" s="17">
        <v>0.20895959730062599</v>
      </c>
      <c r="AX9" s="17">
        <v>0.14066673371652</v>
      </c>
      <c r="AY9" s="17"/>
      <c r="AZ9" s="17">
        <v>0.30948233823690502</v>
      </c>
      <c r="BA9" s="17">
        <v>0.11982796005664</v>
      </c>
      <c r="BB9" s="17"/>
      <c r="BC9" s="17">
        <v>0.33149944998255299</v>
      </c>
      <c r="BD9" s="17">
        <v>9.3501236867816903E-2</v>
      </c>
      <c r="BE9" s="17">
        <v>0.17201649004150599</v>
      </c>
      <c r="BF9" s="17">
        <v>0.15120769628917499</v>
      </c>
    </row>
    <row r="10" spans="2:58">
      <c r="B10" s="18" t="s">
        <v>79</v>
      </c>
      <c r="C10" s="17">
        <v>0.46490552710948801</v>
      </c>
      <c r="D10" s="17">
        <v>0.47410715478830601</v>
      </c>
      <c r="E10" s="17">
        <v>0.45645746082944599</v>
      </c>
      <c r="F10" s="17"/>
      <c r="G10" s="17">
        <v>0.31711087104997299</v>
      </c>
      <c r="H10" s="17">
        <v>0.39266313893468902</v>
      </c>
      <c r="I10" s="17">
        <v>0.42324903210460202</v>
      </c>
      <c r="J10" s="17">
        <v>0.50388030922238802</v>
      </c>
      <c r="K10" s="17">
        <v>0.545929255000008</v>
      </c>
      <c r="L10" s="17">
        <v>0.570241597359323</v>
      </c>
      <c r="M10" s="17"/>
      <c r="N10" s="17">
        <v>0.397947578459039</v>
      </c>
      <c r="O10" s="17">
        <v>0.50342289582953204</v>
      </c>
      <c r="P10" s="17">
        <v>0.50178817705532597</v>
      </c>
      <c r="Q10" s="17">
        <v>0.46576246613915301</v>
      </c>
      <c r="R10" s="17"/>
      <c r="S10" s="17">
        <v>0.35921769922249502</v>
      </c>
      <c r="T10" s="17">
        <v>0.43630020643506201</v>
      </c>
      <c r="U10" s="17">
        <v>0.464121560327591</v>
      </c>
      <c r="V10" s="17">
        <v>0.50897579558811101</v>
      </c>
      <c r="W10" s="17">
        <v>0.51298768453076204</v>
      </c>
      <c r="X10" s="17">
        <v>0.48771085078688398</v>
      </c>
      <c r="Y10" s="17">
        <v>0.48733874578681402</v>
      </c>
      <c r="Z10" s="17">
        <v>0.43505221695520602</v>
      </c>
      <c r="AA10" s="17">
        <v>0.53491052819804996</v>
      </c>
      <c r="AB10" s="17"/>
      <c r="AC10" s="17">
        <v>0.380516752846499</v>
      </c>
      <c r="AD10" s="17">
        <v>0.47912384477096098</v>
      </c>
      <c r="AE10" s="17">
        <v>0.458514533932807</v>
      </c>
      <c r="AF10" s="17">
        <v>0.50191134531046899</v>
      </c>
      <c r="AG10" s="17">
        <v>0.54089205303687204</v>
      </c>
      <c r="AH10" s="17">
        <v>0.53963841368944998</v>
      </c>
      <c r="AI10" s="17"/>
      <c r="AJ10" s="17">
        <v>0.51450108225329005</v>
      </c>
      <c r="AK10" s="17">
        <v>0.47216032698681498</v>
      </c>
      <c r="AL10" s="17">
        <v>0.47610784563251402</v>
      </c>
      <c r="AM10" s="17">
        <v>0.43083169943134197</v>
      </c>
      <c r="AN10" s="17">
        <v>0.401339890388973</v>
      </c>
      <c r="AO10" s="17">
        <v>0.38728372748767398</v>
      </c>
      <c r="AP10" s="17"/>
      <c r="AQ10" s="17">
        <v>0.39545962667089901</v>
      </c>
      <c r="AR10" s="17">
        <v>0.50291593236923704</v>
      </c>
      <c r="AS10" s="17"/>
      <c r="AT10" s="17">
        <v>0.47935270090508902</v>
      </c>
      <c r="AU10" s="17">
        <v>0.41779367119538602</v>
      </c>
      <c r="AV10" s="17"/>
      <c r="AW10" s="17">
        <v>0.44243757762242603</v>
      </c>
      <c r="AX10" s="17">
        <v>0.47737025854420501</v>
      </c>
      <c r="AY10" s="17"/>
      <c r="AZ10" s="17">
        <v>0.378762360730721</v>
      </c>
      <c r="BA10" s="17">
        <v>0.49861047221097199</v>
      </c>
      <c r="BB10" s="17"/>
      <c r="BC10" s="17">
        <v>0.39239937524321</v>
      </c>
      <c r="BD10" s="17">
        <v>0.47113207614407698</v>
      </c>
      <c r="BE10" s="17">
        <v>0.49863980085623</v>
      </c>
      <c r="BF10" s="17">
        <v>0.48352261554275899</v>
      </c>
    </row>
    <row r="11" spans="2:58">
      <c r="B11" s="18" t="s">
        <v>101</v>
      </c>
      <c r="C11" s="19">
        <v>0.37005937748455497</v>
      </c>
      <c r="D11" s="19">
        <v>0.33094637566325003</v>
      </c>
      <c r="E11" s="19">
        <v>0.40836700122721098</v>
      </c>
      <c r="F11" s="19"/>
      <c r="G11" s="19">
        <v>0.37496059921460301</v>
      </c>
      <c r="H11" s="19">
        <v>0.29845790679846002</v>
      </c>
      <c r="I11" s="19">
        <v>0.36866174960986697</v>
      </c>
      <c r="J11" s="19">
        <v>0.39955211449876399</v>
      </c>
      <c r="K11" s="19">
        <v>0.40575681480947501</v>
      </c>
      <c r="L11" s="19">
        <v>0.37825858489039199</v>
      </c>
      <c r="M11" s="19"/>
      <c r="N11" s="19">
        <v>0.32915675779952303</v>
      </c>
      <c r="O11" s="19">
        <v>0.37037437245982202</v>
      </c>
      <c r="P11" s="19">
        <v>0.347935482248038</v>
      </c>
      <c r="Q11" s="19">
        <v>0.43149585662468598</v>
      </c>
      <c r="R11" s="19"/>
      <c r="S11" s="19">
        <v>0.34889075804870201</v>
      </c>
      <c r="T11" s="19">
        <v>0.45016479340271098</v>
      </c>
      <c r="U11" s="19">
        <v>0.382270546631023</v>
      </c>
      <c r="V11" s="19">
        <v>0.38435963806136503</v>
      </c>
      <c r="W11" s="19">
        <v>0.36867531888911298</v>
      </c>
      <c r="X11" s="19">
        <v>0.39711443199712898</v>
      </c>
      <c r="Y11" s="19">
        <v>0.33104653684664898</v>
      </c>
      <c r="Z11" s="19">
        <v>0.32899908558626501</v>
      </c>
      <c r="AA11" s="19">
        <v>0.29711122750132202</v>
      </c>
      <c r="AB11" s="19"/>
      <c r="AC11" s="19">
        <v>0.30649639449255001</v>
      </c>
      <c r="AD11" s="19">
        <v>0.38965015391024199</v>
      </c>
      <c r="AE11" s="19">
        <v>0.39400288064360101</v>
      </c>
      <c r="AF11" s="19">
        <v>0.42029813479461098</v>
      </c>
      <c r="AG11" s="19">
        <v>0.35393032766285998</v>
      </c>
      <c r="AH11" s="19">
        <v>0.35450166405362199</v>
      </c>
      <c r="AI11" s="19"/>
      <c r="AJ11" s="19">
        <v>0.36408104245224698</v>
      </c>
      <c r="AK11" s="19">
        <v>0.382243040946941</v>
      </c>
      <c r="AL11" s="19">
        <v>0.38996423874403202</v>
      </c>
      <c r="AM11" s="19">
        <v>0.35905888119813001</v>
      </c>
      <c r="AN11" s="19">
        <v>0.34113360855157399</v>
      </c>
      <c r="AO11" s="19">
        <v>0.42286061504655698</v>
      </c>
      <c r="AP11" s="19"/>
      <c r="AQ11" s="19">
        <v>0.32606935623997002</v>
      </c>
      <c r="AR11" s="19">
        <v>0.36459166035936003</v>
      </c>
      <c r="AS11" s="19"/>
      <c r="AT11" s="19">
        <v>0.37275801120371199</v>
      </c>
      <c r="AU11" s="19">
        <v>0.347435172295603</v>
      </c>
      <c r="AV11" s="19"/>
      <c r="AW11" s="19">
        <v>0.34860282507694801</v>
      </c>
      <c r="AX11" s="19">
        <v>0.38196300773927599</v>
      </c>
      <c r="AY11" s="19"/>
      <c r="AZ11" s="19">
        <v>0.31175530103237398</v>
      </c>
      <c r="BA11" s="19">
        <v>0.38156156773238897</v>
      </c>
      <c r="BB11" s="19"/>
      <c r="BC11" s="19">
        <v>0.27610117477423701</v>
      </c>
      <c r="BD11" s="19">
        <v>0.43536668698810599</v>
      </c>
      <c r="BE11" s="19">
        <v>0.32934370910226402</v>
      </c>
      <c r="BF11" s="19">
        <v>0.36526968816806699</v>
      </c>
    </row>
    <row r="12" spans="2:58">
      <c r="B12" s="16"/>
    </row>
    <row r="13" spans="2:58">
      <c r="B13" t="s">
        <v>497</v>
      </c>
    </row>
    <row r="14" spans="2:58">
      <c r="B14" t="s">
        <v>498</v>
      </c>
    </row>
    <row r="16" spans="2:58">
      <c r="B16"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BF16"/>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331</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78</v>
      </c>
      <c r="C9" s="17">
        <v>0.14375974564982799</v>
      </c>
      <c r="D9" s="17">
        <v>0.16897538420057601</v>
      </c>
      <c r="E9" s="17">
        <v>0.118094241913287</v>
      </c>
      <c r="F9" s="17"/>
      <c r="G9" s="17">
        <v>0.21170988070688401</v>
      </c>
      <c r="H9" s="17">
        <v>0.21340863957887801</v>
      </c>
      <c r="I9" s="17">
        <v>0.18112242717657101</v>
      </c>
      <c r="J9" s="17">
        <v>9.8073117644462304E-2</v>
      </c>
      <c r="K9" s="17">
        <v>8.8107176036039903E-2</v>
      </c>
      <c r="L9" s="17">
        <v>8.4085099457860996E-2</v>
      </c>
      <c r="M9" s="17"/>
      <c r="N9" s="17">
        <v>0.208901141493954</v>
      </c>
      <c r="O9" s="17">
        <v>0.11634433613265401</v>
      </c>
      <c r="P9" s="17">
        <v>0.16497374912271101</v>
      </c>
      <c r="Q9" s="17">
        <v>8.3988007154281702E-2</v>
      </c>
      <c r="R9" s="17"/>
      <c r="S9" s="17">
        <v>0.222785335277392</v>
      </c>
      <c r="T9" s="17">
        <v>0.136528980792537</v>
      </c>
      <c r="U9" s="17">
        <v>0.12707318145557001</v>
      </c>
      <c r="V9" s="17">
        <v>9.3968099916065098E-2</v>
      </c>
      <c r="W9" s="17">
        <v>0.11076634268881499</v>
      </c>
      <c r="X9" s="17">
        <v>0.106263960757335</v>
      </c>
      <c r="Y9" s="17">
        <v>0.15887707969704901</v>
      </c>
      <c r="Z9" s="17">
        <v>0.22355090208616299</v>
      </c>
      <c r="AA9" s="17">
        <v>0.12439549150838899</v>
      </c>
      <c r="AB9" s="17"/>
      <c r="AC9" s="17">
        <v>0.204286227832504</v>
      </c>
      <c r="AD9" s="17">
        <v>0.13024940071825999</v>
      </c>
      <c r="AE9" s="17">
        <v>0.119443028794887</v>
      </c>
      <c r="AF9" s="17">
        <v>0.111068715907162</v>
      </c>
      <c r="AG9" s="17">
        <v>0.106433562763648</v>
      </c>
      <c r="AH9" s="17">
        <v>0.193793519398889</v>
      </c>
      <c r="AI9" s="17"/>
      <c r="AJ9" s="17">
        <v>0.145229897848659</v>
      </c>
      <c r="AK9" s="17">
        <v>0.13666291983510201</v>
      </c>
      <c r="AL9" s="17">
        <v>0.107424225637649</v>
      </c>
      <c r="AM9" s="17">
        <v>0.14481031966948901</v>
      </c>
      <c r="AN9" s="17">
        <v>0.15943443231215401</v>
      </c>
      <c r="AO9" s="17">
        <v>0.206480399891284</v>
      </c>
      <c r="AP9" s="17"/>
      <c r="AQ9" s="17">
        <v>0.19714782616284501</v>
      </c>
      <c r="AR9" s="17">
        <v>0.13354991859764201</v>
      </c>
      <c r="AS9" s="17"/>
      <c r="AT9" s="17">
        <v>0.14256185207357799</v>
      </c>
      <c r="AU9" s="17">
        <v>0.152664470248767</v>
      </c>
      <c r="AV9" s="17"/>
      <c r="AW9" s="17">
        <v>0.18934239730428601</v>
      </c>
      <c r="AX9" s="17">
        <v>0.118471478410211</v>
      </c>
      <c r="AY9" s="17"/>
      <c r="AZ9" s="17">
        <v>0.21363048817989899</v>
      </c>
      <c r="BA9" s="17">
        <v>0.12722735315681299</v>
      </c>
      <c r="BB9" s="17"/>
      <c r="BC9" s="17">
        <v>0.20076730340451801</v>
      </c>
      <c r="BD9" s="17">
        <v>9.8889593639302095E-2</v>
      </c>
      <c r="BE9" s="17">
        <v>0.20854309630158899</v>
      </c>
      <c r="BF9" s="17">
        <v>0.12362219482768499</v>
      </c>
    </row>
    <row r="10" spans="2:58">
      <c r="B10" s="18" t="s">
        <v>79</v>
      </c>
      <c r="C10" s="17">
        <v>0.490094717724398</v>
      </c>
      <c r="D10" s="17">
        <v>0.51695518104455496</v>
      </c>
      <c r="E10" s="17">
        <v>0.46563533237092197</v>
      </c>
      <c r="F10" s="17"/>
      <c r="G10" s="17">
        <v>0.37251601792169498</v>
      </c>
      <c r="H10" s="17">
        <v>0.42071318842408301</v>
      </c>
      <c r="I10" s="17">
        <v>0.46450254849366501</v>
      </c>
      <c r="J10" s="17">
        <v>0.54391158602782896</v>
      </c>
      <c r="K10" s="17">
        <v>0.56695902121519604</v>
      </c>
      <c r="L10" s="17">
        <v>0.55389133717624905</v>
      </c>
      <c r="M10" s="17"/>
      <c r="N10" s="17">
        <v>0.45951315153252398</v>
      </c>
      <c r="O10" s="17">
        <v>0.540756841542538</v>
      </c>
      <c r="P10" s="17">
        <v>0.47089360029867799</v>
      </c>
      <c r="Q10" s="17">
        <v>0.48660594806302898</v>
      </c>
      <c r="R10" s="17"/>
      <c r="S10" s="17">
        <v>0.42780036550997202</v>
      </c>
      <c r="T10" s="17">
        <v>0.46665668623263001</v>
      </c>
      <c r="U10" s="17">
        <v>0.56330330643825499</v>
      </c>
      <c r="V10" s="17">
        <v>0.53902747054107703</v>
      </c>
      <c r="W10" s="17">
        <v>0.49544093190258898</v>
      </c>
      <c r="X10" s="17">
        <v>0.51983213370763404</v>
      </c>
      <c r="Y10" s="17">
        <v>0.478251157305154</v>
      </c>
      <c r="Z10" s="17">
        <v>0.39188472862739199</v>
      </c>
      <c r="AA10" s="17">
        <v>0.51328168671225705</v>
      </c>
      <c r="AB10" s="17"/>
      <c r="AC10" s="17">
        <v>0.444314014604001</v>
      </c>
      <c r="AD10" s="17">
        <v>0.50774627372657299</v>
      </c>
      <c r="AE10" s="17">
        <v>0.46344033052958</v>
      </c>
      <c r="AF10" s="17">
        <v>0.51691712197560502</v>
      </c>
      <c r="AG10" s="17">
        <v>0.52793010511339999</v>
      </c>
      <c r="AH10" s="17">
        <v>0.514777325306501</v>
      </c>
      <c r="AI10" s="17"/>
      <c r="AJ10" s="17">
        <v>0.52043724057418395</v>
      </c>
      <c r="AK10" s="17">
        <v>0.51652808568075803</v>
      </c>
      <c r="AL10" s="17">
        <v>0.501948315133113</v>
      </c>
      <c r="AM10" s="17">
        <v>0.47966228883026701</v>
      </c>
      <c r="AN10" s="17">
        <v>0.43189910059665898</v>
      </c>
      <c r="AO10" s="17">
        <v>0.34147238439451499</v>
      </c>
      <c r="AP10" s="17"/>
      <c r="AQ10" s="17">
        <v>0.44426040799578997</v>
      </c>
      <c r="AR10" s="17">
        <v>0.52360263215554803</v>
      </c>
      <c r="AS10" s="17"/>
      <c r="AT10" s="17">
        <v>0.50333381541118205</v>
      </c>
      <c r="AU10" s="17">
        <v>0.448309963245481</v>
      </c>
      <c r="AV10" s="17"/>
      <c r="AW10" s="17">
        <v>0.48294745123642102</v>
      </c>
      <c r="AX10" s="17">
        <v>0.494059866271499</v>
      </c>
      <c r="AY10" s="17"/>
      <c r="AZ10" s="17">
        <v>0.48279814630319801</v>
      </c>
      <c r="BA10" s="17">
        <v>0.498523342174299</v>
      </c>
      <c r="BB10" s="17"/>
      <c r="BC10" s="17">
        <v>0.41704056914116699</v>
      </c>
      <c r="BD10" s="17">
        <v>0.50461019436350896</v>
      </c>
      <c r="BE10" s="17">
        <v>0.50166657980277896</v>
      </c>
      <c r="BF10" s="17">
        <v>0.53505441455027203</v>
      </c>
    </row>
    <row r="11" spans="2:58">
      <c r="B11" s="18" t="s">
        <v>101</v>
      </c>
      <c r="C11" s="19">
        <v>0.36614553662577398</v>
      </c>
      <c r="D11" s="19">
        <v>0.31406943475486798</v>
      </c>
      <c r="E11" s="19">
        <v>0.41627042571579098</v>
      </c>
      <c r="F11" s="19"/>
      <c r="G11" s="19">
        <v>0.41577410137142201</v>
      </c>
      <c r="H11" s="19">
        <v>0.36587817199703898</v>
      </c>
      <c r="I11" s="19">
        <v>0.35437502432976398</v>
      </c>
      <c r="J11" s="19">
        <v>0.35801529632770801</v>
      </c>
      <c r="K11" s="19">
        <v>0.34493380274876401</v>
      </c>
      <c r="L11" s="19">
        <v>0.36202356336588998</v>
      </c>
      <c r="M11" s="19"/>
      <c r="N11" s="19">
        <v>0.33158570697352202</v>
      </c>
      <c r="O11" s="19">
        <v>0.34289882232480901</v>
      </c>
      <c r="P11" s="19">
        <v>0.36413265057861199</v>
      </c>
      <c r="Q11" s="19">
        <v>0.42940604478269001</v>
      </c>
      <c r="R11" s="19"/>
      <c r="S11" s="19">
        <v>0.349414299212637</v>
      </c>
      <c r="T11" s="19">
        <v>0.39681433297483298</v>
      </c>
      <c r="U11" s="19">
        <v>0.309623512106176</v>
      </c>
      <c r="V11" s="19">
        <v>0.367004429542858</v>
      </c>
      <c r="W11" s="19">
        <v>0.393792725408596</v>
      </c>
      <c r="X11" s="19">
        <v>0.373903905535031</v>
      </c>
      <c r="Y11" s="19">
        <v>0.362871762997797</v>
      </c>
      <c r="Z11" s="19">
        <v>0.384564369286445</v>
      </c>
      <c r="AA11" s="19">
        <v>0.36232282177935399</v>
      </c>
      <c r="AB11" s="19"/>
      <c r="AC11" s="19">
        <v>0.35139975756349501</v>
      </c>
      <c r="AD11" s="19">
        <v>0.36200432555516598</v>
      </c>
      <c r="AE11" s="19">
        <v>0.417116640675533</v>
      </c>
      <c r="AF11" s="19">
        <v>0.37201416211723398</v>
      </c>
      <c r="AG11" s="19">
        <v>0.36563633212295199</v>
      </c>
      <c r="AH11" s="19">
        <v>0.29142915529461</v>
      </c>
      <c r="AI11" s="19"/>
      <c r="AJ11" s="19">
        <v>0.33433286157715802</v>
      </c>
      <c r="AK11" s="19">
        <v>0.34680899448413899</v>
      </c>
      <c r="AL11" s="19">
        <v>0.39062745922923697</v>
      </c>
      <c r="AM11" s="19">
        <v>0.375527391500243</v>
      </c>
      <c r="AN11" s="19">
        <v>0.40866646709118698</v>
      </c>
      <c r="AO11" s="19">
        <v>0.45204721571420098</v>
      </c>
      <c r="AP11" s="19"/>
      <c r="AQ11" s="19">
        <v>0.35859176584136498</v>
      </c>
      <c r="AR11" s="19">
        <v>0.34284744924680999</v>
      </c>
      <c r="AS11" s="19"/>
      <c r="AT11" s="19">
        <v>0.35410433251523898</v>
      </c>
      <c r="AU11" s="19">
        <v>0.39902556650575199</v>
      </c>
      <c r="AV11" s="19"/>
      <c r="AW11" s="19">
        <v>0.327710151459293</v>
      </c>
      <c r="AX11" s="19">
        <v>0.38746865531829</v>
      </c>
      <c r="AY11" s="19"/>
      <c r="AZ11" s="19">
        <v>0.303571365516903</v>
      </c>
      <c r="BA11" s="19">
        <v>0.37424930466888801</v>
      </c>
      <c r="BB11" s="19"/>
      <c r="BC11" s="19">
        <v>0.38219212745431502</v>
      </c>
      <c r="BD11" s="19">
        <v>0.39650021199718899</v>
      </c>
      <c r="BE11" s="19">
        <v>0.28979032389563197</v>
      </c>
      <c r="BF11" s="19">
        <v>0.34132339062204298</v>
      </c>
    </row>
    <row r="12" spans="2:58">
      <c r="B12" s="16"/>
    </row>
    <row r="13" spans="2:58">
      <c r="B13" t="s">
        <v>497</v>
      </c>
    </row>
    <row r="14" spans="2:58">
      <c r="B14" t="s">
        <v>498</v>
      </c>
    </row>
    <row r="16" spans="2:58">
      <c r="B16"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BF16"/>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332</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78</v>
      </c>
      <c r="C9" s="17">
        <v>0.20256899409051901</v>
      </c>
      <c r="D9" s="17">
        <v>0.23168829116768</v>
      </c>
      <c r="E9" s="17">
        <v>0.17378012613699101</v>
      </c>
      <c r="F9" s="17"/>
      <c r="G9" s="17">
        <v>0.29728878232678302</v>
      </c>
      <c r="H9" s="17">
        <v>0.27429139635829902</v>
      </c>
      <c r="I9" s="17">
        <v>0.232143148891058</v>
      </c>
      <c r="J9" s="17">
        <v>0.14878277156538899</v>
      </c>
      <c r="K9" s="17">
        <v>0.125048119597791</v>
      </c>
      <c r="L9" s="17">
        <v>0.15281852261019099</v>
      </c>
      <c r="M9" s="17"/>
      <c r="N9" s="17">
        <v>0.27116262069421099</v>
      </c>
      <c r="O9" s="17">
        <v>0.17524835811735601</v>
      </c>
      <c r="P9" s="17">
        <v>0.20656974553982799</v>
      </c>
      <c r="Q9" s="17">
        <v>0.15447582079386499</v>
      </c>
      <c r="R9" s="17"/>
      <c r="S9" s="17">
        <v>0.28350261928326798</v>
      </c>
      <c r="T9" s="17">
        <v>0.189314677052353</v>
      </c>
      <c r="U9" s="17">
        <v>0.16532999797314701</v>
      </c>
      <c r="V9" s="17">
        <v>0.210672618283922</v>
      </c>
      <c r="W9" s="17">
        <v>0.23910654616353499</v>
      </c>
      <c r="X9" s="17">
        <v>0.169864438554159</v>
      </c>
      <c r="Y9" s="17">
        <v>0.21646965658026901</v>
      </c>
      <c r="Z9" s="17">
        <v>0.17854418122090501</v>
      </c>
      <c r="AA9" s="17">
        <v>0.14472058067504801</v>
      </c>
      <c r="AB9" s="17"/>
      <c r="AC9" s="17">
        <v>0.24734957596906401</v>
      </c>
      <c r="AD9" s="17">
        <v>0.165936172488968</v>
      </c>
      <c r="AE9" s="17">
        <v>0.15366803471311499</v>
      </c>
      <c r="AF9" s="17">
        <v>0.17819777085558999</v>
      </c>
      <c r="AG9" s="17">
        <v>0.26740375709025899</v>
      </c>
      <c r="AH9" s="17">
        <v>0.30069245388993399</v>
      </c>
      <c r="AI9" s="17"/>
      <c r="AJ9" s="17">
        <v>0.18379037342983501</v>
      </c>
      <c r="AK9" s="17">
        <v>0.212568053592537</v>
      </c>
      <c r="AL9" s="17">
        <v>0.17464450526858699</v>
      </c>
      <c r="AM9" s="17">
        <v>0.21825726488977301</v>
      </c>
      <c r="AN9" s="17">
        <v>0.229232420729645</v>
      </c>
      <c r="AO9" s="17">
        <v>0.23550936113851401</v>
      </c>
      <c r="AP9" s="17"/>
      <c r="AQ9" s="17">
        <v>0.27997625802703602</v>
      </c>
      <c r="AR9" s="17">
        <v>0.166679025964175</v>
      </c>
      <c r="AS9" s="17"/>
      <c r="AT9" s="17">
        <v>0.20222281498639799</v>
      </c>
      <c r="AU9" s="17">
        <v>0.20054288894285099</v>
      </c>
      <c r="AV9" s="17"/>
      <c r="AW9" s="17">
        <v>0.30814737833406503</v>
      </c>
      <c r="AX9" s="17">
        <v>0.14399639467886099</v>
      </c>
      <c r="AY9" s="17"/>
      <c r="AZ9" s="17">
        <v>0.29528150296348799</v>
      </c>
      <c r="BA9" s="17">
        <v>0.175585011177784</v>
      </c>
      <c r="BB9" s="17"/>
      <c r="BC9" s="17">
        <v>0.29680794919561698</v>
      </c>
      <c r="BD9" s="17">
        <v>0.13407889430258099</v>
      </c>
      <c r="BE9" s="17">
        <v>0.25233986341245801</v>
      </c>
      <c r="BF9" s="17">
        <v>0.20943154154214999</v>
      </c>
    </row>
    <row r="10" spans="2:58">
      <c r="B10" s="18" t="s">
        <v>79</v>
      </c>
      <c r="C10" s="17">
        <v>0.47998466225991399</v>
      </c>
      <c r="D10" s="17">
        <v>0.48909998553823197</v>
      </c>
      <c r="E10" s="17">
        <v>0.471739840566541</v>
      </c>
      <c r="F10" s="17"/>
      <c r="G10" s="17">
        <v>0.33952710403645803</v>
      </c>
      <c r="H10" s="17">
        <v>0.42789343267680102</v>
      </c>
      <c r="I10" s="17">
        <v>0.46017558026554101</v>
      </c>
      <c r="J10" s="17">
        <v>0.51911139842430498</v>
      </c>
      <c r="K10" s="17">
        <v>0.54438431507028195</v>
      </c>
      <c r="L10" s="17">
        <v>0.55769411460310603</v>
      </c>
      <c r="M10" s="17"/>
      <c r="N10" s="17">
        <v>0.44829074153007997</v>
      </c>
      <c r="O10" s="17">
        <v>0.51996661715490999</v>
      </c>
      <c r="P10" s="17">
        <v>0.48006724042258903</v>
      </c>
      <c r="Q10" s="17">
        <v>0.47368068567740901</v>
      </c>
      <c r="R10" s="17"/>
      <c r="S10" s="17">
        <v>0.42753415357417501</v>
      </c>
      <c r="T10" s="17">
        <v>0.45646850098550601</v>
      </c>
      <c r="U10" s="17">
        <v>0.51268835836370497</v>
      </c>
      <c r="V10" s="17">
        <v>0.50918350872528795</v>
      </c>
      <c r="W10" s="17">
        <v>0.41476316011196701</v>
      </c>
      <c r="X10" s="17">
        <v>0.47760084941041298</v>
      </c>
      <c r="Y10" s="17">
        <v>0.49287421720718499</v>
      </c>
      <c r="Z10" s="17">
        <v>0.53471213037607801</v>
      </c>
      <c r="AA10" s="17">
        <v>0.53739101330965999</v>
      </c>
      <c r="AB10" s="17"/>
      <c r="AC10" s="17">
        <v>0.46137645138327898</v>
      </c>
      <c r="AD10" s="17">
        <v>0.49466720237961298</v>
      </c>
      <c r="AE10" s="17">
        <v>0.51126405429539101</v>
      </c>
      <c r="AF10" s="17">
        <v>0.479576016038263</v>
      </c>
      <c r="AG10" s="17">
        <v>0.46068300787164301</v>
      </c>
      <c r="AH10" s="17">
        <v>0.433627372605912</v>
      </c>
      <c r="AI10" s="17"/>
      <c r="AJ10" s="17">
        <v>0.52272750453272498</v>
      </c>
      <c r="AK10" s="17">
        <v>0.475278729427345</v>
      </c>
      <c r="AL10" s="17">
        <v>0.49224898895674601</v>
      </c>
      <c r="AM10" s="17">
        <v>0.43167934341376302</v>
      </c>
      <c r="AN10" s="17">
        <v>0.43882930963332401</v>
      </c>
      <c r="AO10" s="17">
        <v>0.39551437775391401</v>
      </c>
      <c r="AP10" s="17"/>
      <c r="AQ10" s="17">
        <v>0.42989947547344398</v>
      </c>
      <c r="AR10" s="17">
        <v>0.52474679564689997</v>
      </c>
      <c r="AS10" s="17"/>
      <c r="AT10" s="17">
        <v>0.48547676099314901</v>
      </c>
      <c r="AU10" s="17">
        <v>0.46949785265958999</v>
      </c>
      <c r="AV10" s="17"/>
      <c r="AW10" s="17">
        <v>0.42725366612371102</v>
      </c>
      <c r="AX10" s="17">
        <v>0.50923867609421203</v>
      </c>
      <c r="AY10" s="17"/>
      <c r="AZ10" s="17">
        <v>0.42685156141895803</v>
      </c>
      <c r="BA10" s="17">
        <v>0.50341411439913797</v>
      </c>
      <c r="BB10" s="17"/>
      <c r="BC10" s="17">
        <v>0.413592106094335</v>
      </c>
      <c r="BD10" s="17">
        <v>0.49547595987684101</v>
      </c>
      <c r="BE10" s="17">
        <v>0.46977635688946101</v>
      </c>
      <c r="BF10" s="17">
        <v>0.50587145290664504</v>
      </c>
    </row>
    <row r="11" spans="2:58">
      <c r="B11" s="18" t="s">
        <v>101</v>
      </c>
      <c r="C11" s="19">
        <v>0.31744634364956698</v>
      </c>
      <c r="D11" s="19">
        <v>0.279211723294088</v>
      </c>
      <c r="E11" s="19">
        <v>0.35448003329646799</v>
      </c>
      <c r="F11" s="19"/>
      <c r="G11" s="19">
        <v>0.36318411363675901</v>
      </c>
      <c r="H11" s="19">
        <v>0.29781517096490001</v>
      </c>
      <c r="I11" s="19">
        <v>0.30768127084340102</v>
      </c>
      <c r="J11" s="19">
        <v>0.33210583001030602</v>
      </c>
      <c r="K11" s="19">
        <v>0.33056756533192699</v>
      </c>
      <c r="L11" s="19">
        <v>0.28948736278670401</v>
      </c>
      <c r="M11" s="19"/>
      <c r="N11" s="19">
        <v>0.28054663777570898</v>
      </c>
      <c r="O11" s="19">
        <v>0.304785024727734</v>
      </c>
      <c r="P11" s="19">
        <v>0.31336301403758299</v>
      </c>
      <c r="Q11" s="19">
        <v>0.37184349352872598</v>
      </c>
      <c r="R11" s="19"/>
      <c r="S11" s="19">
        <v>0.28896322714255701</v>
      </c>
      <c r="T11" s="19">
        <v>0.35421682196214199</v>
      </c>
      <c r="U11" s="19">
        <v>0.32198164366314902</v>
      </c>
      <c r="V11" s="19">
        <v>0.28014387299079002</v>
      </c>
      <c r="W11" s="19">
        <v>0.34613029372449899</v>
      </c>
      <c r="X11" s="19">
        <v>0.35253471203542802</v>
      </c>
      <c r="Y11" s="19">
        <v>0.290656126212546</v>
      </c>
      <c r="Z11" s="19">
        <v>0.28674368840301701</v>
      </c>
      <c r="AA11" s="19">
        <v>0.317888406015292</v>
      </c>
      <c r="AB11" s="19"/>
      <c r="AC11" s="19">
        <v>0.29127397264765698</v>
      </c>
      <c r="AD11" s="19">
        <v>0.33939662513141899</v>
      </c>
      <c r="AE11" s="19">
        <v>0.33506791099149402</v>
      </c>
      <c r="AF11" s="19">
        <v>0.34222621310614598</v>
      </c>
      <c r="AG11" s="19">
        <v>0.271913235038098</v>
      </c>
      <c r="AH11" s="19">
        <v>0.26568017350415402</v>
      </c>
      <c r="AI11" s="19"/>
      <c r="AJ11" s="19">
        <v>0.29348212203744001</v>
      </c>
      <c r="AK11" s="19">
        <v>0.312153216980117</v>
      </c>
      <c r="AL11" s="19">
        <v>0.33310650577466699</v>
      </c>
      <c r="AM11" s="19">
        <v>0.350063391696464</v>
      </c>
      <c r="AN11" s="19">
        <v>0.33193826963703099</v>
      </c>
      <c r="AO11" s="19">
        <v>0.36897626110757198</v>
      </c>
      <c r="AP11" s="19"/>
      <c r="AQ11" s="19">
        <v>0.29012426649952</v>
      </c>
      <c r="AR11" s="19">
        <v>0.30857417838892598</v>
      </c>
      <c r="AS11" s="19"/>
      <c r="AT11" s="19">
        <v>0.31230042402045299</v>
      </c>
      <c r="AU11" s="19">
        <v>0.32995925839755802</v>
      </c>
      <c r="AV11" s="19"/>
      <c r="AW11" s="19">
        <v>0.26459895554222401</v>
      </c>
      <c r="AX11" s="19">
        <v>0.34676492922692698</v>
      </c>
      <c r="AY11" s="19"/>
      <c r="AZ11" s="19">
        <v>0.27786693561755399</v>
      </c>
      <c r="BA11" s="19">
        <v>0.32100087442307801</v>
      </c>
      <c r="BB11" s="19"/>
      <c r="BC11" s="19">
        <v>0.28959994471004802</v>
      </c>
      <c r="BD11" s="19">
        <v>0.37044514582057803</v>
      </c>
      <c r="BE11" s="19">
        <v>0.27788377969808198</v>
      </c>
      <c r="BF11" s="19">
        <v>0.28469700555120497</v>
      </c>
    </row>
    <row r="12" spans="2:58">
      <c r="B12" s="16"/>
    </row>
    <row r="13" spans="2:58">
      <c r="B13" t="s">
        <v>497</v>
      </c>
    </row>
    <row r="14" spans="2:58">
      <c r="B14" t="s">
        <v>498</v>
      </c>
    </row>
    <row r="16" spans="2:58">
      <c r="B16"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BF16"/>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333</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78</v>
      </c>
      <c r="C9" s="17">
        <v>0.16776331049127999</v>
      </c>
      <c r="D9" s="17">
        <v>0.202964104179264</v>
      </c>
      <c r="E9" s="17">
        <v>0.13376963262789299</v>
      </c>
      <c r="F9" s="17"/>
      <c r="G9" s="17">
        <v>0.21048555628979301</v>
      </c>
      <c r="H9" s="17">
        <v>0.249702969429654</v>
      </c>
      <c r="I9" s="17">
        <v>0.20428780458247101</v>
      </c>
      <c r="J9" s="17">
        <v>0.11216642886200499</v>
      </c>
      <c r="K9" s="17">
        <v>0.114248796964977</v>
      </c>
      <c r="L9" s="17">
        <v>0.125534996372486</v>
      </c>
      <c r="M9" s="17"/>
      <c r="N9" s="17">
        <v>0.21908400166412401</v>
      </c>
      <c r="O9" s="17">
        <v>0.139157368419734</v>
      </c>
      <c r="P9" s="17">
        <v>0.19842912333052901</v>
      </c>
      <c r="Q9" s="17">
        <v>0.114074796642002</v>
      </c>
      <c r="R9" s="17"/>
      <c r="S9" s="17">
        <v>0.25554789802815298</v>
      </c>
      <c r="T9" s="17">
        <v>0.125367955437234</v>
      </c>
      <c r="U9" s="17">
        <v>0.16450455449429799</v>
      </c>
      <c r="V9" s="17">
        <v>0.155563335273815</v>
      </c>
      <c r="W9" s="17">
        <v>0.156155357314155</v>
      </c>
      <c r="X9" s="17">
        <v>0.14642814864446599</v>
      </c>
      <c r="Y9" s="17">
        <v>0.18500347694289401</v>
      </c>
      <c r="Z9" s="17">
        <v>0.20653998219466299</v>
      </c>
      <c r="AA9" s="17">
        <v>0.125890151124773</v>
      </c>
      <c r="AB9" s="17"/>
      <c r="AC9" s="17">
        <v>0.25700848371902701</v>
      </c>
      <c r="AD9" s="17">
        <v>0.124755292082067</v>
      </c>
      <c r="AE9" s="17">
        <v>0.134632214764448</v>
      </c>
      <c r="AF9" s="17">
        <v>0.145485150638092</v>
      </c>
      <c r="AG9" s="17">
        <v>0.127870317020156</v>
      </c>
      <c r="AH9" s="17">
        <v>0.24669196730649701</v>
      </c>
      <c r="AI9" s="17"/>
      <c r="AJ9" s="17">
        <v>0.16128452992415099</v>
      </c>
      <c r="AK9" s="17">
        <v>0.15723559317202199</v>
      </c>
      <c r="AL9" s="17">
        <v>0.17710874526974499</v>
      </c>
      <c r="AM9" s="17">
        <v>0.18272998307938901</v>
      </c>
      <c r="AN9" s="17">
        <v>0.184943180712381</v>
      </c>
      <c r="AO9" s="17">
        <v>0.164930287062933</v>
      </c>
      <c r="AP9" s="17"/>
      <c r="AQ9" s="17">
        <v>0.22886153750784299</v>
      </c>
      <c r="AR9" s="17">
        <v>0.161383882248994</v>
      </c>
      <c r="AS9" s="17"/>
      <c r="AT9" s="17">
        <v>0.16330785291253599</v>
      </c>
      <c r="AU9" s="17">
        <v>0.18718161290099899</v>
      </c>
      <c r="AV9" s="17"/>
      <c r="AW9" s="17">
        <v>0.23780696105048801</v>
      </c>
      <c r="AX9" s="17">
        <v>0.128904611194739</v>
      </c>
      <c r="AY9" s="17"/>
      <c r="AZ9" s="17">
        <v>0.244786852382363</v>
      </c>
      <c r="BA9" s="17">
        <v>0.14408971975356799</v>
      </c>
      <c r="BB9" s="17"/>
      <c r="BC9" s="17">
        <v>0.24141943531482099</v>
      </c>
      <c r="BD9" s="17">
        <v>0.110969123221766</v>
      </c>
      <c r="BE9" s="17">
        <v>0.21213533607874499</v>
      </c>
      <c r="BF9" s="17">
        <v>0.15860197877101001</v>
      </c>
    </row>
    <row r="10" spans="2:58">
      <c r="B10" s="18" t="s">
        <v>79</v>
      </c>
      <c r="C10" s="17">
        <v>0.47124197839690402</v>
      </c>
      <c r="D10" s="17">
        <v>0.46010960337006002</v>
      </c>
      <c r="E10" s="17">
        <v>0.48191195872416898</v>
      </c>
      <c r="F10" s="17"/>
      <c r="G10" s="17">
        <v>0.35316973724561201</v>
      </c>
      <c r="H10" s="17">
        <v>0.40108965346139502</v>
      </c>
      <c r="I10" s="17">
        <v>0.458976912868922</v>
      </c>
      <c r="J10" s="17">
        <v>0.51866575656556602</v>
      </c>
      <c r="K10" s="17">
        <v>0.53757202579486196</v>
      </c>
      <c r="L10" s="17">
        <v>0.53251292264591799</v>
      </c>
      <c r="M10" s="17"/>
      <c r="N10" s="17">
        <v>0.43285144695945199</v>
      </c>
      <c r="O10" s="17">
        <v>0.50400897120369703</v>
      </c>
      <c r="P10" s="17">
        <v>0.45667797631408202</v>
      </c>
      <c r="Q10" s="17">
        <v>0.49252962884071899</v>
      </c>
      <c r="R10" s="17"/>
      <c r="S10" s="17">
        <v>0.41337237343539601</v>
      </c>
      <c r="T10" s="17">
        <v>0.45931469858415203</v>
      </c>
      <c r="U10" s="17">
        <v>0.48023115570798303</v>
      </c>
      <c r="V10" s="17">
        <v>0.48704800603996401</v>
      </c>
      <c r="W10" s="17">
        <v>0.43155842683954498</v>
      </c>
      <c r="X10" s="17">
        <v>0.50123410395671397</v>
      </c>
      <c r="Y10" s="17">
        <v>0.46558175941184998</v>
      </c>
      <c r="Z10" s="17">
        <v>0.451494920425068</v>
      </c>
      <c r="AA10" s="17">
        <v>0.54887234202433999</v>
      </c>
      <c r="AB10" s="17"/>
      <c r="AC10" s="17">
        <v>0.41949913486935902</v>
      </c>
      <c r="AD10" s="17">
        <v>0.491177013884182</v>
      </c>
      <c r="AE10" s="17">
        <v>0.47293517178547401</v>
      </c>
      <c r="AF10" s="17">
        <v>0.47598483598889202</v>
      </c>
      <c r="AG10" s="17">
        <v>0.52883448984361303</v>
      </c>
      <c r="AH10" s="17">
        <v>0.46828498661695001</v>
      </c>
      <c r="AI10" s="17"/>
      <c r="AJ10" s="17">
        <v>0.49784544753502402</v>
      </c>
      <c r="AK10" s="17">
        <v>0.48558674619020598</v>
      </c>
      <c r="AL10" s="17">
        <v>0.45654735589261602</v>
      </c>
      <c r="AM10" s="17">
        <v>0.44745736448367501</v>
      </c>
      <c r="AN10" s="17">
        <v>0.439510868575613</v>
      </c>
      <c r="AO10" s="17">
        <v>0.42770015432985797</v>
      </c>
      <c r="AP10" s="17"/>
      <c r="AQ10" s="17">
        <v>0.40990139167358303</v>
      </c>
      <c r="AR10" s="17">
        <v>0.50374959002738895</v>
      </c>
      <c r="AS10" s="17"/>
      <c r="AT10" s="17">
        <v>0.47370401679817298</v>
      </c>
      <c r="AU10" s="17">
        <v>0.466941377959389</v>
      </c>
      <c r="AV10" s="17"/>
      <c r="AW10" s="17">
        <v>0.44807273935002101</v>
      </c>
      <c r="AX10" s="17">
        <v>0.48409577008058302</v>
      </c>
      <c r="AY10" s="17"/>
      <c r="AZ10" s="17">
        <v>0.43745234769700703</v>
      </c>
      <c r="BA10" s="17">
        <v>0.48978974339680798</v>
      </c>
      <c r="BB10" s="17"/>
      <c r="BC10" s="17">
        <v>0.41994029052752502</v>
      </c>
      <c r="BD10" s="17">
        <v>0.501405258384931</v>
      </c>
      <c r="BE10" s="17">
        <v>0.484443686838475</v>
      </c>
      <c r="BF10" s="17">
        <v>0.50969342406040596</v>
      </c>
    </row>
    <row r="11" spans="2:58">
      <c r="B11" s="18" t="s">
        <v>101</v>
      </c>
      <c r="C11" s="19">
        <v>0.36099471111181602</v>
      </c>
      <c r="D11" s="19">
        <v>0.33692629245067601</v>
      </c>
      <c r="E11" s="19">
        <v>0.38431840864793798</v>
      </c>
      <c r="F11" s="19"/>
      <c r="G11" s="19">
        <v>0.436344706464595</v>
      </c>
      <c r="H11" s="19">
        <v>0.34920737710895</v>
      </c>
      <c r="I11" s="19">
        <v>0.33673528254860702</v>
      </c>
      <c r="J11" s="19">
        <v>0.36916781457242898</v>
      </c>
      <c r="K11" s="19">
        <v>0.34817917724016101</v>
      </c>
      <c r="L11" s="19">
        <v>0.34195208098159602</v>
      </c>
      <c r="M11" s="19"/>
      <c r="N11" s="19">
        <v>0.348064551376424</v>
      </c>
      <c r="O11" s="19">
        <v>0.356833660376569</v>
      </c>
      <c r="P11" s="19">
        <v>0.344892900355389</v>
      </c>
      <c r="Q11" s="19">
        <v>0.39339557451727902</v>
      </c>
      <c r="R11" s="19"/>
      <c r="S11" s="19">
        <v>0.33107972853645101</v>
      </c>
      <c r="T11" s="19">
        <v>0.41531734597861403</v>
      </c>
      <c r="U11" s="19">
        <v>0.35526428979771901</v>
      </c>
      <c r="V11" s="19">
        <v>0.35738865868622099</v>
      </c>
      <c r="W11" s="19">
        <v>0.41228621584629999</v>
      </c>
      <c r="X11" s="19">
        <v>0.35233774739882001</v>
      </c>
      <c r="Y11" s="19">
        <v>0.34941476364525598</v>
      </c>
      <c r="Z11" s="19">
        <v>0.34196509738026898</v>
      </c>
      <c r="AA11" s="19">
        <v>0.32523750685088598</v>
      </c>
      <c r="AB11" s="19"/>
      <c r="AC11" s="19">
        <v>0.32349238141161302</v>
      </c>
      <c r="AD11" s="19">
        <v>0.38406769403375102</v>
      </c>
      <c r="AE11" s="19">
        <v>0.39243261345007802</v>
      </c>
      <c r="AF11" s="19">
        <v>0.37853001337301601</v>
      </c>
      <c r="AG11" s="19">
        <v>0.34329519313623003</v>
      </c>
      <c r="AH11" s="19">
        <v>0.28502304607655199</v>
      </c>
      <c r="AI11" s="19"/>
      <c r="AJ11" s="19">
        <v>0.34087002254082499</v>
      </c>
      <c r="AK11" s="19">
        <v>0.35717766063777201</v>
      </c>
      <c r="AL11" s="19">
        <v>0.36634389883763901</v>
      </c>
      <c r="AM11" s="19">
        <v>0.36981265243693601</v>
      </c>
      <c r="AN11" s="19">
        <v>0.37554595071200603</v>
      </c>
      <c r="AO11" s="19">
        <v>0.40736955860720903</v>
      </c>
      <c r="AP11" s="19"/>
      <c r="AQ11" s="19">
        <v>0.36123707081857398</v>
      </c>
      <c r="AR11" s="19">
        <v>0.33486652772361702</v>
      </c>
      <c r="AS11" s="19"/>
      <c r="AT11" s="19">
        <v>0.362988130289291</v>
      </c>
      <c r="AU11" s="19">
        <v>0.345877009139611</v>
      </c>
      <c r="AV11" s="19"/>
      <c r="AW11" s="19">
        <v>0.314120299599491</v>
      </c>
      <c r="AX11" s="19">
        <v>0.38699961872467797</v>
      </c>
      <c r="AY11" s="19"/>
      <c r="AZ11" s="19">
        <v>0.317760799920631</v>
      </c>
      <c r="BA11" s="19">
        <v>0.36612053684962298</v>
      </c>
      <c r="BB11" s="19"/>
      <c r="BC11" s="19">
        <v>0.33864027415765302</v>
      </c>
      <c r="BD11" s="19">
        <v>0.38762561839330301</v>
      </c>
      <c r="BE11" s="19">
        <v>0.30342097708277999</v>
      </c>
      <c r="BF11" s="19">
        <v>0.33170459716858403</v>
      </c>
    </row>
    <row r="12" spans="2:58">
      <c r="B12" s="16"/>
    </row>
    <row r="13" spans="2:58">
      <c r="B13" t="s">
        <v>497</v>
      </c>
    </row>
    <row r="14" spans="2:58">
      <c r="B14" t="s">
        <v>498</v>
      </c>
    </row>
    <row r="16" spans="2:58">
      <c r="B16"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BF16"/>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334</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78</v>
      </c>
      <c r="C9" s="17">
        <v>0.15856655967673999</v>
      </c>
      <c r="D9" s="17">
        <v>0.189987076143007</v>
      </c>
      <c r="E9" s="17">
        <v>0.12717948835430201</v>
      </c>
      <c r="F9" s="17"/>
      <c r="G9" s="17">
        <v>0.25041621950474502</v>
      </c>
      <c r="H9" s="17">
        <v>0.26052683577583402</v>
      </c>
      <c r="I9" s="17">
        <v>0.226372145848284</v>
      </c>
      <c r="J9" s="17">
        <v>8.9434263814308204E-2</v>
      </c>
      <c r="K9" s="17">
        <v>5.30293389833928E-2</v>
      </c>
      <c r="L9" s="17">
        <v>8.5552437365620904E-2</v>
      </c>
      <c r="M9" s="17"/>
      <c r="N9" s="17">
        <v>0.24606223358075699</v>
      </c>
      <c r="O9" s="17">
        <v>0.12791038741524799</v>
      </c>
      <c r="P9" s="17">
        <v>0.14784269678246501</v>
      </c>
      <c r="Q9" s="17">
        <v>0.106204536675088</v>
      </c>
      <c r="R9" s="17"/>
      <c r="S9" s="17">
        <v>0.27865015436225099</v>
      </c>
      <c r="T9" s="17">
        <v>0.125073103584669</v>
      </c>
      <c r="U9" s="17">
        <v>0.12031565443304799</v>
      </c>
      <c r="V9" s="17">
        <v>0.11220020162972701</v>
      </c>
      <c r="W9" s="17">
        <v>0.13487482170189299</v>
      </c>
      <c r="X9" s="17">
        <v>0.15755584815594001</v>
      </c>
      <c r="Y9" s="17">
        <v>0.161090808448969</v>
      </c>
      <c r="Z9" s="17">
        <v>0.19802653538422599</v>
      </c>
      <c r="AA9" s="17">
        <v>0.12538410539043701</v>
      </c>
      <c r="AB9" s="17"/>
      <c r="AC9" s="17">
        <v>0.29328935736998402</v>
      </c>
      <c r="AD9" s="17">
        <v>0.127363037370161</v>
      </c>
      <c r="AE9" s="17">
        <v>0.13499692679321301</v>
      </c>
      <c r="AF9" s="17">
        <v>0.10140689999109399</v>
      </c>
      <c r="AG9" s="17">
        <v>9.8859077581574695E-2</v>
      </c>
      <c r="AH9" s="17">
        <v>4.7919245201380301E-2</v>
      </c>
      <c r="AI9" s="17"/>
      <c r="AJ9" s="17">
        <v>0.12862404376891501</v>
      </c>
      <c r="AK9" s="17">
        <v>0.161935870944799</v>
      </c>
      <c r="AL9" s="17">
        <v>0.135494224275754</v>
      </c>
      <c r="AM9" s="17">
        <v>0.162688732156342</v>
      </c>
      <c r="AN9" s="17">
        <v>0.209593895464911</v>
      </c>
      <c r="AO9" s="17">
        <v>0.19633667091267301</v>
      </c>
      <c r="AP9" s="17"/>
      <c r="AQ9" s="17">
        <v>0.22232763373474801</v>
      </c>
      <c r="AR9" s="17">
        <v>0.14526747755035499</v>
      </c>
      <c r="AS9" s="17"/>
      <c r="AT9" s="17">
        <v>0.14625067347439999</v>
      </c>
      <c r="AU9" s="17">
        <v>0.209878718390307</v>
      </c>
      <c r="AV9" s="17"/>
      <c r="AW9" s="17">
        <v>0.21044066506373699</v>
      </c>
      <c r="AX9" s="17">
        <v>0.129787930258981</v>
      </c>
      <c r="AY9" s="17"/>
      <c r="AZ9" s="17">
        <v>0.27372623520696299</v>
      </c>
      <c r="BA9" s="17">
        <v>0.121146255960602</v>
      </c>
      <c r="BB9" s="17"/>
      <c r="BC9" s="17">
        <v>0.262096285412311</v>
      </c>
      <c r="BD9" s="17">
        <v>0.101228684405162</v>
      </c>
      <c r="BE9" s="17">
        <v>0.19207029247531701</v>
      </c>
      <c r="BF9" s="17">
        <v>0.15785721273838299</v>
      </c>
    </row>
    <row r="10" spans="2:58">
      <c r="B10" s="18" t="s">
        <v>79</v>
      </c>
      <c r="C10" s="17">
        <v>0.54954610552402805</v>
      </c>
      <c r="D10" s="17">
        <v>0.55363601181659705</v>
      </c>
      <c r="E10" s="17">
        <v>0.54783391346731602</v>
      </c>
      <c r="F10" s="17"/>
      <c r="G10" s="17">
        <v>0.39684111876454597</v>
      </c>
      <c r="H10" s="17">
        <v>0.46912641634160901</v>
      </c>
      <c r="I10" s="17">
        <v>0.48778988598107598</v>
      </c>
      <c r="J10" s="17">
        <v>0.61971470413899599</v>
      </c>
      <c r="K10" s="17">
        <v>0.67481219623503297</v>
      </c>
      <c r="L10" s="17">
        <v>0.63019534150660195</v>
      </c>
      <c r="M10" s="17"/>
      <c r="N10" s="17">
        <v>0.50128802370894998</v>
      </c>
      <c r="O10" s="17">
        <v>0.58076499317830799</v>
      </c>
      <c r="P10" s="17">
        <v>0.56514129929434898</v>
      </c>
      <c r="Q10" s="17">
        <v>0.555099930924836</v>
      </c>
      <c r="R10" s="17"/>
      <c r="S10" s="17">
        <v>0.43939810397908802</v>
      </c>
      <c r="T10" s="17">
        <v>0.536522396775719</v>
      </c>
      <c r="U10" s="17">
        <v>0.59125238898284105</v>
      </c>
      <c r="V10" s="17">
        <v>0.58163141274115704</v>
      </c>
      <c r="W10" s="17">
        <v>0.58083819593124297</v>
      </c>
      <c r="X10" s="17">
        <v>0.573150175384876</v>
      </c>
      <c r="Y10" s="17">
        <v>0.59480936276943597</v>
      </c>
      <c r="Z10" s="17">
        <v>0.52722566675355897</v>
      </c>
      <c r="AA10" s="17">
        <v>0.57304383064805198</v>
      </c>
      <c r="AB10" s="17"/>
      <c r="AC10" s="17">
        <v>0.44850143484877097</v>
      </c>
      <c r="AD10" s="17">
        <v>0.56190331958518203</v>
      </c>
      <c r="AE10" s="17">
        <v>0.54300528484356203</v>
      </c>
      <c r="AF10" s="17">
        <v>0.59631525534988905</v>
      </c>
      <c r="AG10" s="17">
        <v>0.62575631449817903</v>
      </c>
      <c r="AH10" s="17">
        <v>0.69592246691007298</v>
      </c>
      <c r="AI10" s="17"/>
      <c r="AJ10" s="17">
        <v>0.60326361795862704</v>
      </c>
      <c r="AK10" s="17">
        <v>0.55276577296445695</v>
      </c>
      <c r="AL10" s="17">
        <v>0.545395723050356</v>
      </c>
      <c r="AM10" s="17">
        <v>0.52848944740030301</v>
      </c>
      <c r="AN10" s="17">
        <v>0.46939663097920498</v>
      </c>
      <c r="AO10" s="17">
        <v>0.50459564756849096</v>
      </c>
      <c r="AP10" s="17"/>
      <c r="AQ10" s="17">
        <v>0.49624084633843302</v>
      </c>
      <c r="AR10" s="17">
        <v>0.58370717580044995</v>
      </c>
      <c r="AS10" s="17"/>
      <c r="AT10" s="17">
        <v>0.56485020071742897</v>
      </c>
      <c r="AU10" s="17">
        <v>0.49694707348703299</v>
      </c>
      <c r="AV10" s="17"/>
      <c r="AW10" s="17">
        <v>0.54514794233215602</v>
      </c>
      <c r="AX10" s="17">
        <v>0.55198611114288998</v>
      </c>
      <c r="AY10" s="17"/>
      <c r="AZ10" s="17">
        <v>0.46712814541968101</v>
      </c>
      <c r="BA10" s="17">
        <v>0.58464613310037705</v>
      </c>
      <c r="BB10" s="17"/>
      <c r="BC10" s="17">
        <v>0.46623718475749498</v>
      </c>
      <c r="BD10" s="17">
        <v>0.56487232740077598</v>
      </c>
      <c r="BE10" s="17">
        <v>0.57161108415079798</v>
      </c>
      <c r="BF10" s="17">
        <v>0.57291271285273404</v>
      </c>
    </row>
    <row r="11" spans="2:58">
      <c r="B11" s="18" t="s">
        <v>101</v>
      </c>
      <c r="C11" s="19">
        <v>0.29188733479923201</v>
      </c>
      <c r="D11" s="19">
        <v>0.25637691204039598</v>
      </c>
      <c r="E11" s="19">
        <v>0.32498659817838199</v>
      </c>
      <c r="F11" s="19"/>
      <c r="G11" s="19">
        <v>0.35274266173070901</v>
      </c>
      <c r="H11" s="19">
        <v>0.27034674788255703</v>
      </c>
      <c r="I11" s="19">
        <v>0.28583796817064</v>
      </c>
      <c r="J11" s="19">
        <v>0.29085103204669599</v>
      </c>
      <c r="K11" s="19">
        <v>0.27215846478157402</v>
      </c>
      <c r="L11" s="19">
        <v>0.28425222112777698</v>
      </c>
      <c r="M11" s="19"/>
      <c r="N11" s="19">
        <v>0.252649742710293</v>
      </c>
      <c r="O11" s="19">
        <v>0.291324619406444</v>
      </c>
      <c r="P11" s="19">
        <v>0.28701600392318599</v>
      </c>
      <c r="Q11" s="19">
        <v>0.33869553240007599</v>
      </c>
      <c r="R11" s="19"/>
      <c r="S11" s="19">
        <v>0.28195174165866099</v>
      </c>
      <c r="T11" s="19">
        <v>0.338404499639612</v>
      </c>
      <c r="U11" s="19">
        <v>0.28843195658411103</v>
      </c>
      <c r="V11" s="19">
        <v>0.30616838562911602</v>
      </c>
      <c r="W11" s="19">
        <v>0.284286982366865</v>
      </c>
      <c r="X11" s="19">
        <v>0.26929397645918302</v>
      </c>
      <c r="Y11" s="19">
        <v>0.244099828781594</v>
      </c>
      <c r="Z11" s="19">
        <v>0.27474779786221498</v>
      </c>
      <c r="AA11" s="19">
        <v>0.30157206396151098</v>
      </c>
      <c r="AB11" s="19"/>
      <c r="AC11" s="19">
        <v>0.25820920778124401</v>
      </c>
      <c r="AD11" s="19">
        <v>0.310733643044657</v>
      </c>
      <c r="AE11" s="19">
        <v>0.32199778836322501</v>
      </c>
      <c r="AF11" s="19">
        <v>0.30227784465901703</v>
      </c>
      <c r="AG11" s="19">
        <v>0.27538460792024599</v>
      </c>
      <c r="AH11" s="19">
        <v>0.256158287888547</v>
      </c>
      <c r="AI11" s="19"/>
      <c r="AJ11" s="19">
        <v>0.26811233827245801</v>
      </c>
      <c r="AK11" s="19">
        <v>0.285298356090744</v>
      </c>
      <c r="AL11" s="19">
        <v>0.31911005267388998</v>
      </c>
      <c r="AM11" s="19">
        <v>0.30882182044335599</v>
      </c>
      <c r="AN11" s="19">
        <v>0.321009473555884</v>
      </c>
      <c r="AO11" s="19">
        <v>0.299067681518837</v>
      </c>
      <c r="AP11" s="19"/>
      <c r="AQ11" s="19">
        <v>0.28143151992681997</v>
      </c>
      <c r="AR11" s="19">
        <v>0.27102534664919498</v>
      </c>
      <c r="AS11" s="19"/>
      <c r="AT11" s="19">
        <v>0.28889912580817101</v>
      </c>
      <c r="AU11" s="19">
        <v>0.29317420812265998</v>
      </c>
      <c r="AV11" s="19"/>
      <c r="AW11" s="19">
        <v>0.24441139260410699</v>
      </c>
      <c r="AX11" s="19">
        <v>0.31822595859812902</v>
      </c>
      <c r="AY11" s="19"/>
      <c r="AZ11" s="19">
        <v>0.25914561937335601</v>
      </c>
      <c r="BA11" s="19">
        <v>0.29420761093902098</v>
      </c>
      <c r="BB11" s="19"/>
      <c r="BC11" s="19">
        <v>0.27166652983019501</v>
      </c>
      <c r="BD11" s="19">
        <v>0.333898988194062</v>
      </c>
      <c r="BE11" s="19">
        <v>0.23631862337388601</v>
      </c>
      <c r="BF11" s="19">
        <v>0.26923007440888203</v>
      </c>
    </row>
    <row r="12" spans="2:58">
      <c r="B12" s="16"/>
    </row>
    <row r="13" spans="2:58">
      <c r="B13" t="s">
        <v>497</v>
      </c>
    </row>
    <row r="14" spans="2:58">
      <c r="B14" t="s">
        <v>498</v>
      </c>
    </row>
    <row r="16" spans="2:58">
      <c r="B16"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BF16"/>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335</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78</v>
      </c>
      <c r="C9" s="17">
        <v>0.103931168404781</v>
      </c>
      <c r="D9" s="17">
        <v>0.12991968430551601</v>
      </c>
      <c r="E9" s="17">
        <v>7.7195681133081298E-2</v>
      </c>
      <c r="F9" s="17"/>
      <c r="G9" s="17">
        <v>0.18077018434641201</v>
      </c>
      <c r="H9" s="17">
        <v>0.209202290819342</v>
      </c>
      <c r="I9" s="17">
        <v>0.13481546635806699</v>
      </c>
      <c r="J9" s="17">
        <v>5.38851401997417E-2</v>
      </c>
      <c r="K9" s="17">
        <v>4.1547395772203802E-2</v>
      </c>
      <c r="L9" s="17">
        <v>2.2023158075606099E-2</v>
      </c>
      <c r="M9" s="17"/>
      <c r="N9" s="17">
        <v>0.169009955130768</v>
      </c>
      <c r="O9" s="17">
        <v>7.8825453753676403E-2</v>
      </c>
      <c r="P9" s="17">
        <v>0.10647484357937299</v>
      </c>
      <c r="Q9" s="17">
        <v>5.8031315892775298E-2</v>
      </c>
      <c r="R9" s="17"/>
      <c r="S9" s="17">
        <v>0.19351233106672899</v>
      </c>
      <c r="T9" s="17">
        <v>9.63631955806699E-2</v>
      </c>
      <c r="U9" s="17">
        <v>5.0937836439420001E-2</v>
      </c>
      <c r="V9" s="17">
        <v>0.100163904105733</v>
      </c>
      <c r="W9" s="17">
        <v>7.9796425689351594E-2</v>
      </c>
      <c r="X9" s="17">
        <v>8.2553066473901607E-2</v>
      </c>
      <c r="Y9" s="17">
        <v>8.0670835457398504E-2</v>
      </c>
      <c r="Z9" s="17">
        <v>0.145707769665122</v>
      </c>
      <c r="AA9" s="17">
        <v>8.5500734799567907E-2</v>
      </c>
      <c r="AB9" s="17"/>
      <c r="AC9" s="17">
        <v>0.19200055340622499</v>
      </c>
      <c r="AD9" s="17">
        <v>8.6675900263097697E-2</v>
      </c>
      <c r="AE9" s="17">
        <v>9.4298104078582801E-2</v>
      </c>
      <c r="AF9" s="17">
        <v>5.0623948126133897E-2</v>
      </c>
      <c r="AG9" s="17">
        <v>5.5854108211420499E-2</v>
      </c>
      <c r="AH9" s="17">
        <v>8.2987496664138197E-2</v>
      </c>
      <c r="AI9" s="17"/>
      <c r="AJ9" s="17">
        <v>7.6597633373068005E-2</v>
      </c>
      <c r="AK9" s="17">
        <v>9.6168416550707805E-2</v>
      </c>
      <c r="AL9" s="17">
        <v>0.132654616188605</v>
      </c>
      <c r="AM9" s="17">
        <v>0.13672115536394699</v>
      </c>
      <c r="AN9" s="17">
        <v>0.13551769792067</v>
      </c>
      <c r="AO9" s="17">
        <v>0.132140010697407</v>
      </c>
      <c r="AP9" s="17"/>
      <c r="AQ9" s="17">
        <v>0.16434299918036999</v>
      </c>
      <c r="AR9" s="17">
        <v>9.3081791321071194E-2</v>
      </c>
      <c r="AS9" s="17"/>
      <c r="AT9" s="17">
        <v>9.3634573798842199E-2</v>
      </c>
      <c r="AU9" s="17">
        <v>0.14595692753041001</v>
      </c>
      <c r="AV9" s="17"/>
      <c r="AW9" s="17">
        <v>0.13386702725003999</v>
      </c>
      <c r="AX9" s="17">
        <v>8.7323402707756001E-2</v>
      </c>
      <c r="AY9" s="17"/>
      <c r="AZ9" s="17">
        <v>0.20090141095078901</v>
      </c>
      <c r="BA9" s="17">
        <v>7.2380045294175993E-2</v>
      </c>
      <c r="BB9" s="17"/>
      <c r="BC9" s="17">
        <v>0.20281204840786901</v>
      </c>
      <c r="BD9" s="17">
        <v>6.1749594531012302E-2</v>
      </c>
      <c r="BE9" s="17">
        <v>0.16647118654548501</v>
      </c>
      <c r="BF9" s="17">
        <v>7.1111906400593602E-2</v>
      </c>
    </row>
    <row r="10" spans="2:58">
      <c r="B10" s="18" t="s">
        <v>79</v>
      </c>
      <c r="C10" s="17">
        <v>0.54018755313648403</v>
      </c>
      <c r="D10" s="17">
        <v>0.55696217683138705</v>
      </c>
      <c r="E10" s="17">
        <v>0.52599085553559399</v>
      </c>
      <c r="F10" s="17"/>
      <c r="G10" s="17">
        <v>0.397320804775667</v>
      </c>
      <c r="H10" s="17">
        <v>0.446308357037283</v>
      </c>
      <c r="I10" s="17">
        <v>0.54520348034944099</v>
      </c>
      <c r="J10" s="17">
        <v>0.58107342000618001</v>
      </c>
      <c r="K10" s="17">
        <v>0.61102169499884296</v>
      </c>
      <c r="L10" s="17">
        <v>0.63122723603397202</v>
      </c>
      <c r="M10" s="17"/>
      <c r="N10" s="17">
        <v>0.50914524226485802</v>
      </c>
      <c r="O10" s="17">
        <v>0.55980899510966597</v>
      </c>
      <c r="P10" s="17">
        <v>0.54277128708072397</v>
      </c>
      <c r="Q10" s="17">
        <v>0.55058449134796505</v>
      </c>
      <c r="R10" s="17"/>
      <c r="S10" s="17">
        <v>0.46319121802858998</v>
      </c>
      <c r="T10" s="17">
        <v>0.50917556927175001</v>
      </c>
      <c r="U10" s="17">
        <v>0.59070901602211801</v>
      </c>
      <c r="V10" s="17">
        <v>0.54233051266654997</v>
      </c>
      <c r="W10" s="17">
        <v>0.53281158627625003</v>
      </c>
      <c r="X10" s="17">
        <v>0.56977344889722903</v>
      </c>
      <c r="Y10" s="17">
        <v>0.58796256284017701</v>
      </c>
      <c r="Z10" s="17">
        <v>0.46941779975896702</v>
      </c>
      <c r="AA10" s="17">
        <v>0.60162748177771497</v>
      </c>
      <c r="AB10" s="17"/>
      <c r="AC10" s="17">
        <v>0.477162437724931</v>
      </c>
      <c r="AD10" s="17">
        <v>0.57688204901958495</v>
      </c>
      <c r="AE10" s="17">
        <v>0.51205025940746995</v>
      </c>
      <c r="AF10" s="17">
        <v>0.549226963761827</v>
      </c>
      <c r="AG10" s="17">
        <v>0.58058015404851804</v>
      </c>
      <c r="AH10" s="17">
        <v>0.60873803585399899</v>
      </c>
      <c r="AI10" s="17"/>
      <c r="AJ10" s="17">
        <v>0.58527261024013599</v>
      </c>
      <c r="AK10" s="17">
        <v>0.561787005532697</v>
      </c>
      <c r="AL10" s="17">
        <v>0.48151950785757502</v>
      </c>
      <c r="AM10" s="17">
        <v>0.54235107791780102</v>
      </c>
      <c r="AN10" s="17">
        <v>0.47337383683009399</v>
      </c>
      <c r="AO10" s="17">
        <v>0.463136533770446</v>
      </c>
      <c r="AP10" s="17"/>
      <c r="AQ10" s="17">
        <v>0.50481660326969302</v>
      </c>
      <c r="AR10" s="17">
        <v>0.56240018547378201</v>
      </c>
      <c r="AS10" s="17"/>
      <c r="AT10" s="17">
        <v>0.55004444337655301</v>
      </c>
      <c r="AU10" s="17">
        <v>0.50785918223737203</v>
      </c>
      <c r="AV10" s="17"/>
      <c r="AW10" s="17">
        <v>0.548477216484617</v>
      </c>
      <c r="AX10" s="17">
        <v>0.53558862757017101</v>
      </c>
      <c r="AY10" s="17"/>
      <c r="AZ10" s="17">
        <v>0.48114117377200499</v>
      </c>
      <c r="BA10" s="17">
        <v>0.56709852193261301</v>
      </c>
      <c r="BB10" s="17"/>
      <c r="BC10" s="17">
        <v>0.47105690624791302</v>
      </c>
      <c r="BD10" s="17">
        <v>0.54291456230846402</v>
      </c>
      <c r="BE10" s="17">
        <v>0.54107699344093796</v>
      </c>
      <c r="BF10" s="17">
        <v>0.57773263520470397</v>
      </c>
    </row>
    <row r="11" spans="2:58">
      <c r="B11" s="18" t="s">
        <v>101</v>
      </c>
      <c r="C11" s="19">
        <v>0.35588127845873502</v>
      </c>
      <c r="D11" s="19">
        <v>0.31311813886309697</v>
      </c>
      <c r="E11" s="19">
        <v>0.396813463331324</v>
      </c>
      <c r="F11" s="19"/>
      <c r="G11" s="19">
        <v>0.42190901087792099</v>
      </c>
      <c r="H11" s="19">
        <v>0.344489352143375</v>
      </c>
      <c r="I11" s="19">
        <v>0.31998105329249299</v>
      </c>
      <c r="J11" s="19">
        <v>0.36504143979407899</v>
      </c>
      <c r="K11" s="19">
        <v>0.34743090922895298</v>
      </c>
      <c r="L11" s="19">
        <v>0.34674960589042197</v>
      </c>
      <c r="M11" s="19"/>
      <c r="N11" s="19">
        <v>0.32184480260437398</v>
      </c>
      <c r="O11" s="19">
        <v>0.36136555113665703</v>
      </c>
      <c r="P11" s="19">
        <v>0.35075386933990299</v>
      </c>
      <c r="Q11" s="19">
        <v>0.39138419275926001</v>
      </c>
      <c r="R11" s="19"/>
      <c r="S11" s="19">
        <v>0.34329645090468103</v>
      </c>
      <c r="T11" s="19">
        <v>0.39446123514758002</v>
      </c>
      <c r="U11" s="19">
        <v>0.35835314753846198</v>
      </c>
      <c r="V11" s="19">
        <v>0.35750558322771703</v>
      </c>
      <c r="W11" s="19">
        <v>0.387391988034398</v>
      </c>
      <c r="X11" s="19">
        <v>0.34767348462886999</v>
      </c>
      <c r="Y11" s="19">
        <v>0.33136660170242499</v>
      </c>
      <c r="Z11" s="19">
        <v>0.38487443057591098</v>
      </c>
      <c r="AA11" s="19">
        <v>0.31287178342271699</v>
      </c>
      <c r="AB11" s="19"/>
      <c r="AC11" s="19">
        <v>0.33083700886884398</v>
      </c>
      <c r="AD11" s="19">
        <v>0.33644205071731798</v>
      </c>
      <c r="AE11" s="19">
        <v>0.39365163651394802</v>
      </c>
      <c r="AF11" s="19">
        <v>0.40014908811203898</v>
      </c>
      <c r="AG11" s="19">
        <v>0.36356573774006201</v>
      </c>
      <c r="AH11" s="19">
        <v>0.30827446748186299</v>
      </c>
      <c r="AI11" s="19"/>
      <c r="AJ11" s="19">
        <v>0.33812975638679599</v>
      </c>
      <c r="AK11" s="19">
        <v>0.34204457791659498</v>
      </c>
      <c r="AL11" s="19">
        <v>0.38582587595382001</v>
      </c>
      <c r="AM11" s="19">
        <v>0.32092776671825202</v>
      </c>
      <c r="AN11" s="19">
        <v>0.39110846524923598</v>
      </c>
      <c r="AO11" s="19">
        <v>0.404723455532147</v>
      </c>
      <c r="AP11" s="19"/>
      <c r="AQ11" s="19">
        <v>0.33084039754993699</v>
      </c>
      <c r="AR11" s="19">
        <v>0.34451802320514702</v>
      </c>
      <c r="AS11" s="19"/>
      <c r="AT11" s="19">
        <v>0.356320982824605</v>
      </c>
      <c r="AU11" s="19">
        <v>0.34618389023221802</v>
      </c>
      <c r="AV11" s="19"/>
      <c r="AW11" s="19">
        <v>0.31765575626534298</v>
      </c>
      <c r="AX11" s="19">
        <v>0.37708796972207298</v>
      </c>
      <c r="AY11" s="19"/>
      <c r="AZ11" s="19">
        <v>0.317957415277205</v>
      </c>
      <c r="BA11" s="19">
        <v>0.36052143277321103</v>
      </c>
      <c r="BB11" s="19"/>
      <c r="BC11" s="19">
        <v>0.326131045344218</v>
      </c>
      <c r="BD11" s="19">
        <v>0.395335843160524</v>
      </c>
      <c r="BE11" s="19">
        <v>0.292451820013577</v>
      </c>
      <c r="BF11" s="19">
        <v>0.35115545839470202</v>
      </c>
    </row>
    <row r="12" spans="2:58">
      <c r="B12" s="16"/>
    </row>
    <row r="13" spans="2:58">
      <c r="B13" t="s">
        <v>497</v>
      </c>
    </row>
    <row r="14" spans="2:58">
      <c r="B14" t="s">
        <v>498</v>
      </c>
    </row>
    <row r="16" spans="2:58">
      <c r="B16"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BF16"/>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336</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78</v>
      </c>
      <c r="C9" s="17">
        <v>0.11694469068494601</v>
      </c>
      <c r="D9" s="17">
        <v>0.13365968378250601</v>
      </c>
      <c r="E9" s="17">
        <v>0.10045267038879301</v>
      </c>
      <c r="F9" s="17"/>
      <c r="G9" s="17">
        <v>0.189161504463423</v>
      </c>
      <c r="H9" s="17">
        <v>0.188779919628174</v>
      </c>
      <c r="I9" s="17">
        <v>0.159108126518306</v>
      </c>
      <c r="J9" s="17">
        <v>6.1824482872493799E-2</v>
      </c>
      <c r="K9" s="17">
        <v>5.5045172650975999E-2</v>
      </c>
      <c r="L9" s="17">
        <v>6.2704451987911594E-2</v>
      </c>
      <c r="M9" s="17"/>
      <c r="N9" s="17">
        <v>0.176107783317171</v>
      </c>
      <c r="O9" s="17">
        <v>0.10339915178591</v>
      </c>
      <c r="P9" s="17">
        <v>0.115276683602202</v>
      </c>
      <c r="Q9" s="17">
        <v>6.9209811285295103E-2</v>
      </c>
      <c r="R9" s="17"/>
      <c r="S9" s="17">
        <v>0.23028641843141001</v>
      </c>
      <c r="T9" s="17">
        <v>9.1730115453322603E-2</v>
      </c>
      <c r="U9" s="17">
        <v>5.9286554691655002E-2</v>
      </c>
      <c r="V9" s="17">
        <v>9.53904468719418E-2</v>
      </c>
      <c r="W9" s="17">
        <v>7.7730197698537506E-2</v>
      </c>
      <c r="X9" s="17">
        <v>0.103788379037935</v>
      </c>
      <c r="Y9" s="17">
        <v>0.107780477145071</v>
      </c>
      <c r="Z9" s="17">
        <v>0.124647146973915</v>
      </c>
      <c r="AA9" s="17">
        <v>0.11612165218063</v>
      </c>
      <c r="AB9" s="17"/>
      <c r="AC9" s="17">
        <v>0.17581204893110999</v>
      </c>
      <c r="AD9" s="17">
        <v>0.109487778037259</v>
      </c>
      <c r="AE9" s="17">
        <v>0.13662696109259201</v>
      </c>
      <c r="AF9" s="17">
        <v>7.0265644774371097E-2</v>
      </c>
      <c r="AG9" s="17">
        <v>6.5658792938114593E-2</v>
      </c>
      <c r="AH9" s="17">
        <v>8.3941337402205204E-2</v>
      </c>
      <c r="AI9" s="17"/>
      <c r="AJ9" s="17">
        <v>0.10598822304901701</v>
      </c>
      <c r="AK9" s="17">
        <v>0.100481090298128</v>
      </c>
      <c r="AL9" s="17">
        <v>9.5275656887405497E-2</v>
      </c>
      <c r="AM9" s="17">
        <v>0.163969642525885</v>
      </c>
      <c r="AN9" s="17">
        <v>0.143510490053815</v>
      </c>
      <c r="AO9" s="17">
        <v>0.164400228024561</v>
      </c>
      <c r="AP9" s="17"/>
      <c r="AQ9" s="17">
        <v>0.17964392574049901</v>
      </c>
      <c r="AR9" s="17">
        <v>0.10416875109134199</v>
      </c>
      <c r="AS9" s="17"/>
      <c r="AT9" s="17">
        <v>0.106770337197667</v>
      </c>
      <c r="AU9" s="17">
        <v>0.15664528301879599</v>
      </c>
      <c r="AV9" s="17"/>
      <c r="AW9" s="17">
        <v>0.14567653048294599</v>
      </c>
      <c r="AX9" s="17">
        <v>0.10100488866102</v>
      </c>
      <c r="AY9" s="17"/>
      <c r="AZ9" s="17">
        <v>0.208808917377339</v>
      </c>
      <c r="BA9" s="17">
        <v>8.8101364308981994E-2</v>
      </c>
      <c r="BB9" s="17"/>
      <c r="BC9" s="17">
        <v>0.20696397880460399</v>
      </c>
      <c r="BD9" s="17">
        <v>6.1619865881205903E-2</v>
      </c>
      <c r="BE9" s="17">
        <v>0.14360745926495799</v>
      </c>
      <c r="BF9" s="17">
        <v>9.7370789879460601E-2</v>
      </c>
    </row>
    <row r="10" spans="2:58">
      <c r="B10" s="18" t="s">
        <v>79</v>
      </c>
      <c r="C10" s="17">
        <v>0.52030824766918604</v>
      </c>
      <c r="D10" s="17">
        <v>0.53026466814365802</v>
      </c>
      <c r="E10" s="17">
        <v>0.51179083948752302</v>
      </c>
      <c r="F10" s="17"/>
      <c r="G10" s="17">
        <v>0.35237387905335299</v>
      </c>
      <c r="H10" s="17">
        <v>0.44765880732910801</v>
      </c>
      <c r="I10" s="17">
        <v>0.46648012888269402</v>
      </c>
      <c r="J10" s="17">
        <v>0.61080546253443702</v>
      </c>
      <c r="K10" s="17">
        <v>0.604924652771196</v>
      </c>
      <c r="L10" s="17">
        <v>0.60650252324138698</v>
      </c>
      <c r="M10" s="17"/>
      <c r="N10" s="17">
        <v>0.48342772239131998</v>
      </c>
      <c r="O10" s="17">
        <v>0.53315142575220198</v>
      </c>
      <c r="P10" s="17">
        <v>0.55316220150073003</v>
      </c>
      <c r="Q10" s="17">
        <v>0.51728903344542299</v>
      </c>
      <c r="R10" s="17"/>
      <c r="S10" s="17">
        <v>0.42470480114888998</v>
      </c>
      <c r="T10" s="17">
        <v>0.51825800913091202</v>
      </c>
      <c r="U10" s="17">
        <v>0.57547331962713499</v>
      </c>
      <c r="V10" s="17">
        <v>0.57774943229332998</v>
      </c>
      <c r="W10" s="17">
        <v>0.51445964442900305</v>
      </c>
      <c r="X10" s="17">
        <v>0.52733976438542596</v>
      </c>
      <c r="Y10" s="17">
        <v>0.53003809120465994</v>
      </c>
      <c r="Z10" s="17">
        <v>0.51149734079827702</v>
      </c>
      <c r="AA10" s="17">
        <v>0.54017959822261596</v>
      </c>
      <c r="AB10" s="17"/>
      <c r="AC10" s="17">
        <v>0.46496774340494301</v>
      </c>
      <c r="AD10" s="17">
        <v>0.52350363205391304</v>
      </c>
      <c r="AE10" s="17">
        <v>0.48435593655918602</v>
      </c>
      <c r="AF10" s="17">
        <v>0.55842950403806302</v>
      </c>
      <c r="AG10" s="17">
        <v>0.60178329064895097</v>
      </c>
      <c r="AH10" s="17">
        <v>0.57775006148823305</v>
      </c>
      <c r="AI10" s="17"/>
      <c r="AJ10" s="17">
        <v>0.57805514292077698</v>
      </c>
      <c r="AK10" s="17">
        <v>0.55530726553614695</v>
      </c>
      <c r="AL10" s="17">
        <v>0.493407175858806</v>
      </c>
      <c r="AM10" s="17">
        <v>0.48273988005014801</v>
      </c>
      <c r="AN10" s="17">
        <v>0.43049573043018502</v>
      </c>
      <c r="AO10" s="17">
        <v>0.41535625681405303</v>
      </c>
      <c r="AP10" s="17"/>
      <c r="AQ10" s="17">
        <v>0.46312048991700999</v>
      </c>
      <c r="AR10" s="17">
        <v>0.55541591868727802</v>
      </c>
      <c r="AS10" s="17"/>
      <c r="AT10" s="17">
        <v>0.53992978444123696</v>
      </c>
      <c r="AU10" s="17">
        <v>0.45535956200797301</v>
      </c>
      <c r="AV10" s="17"/>
      <c r="AW10" s="17">
        <v>0.50521605501786404</v>
      </c>
      <c r="AX10" s="17">
        <v>0.52868106906385903</v>
      </c>
      <c r="AY10" s="17"/>
      <c r="AZ10" s="17">
        <v>0.449055958844638</v>
      </c>
      <c r="BA10" s="17">
        <v>0.54969399508213701</v>
      </c>
      <c r="BB10" s="17"/>
      <c r="BC10" s="17">
        <v>0.42353674069210101</v>
      </c>
      <c r="BD10" s="17">
        <v>0.51000685601939699</v>
      </c>
      <c r="BE10" s="17">
        <v>0.55838006637721205</v>
      </c>
      <c r="BF10" s="17">
        <v>0.567537373125652</v>
      </c>
    </row>
    <row r="11" spans="2:58">
      <c r="B11" s="18" t="s">
        <v>101</v>
      </c>
      <c r="C11" s="19">
        <v>0.36274706164586801</v>
      </c>
      <c r="D11" s="19">
        <v>0.336075648073835</v>
      </c>
      <c r="E11" s="19">
        <v>0.38775649012368402</v>
      </c>
      <c r="F11" s="19"/>
      <c r="G11" s="19">
        <v>0.45846461648322401</v>
      </c>
      <c r="H11" s="19">
        <v>0.36356127304271801</v>
      </c>
      <c r="I11" s="19">
        <v>0.37441174459900001</v>
      </c>
      <c r="J11" s="19">
        <v>0.32737005459307</v>
      </c>
      <c r="K11" s="19">
        <v>0.34003017457782803</v>
      </c>
      <c r="L11" s="19">
        <v>0.33079302477070099</v>
      </c>
      <c r="M11" s="19"/>
      <c r="N11" s="19">
        <v>0.34046449429150799</v>
      </c>
      <c r="O11" s="19">
        <v>0.36344942246188799</v>
      </c>
      <c r="P11" s="19">
        <v>0.33156111489706702</v>
      </c>
      <c r="Q11" s="19">
        <v>0.41350115526928199</v>
      </c>
      <c r="R11" s="19"/>
      <c r="S11" s="19">
        <v>0.34500878041970001</v>
      </c>
      <c r="T11" s="19">
        <v>0.39001187541576499</v>
      </c>
      <c r="U11" s="19">
        <v>0.36524012568121</v>
      </c>
      <c r="V11" s="19">
        <v>0.32686012083472799</v>
      </c>
      <c r="W11" s="19">
        <v>0.40781015787246</v>
      </c>
      <c r="X11" s="19">
        <v>0.36887185657663901</v>
      </c>
      <c r="Y11" s="19">
        <v>0.362181431650269</v>
      </c>
      <c r="Z11" s="19">
        <v>0.36385551222780799</v>
      </c>
      <c r="AA11" s="19">
        <v>0.34369874959675401</v>
      </c>
      <c r="AB11" s="19"/>
      <c r="AC11" s="19">
        <v>0.35922020766394702</v>
      </c>
      <c r="AD11" s="19">
        <v>0.36700858990882801</v>
      </c>
      <c r="AE11" s="19">
        <v>0.379017102348222</v>
      </c>
      <c r="AF11" s="19">
        <v>0.37130485118756601</v>
      </c>
      <c r="AG11" s="19">
        <v>0.33255791641293397</v>
      </c>
      <c r="AH11" s="19">
        <v>0.33830860110956201</v>
      </c>
      <c r="AI11" s="19"/>
      <c r="AJ11" s="19">
        <v>0.31595663403020602</v>
      </c>
      <c r="AK11" s="19">
        <v>0.34421164416572497</v>
      </c>
      <c r="AL11" s="19">
        <v>0.41131716725378797</v>
      </c>
      <c r="AM11" s="19">
        <v>0.35329047742396602</v>
      </c>
      <c r="AN11" s="19">
        <v>0.42599377951599998</v>
      </c>
      <c r="AO11" s="19">
        <v>0.42024351516138603</v>
      </c>
      <c r="AP11" s="19"/>
      <c r="AQ11" s="19">
        <v>0.35723558434249097</v>
      </c>
      <c r="AR11" s="19">
        <v>0.34041533022137999</v>
      </c>
      <c r="AS11" s="19"/>
      <c r="AT11" s="19">
        <v>0.353299878361097</v>
      </c>
      <c r="AU11" s="19">
        <v>0.387995154973231</v>
      </c>
      <c r="AV11" s="19"/>
      <c r="AW11" s="19">
        <v>0.34910741449919003</v>
      </c>
      <c r="AX11" s="19">
        <v>0.37031404227512099</v>
      </c>
      <c r="AY11" s="19"/>
      <c r="AZ11" s="19">
        <v>0.34213512377802302</v>
      </c>
      <c r="BA11" s="19">
        <v>0.36220464060888102</v>
      </c>
      <c r="BB11" s="19"/>
      <c r="BC11" s="19">
        <v>0.369499280503295</v>
      </c>
      <c r="BD11" s="19">
        <v>0.42837327809939701</v>
      </c>
      <c r="BE11" s="19">
        <v>0.29801247435783002</v>
      </c>
      <c r="BF11" s="19">
        <v>0.33509183699488698</v>
      </c>
    </row>
    <row r="12" spans="2:58">
      <c r="B12" s="16"/>
    </row>
    <row r="13" spans="2:58">
      <c r="B13" t="s">
        <v>497</v>
      </c>
    </row>
    <row r="14" spans="2:58">
      <c r="B14" t="s">
        <v>498</v>
      </c>
    </row>
    <row r="16" spans="2:58">
      <c r="B16"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BF16"/>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337</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78</v>
      </c>
      <c r="C9" s="17">
        <v>7.9522032382913693E-2</v>
      </c>
      <c r="D9" s="17">
        <v>9.2895745941449101E-2</v>
      </c>
      <c r="E9" s="17">
        <v>6.4101558369183104E-2</v>
      </c>
      <c r="F9" s="17"/>
      <c r="G9" s="17">
        <v>0.117584744059492</v>
      </c>
      <c r="H9" s="17">
        <v>0.138639343305587</v>
      </c>
      <c r="I9" s="17">
        <v>0.12190253099279599</v>
      </c>
      <c r="J9" s="17">
        <v>4.4680554667837102E-2</v>
      </c>
      <c r="K9" s="17">
        <v>2.5354908343277999E-2</v>
      </c>
      <c r="L9" s="17">
        <v>3.10196772716403E-2</v>
      </c>
      <c r="M9" s="17"/>
      <c r="N9" s="17">
        <v>9.8797768858792906E-2</v>
      </c>
      <c r="O9" s="17">
        <v>7.114525816167E-2</v>
      </c>
      <c r="P9" s="17">
        <v>8.1022011735910504E-2</v>
      </c>
      <c r="Q9" s="17">
        <v>6.6538190471588501E-2</v>
      </c>
      <c r="R9" s="17"/>
      <c r="S9" s="17">
        <v>0.13336208894913901</v>
      </c>
      <c r="T9" s="17">
        <v>8.60719895139445E-2</v>
      </c>
      <c r="U9" s="17">
        <v>4.1549651599693899E-2</v>
      </c>
      <c r="V9" s="17">
        <v>5.1812533287753197E-2</v>
      </c>
      <c r="W9" s="17">
        <v>7.0267920887731705E-2</v>
      </c>
      <c r="X9" s="17">
        <v>8.1650695176755703E-2</v>
      </c>
      <c r="Y9" s="17">
        <v>6.9871899462742706E-2</v>
      </c>
      <c r="Z9" s="17">
        <v>7.9419017012801393E-2</v>
      </c>
      <c r="AA9" s="17">
        <v>7.1416852245704002E-2</v>
      </c>
      <c r="AB9" s="17"/>
      <c r="AC9" s="17">
        <v>0.134199786056587</v>
      </c>
      <c r="AD9" s="17">
        <v>5.7968764361955201E-2</v>
      </c>
      <c r="AE9" s="17">
        <v>7.7240685722958002E-2</v>
      </c>
      <c r="AF9" s="17">
        <v>5.1487273614399497E-2</v>
      </c>
      <c r="AG9" s="17">
        <v>6.4145943047392198E-2</v>
      </c>
      <c r="AH9" s="17">
        <v>7.3491258138194404E-2</v>
      </c>
      <c r="AI9" s="17"/>
      <c r="AJ9" s="17">
        <v>6.3369495166681597E-2</v>
      </c>
      <c r="AK9" s="17">
        <v>6.4531231147280196E-2</v>
      </c>
      <c r="AL9" s="17">
        <v>0.109643147328742</v>
      </c>
      <c r="AM9" s="17">
        <v>9.1203695444248903E-2</v>
      </c>
      <c r="AN9" s="17">
        <v>9.9541816269404698E-2</v>
      </c>
      <c r="AO9" s="17">
        <v>0.15172717047628601</v>
      </c>
      <c r="AP9" s="17"/>
      <c r="AQ9" s="17">
        <v>0.12209341118757699</v>
      </c>
      <c r="AR9" s="17">
        <v>7.0211586856701105E-2</v>
      </c>
      <c r="AS9" s="17"/>
      <c r="AT9" s="17">
        <v>7.4881962667257995E-2</v>
      </c>
      <c r="AU9" s="17">
        <v>9.9457407620562197E-2</v>
      </c>
      <c r="AV9" s="17"/>
      <c r="AW9" s="17">
        <v>0.125620663938107</v>
      </c>
      <c r="AX9" s="17">
        <v>5.3947510677037097E-2</v>
      </c>
      <c r="AY9" s="17"/>
      <c r="AZ9" s="17">
        <v>0.15759049553250201</v>
      </c>
      <c r="BA9" s="17">
        <v>5.54280794658649E-2</v>
      </c>
      <c r="BB9" s="17"/>
      <c r="BC9" s="17">
        <v>0.159691047880512</v>
      </c>
      <c r="BD9" s="17">
        <v>4.3387295097352799E-2</v>
      </c>
      <c r="BE9" s="17">
        <v>9.7267840272187406E-2</v>
      </c>
      <c r="BF9" s="17">
        <v>6.96818814417655E-2</v>
      </c>
    </row>
    <row r="10" spans="2:58">
      <c r="B10" s="18" t="s">
        <v>79</v>
      </c>
      <c r="C10" s="17">
        <v>0.50076665370597795</v>
      </c>
      <c r="D10" s="17">
        <v>0.51314008343088802</v>
      </c>
      <c r="E10" s="17">
        <v>0.490565514182074</v>
      </c>
      <c r="F10" s="17"/>
      <c r="G10" s="17">
        <v>0.34376718509131599</v>
      </c>
      <c r="H10" s="17">
        <v>0.43323319295083901</v>
      </c>
      <c r="I10" s="17">
        <v>0.484108098301269</v>
      </c>
      <c r="J10" s="17">
        <v>0.57474229850299696</v>
      </c>
      <c r="K10" s="17">
        <v>0.55588988109794302</v>
      </c>
      <c r="L10" s="17">
        <v>0.58027621869705504</v>
      </c>
      <c r="M10" s="17"/>
      <c r="N10" s="17">
        <v>0.48406255402756299</v>
      </c>
      <c r="O10" s="17">
        <v>0.49743650228260899</v>
      </c>
      <c r="P10" s="17">
        <v>0.53177394510411002</v>
      </c>
      <c r="Q10" s="17">
        <v>0.49617334703115301</v>
      </c>
      <c r="R10" s="17"/>
      <c r="S10" s="17">
        <v>0.42633620244784598</v>
      </c>
      <c r="T10" s="17">
        <v>0.44774341378695498</v>
      </c>
      <c r="U10" s="17">
        <v>0.53166560796848295</v>
      </c>
      <c r="V10" s="17">
        <v>0.54417632970680196</v>
      </c>
      <c r="W10" s="17">
        <v>0.52062673348387301</v>
      </c>
      <c r="X10" s="17">
        <v>0.51272679681679101</v>
      </c>
      <c r="Y10" s="17">
        <v>0.54327971501663297</v>
      </c>
      <c r="Z10" s="17">
        <v>0.487417807037899</v>
      </c>
      <c r="AA10" s="17">
        <v>0.54591753571833201</v>
      </c>
      <c r="AB10" s="17"/>
      <c r="AC10" s="17">
        <v>0.44952112710457298</v>
      </c>
      <c r="AD10" s="17">
        <v>0.51826942226604999</v>
      </c>
      <c r="AE10" s="17">
        <v>0.47783198488028999</v>
      </c>
      <c r="AF10" s="17">
        <v>0.51960726734361995</v>
      </c>
      <c r="AG10" s="17">
        <v>0.54568846607757404</v>
      </c>
      <c r="AH10" s="17">
        <v>0.56453301502304098</v>
      </c>
      <c r="AI10" s="17"/>
      <c r="AJ10" s="17">
        <v>0.54073807282758801</v>
      </c>
      <c r="AK10" s="17">
        <v>0.52397293449435201</v>
      </c>
      <c r="AL10" s="17">
        <v>0.49330814296582998</v>
      </c>
      <c r="AM10" s="17">
        <v>0.47641402159526802</v>
      </c>
      <c r="AN10" s="17">
        <v>0.45777953466557297</v>
      </c>
      <c r="AO10" s="17">
        <v>0.31701966830408801</v>
      </c>
      <c r="AP10" s="17"/>
      <c r="AQ10" s="17">
        <v>0.44286793473715103</v>
      </c>
      <c r="AR10" s="17">
        <v>0.542011377476592</v>
      </c>
      <c r="AS10" s="17"/>
      <c r="AT10" s="17">
        <v>0.51329027626219903</v>
      </c>
      <c r="AU10" s="17">
        <v>0.45949584377409802</v>
      </c>
      <c r="AV10" s="17"/>
      <c r="AW10" s="17">
        <v>0.47924519152987799</v>
      </c>
      <c r="AX10" s="17">
        <v>0.51270629449349003</v>
      </c>
      <c r="AY10" s="17"/>
      <c r="AZ10" s="17">
        <v>0.43800813574884601</v>
      </c>
      <c r="BA10" s="17">
        <v>0.53003031333969997</v>
      </c>
      <c r="BB10" s="17"/>
      <c r="BC10" s="17">
        <v>0.432299033047781</v>
      </c>
      <c r="BD10" s="17">
        <v>0.50610050313897703</v>
      </c>
      <c r="BE10" s="17">
        <v>0.51566667148284795</v>
      </c>
      <c r="BF10" s="17">
        <v>0.53299406581671305</v>
      </c>
    </row>
    <row r="11" spans="2:58">
      <c r="B11" s="18" t="s">
        <v>101</v>
      </c>
      <c r="C11" s="19">
        <v>0.419711313911108</v>
      </c>
      <c r="D11" s="19">
        <v>0.39396417062766198</v>
      </c>
      <c r="E11" s="19">
        <v>0.44533292744874298</v>
      </c>
      <c r="F11" s="19"/>
      <c r="G11" s="19">
        <v>0.53864807084919097</v>
      </c>
      <c r="H11" s="19">
        <v>0.42812746374357402</v>
      </c>
      <c r="I11" s="19">
        <v>0.39398937070593398</v>
      </c>
      <c r="J11" s="19">
        <v>0.38057714682916599</v>
      </c>
      <c r="K11" s="19">
        <v>0.41875521055877901</v>
      </c>
      <c r="L11" s="19">
        <v>0.38870410403130501</v>
      </c>
      <c r="M11" s="19"/>
      <c r="N11" s="19">
        <v>0.41713967711364403</v>
      </c>
      <c r="O11" s="19">
        <v>0.43141823955572101</v>
      </c>
      <c r="P11" s="19">
        <v>0.38720404315998003</v>
      </c>
      <c r="Q11" s="19">
        <v>0.437288462497259</v>
      </c>
      <c r="R11" s="19"/>
      <c r="S11" s="19">
        <v>0.44030170860301598</v>
      </c>
      <c r="T11" s="19">
        <v>0.46618459669910001</v>
      </c>
      <c r="U11" s="19">
        <v>0.42678474043182302</v>
      </c>
      <c r="V11" s="19">
        <v>0.404011137005445</v>
      </c>
      <c r="W11" s="19">
        <v>0.40910534562839601</v>
      </c>
      <c r="X11" s="19">
        <v>0.405622508006453</v>
      </c>
      <c r="Y11" s="19">
        <v>0.38684838552062401</v>
      </c>
      <c r="Z11" s="19">
        <v>0.43316317594929898</v>
      </c>
      <c r="AA11" s="19">
        <v>0.382665612035964</v>
      </c>
      <c r="AB11" s="19"/>
      <c r="AC11" s="19">
        <v>0.41627908683884002</v>
      </c>
      <c r="AD11" s="19">
        <v>0.42376181337199498</v>
      </c>
      <c r="AE11" s="19">
        <v>0.444927329396752</v>
      </c>
      <c r="AF11" s="19">
        <v>0.42890545904198002</v>
      </c>
      <c r="AG11" s="19">
        <v>0.390165590875033</v>
      </c>
      <c r="AH11" s="19">
        <v>0.361975726838764</v>
      </c>
      <c r="AI11" s="19"/>
      <c r="AJ11" s="19">
        <v>0.39589243200572999</v>
      </c>
      <c r="AK11" s="19">
        <v>0.41149583435836701</v>
      </c>
      <c r="AL11" s="19">
        <v>0.39704870970542899</v>
      </c>
      <c r="AM11" s="19">
        <v>0.43238228296048298</v>
      </c>
      <c r="AN11" s="19">
        <v>0.44267864906502202</v>
      </c>
      <c r="AO11" s="19">
        <v>0.53125316121962496</v>
      </c>
      <c r="AP11" s="19"/>
      <c r="AQ11" s="19">
        <v>0.43503865407527198</v>
      </c>
      <c r="AR11" s="19">
        <v>0.38777703566670702</v>
      </c>
      <c r="AS11" s="19"/>
      <c r="AT11" s="19">
        <v>0.41182776107054297</v>
      </c>
      <c r="AU11" s="19">
        <v>0.44104674860533999</v>
      </c>
      <c r="AV11" s="19"/>
      <c r="AW11" s="19">
        <v>0.39513414453201501</v>
      </c>
      <c r="AX11" s="19">
        <v>0.43334619482947301</v>
      </c>
      <c r="AY11" s="19"/>
      <c r="AZ11" s="19">
        <v>0.40440136871865201</v>
      </c>
      <c r="BA11" s="19">
        <v>0.414541607194435</v>
      </c>
      <c r="BB11" s="19"/>
      <c r="BC11" s="19">
        <v>0.40800991907170697</v>
      </c>
      <c r="BD11" s="19">
        <v>0.45051220176367102</v>
      </c>
      <c r="BE11" s="19">
        <v>0.38706548824496501</v>
      </c>
      <c r="BF11" s="19">
        <v>0.39732405274152099</v>
      </c>
    </row>
    <row r="12" spans="2:58">
      <c r="B12" s="16"/>
    </row>
    <row r="13" spans="2:58">
      <c r="B13" t="s">
        <v>497</v>
      </c>
    </row>
    <row r="14" spans="2:58">
      <c r="B14" t="s">
        <v>498</v>
      </c>
    </row>
    <row r="16" spans="2:58">
      <c r="B16"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F22"/>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6" width="20.7109375" customWidth="1"/>
  </cols>
  <sheetData>
    <row r="2" spans="2:6" ht="40.15" customHeight="1">
      <c r="D2" s="30" t="s">
        <v>541</v>
      </c>
      <c r="E2" s="31"/>
      <c r="F2" s="31"/>
    </row>
    <row r="6" spans="2:6" ht="49.9" customHeight="1">
      <c r="B6" s="20" t="s">
        <v>36</v>
      </c>
      <c r="C6" s="20" t="s">
        <v>560</v>
      </c>
      <c r="D6" s="20" t="s">
        <v>561</v>
      </c>
      <c r="E6" s="20" t="s">
        <v>562</v>
      </c>
    </row>
    <row r="7" spans="2:6">
      <c r="B7" s="18" t="s">
        <v>252</v>
      </c>
      <c r="C7" s="17">
        <v>0.368519447987881</v>
      </c>
      <c r="D7" s="17">
        <v>0.25334118302976599</v>
      </c>
      <c r="E7" s="17">
        <v>0.11973030765840099</v>
      </c>
    </row>
    <row r="8" spans="2:6">
      <c r="B8" s="18" t="s">
        <v>339</v>
      </c>
      <c r="C8" s="17">
        <v>0.44985725219480999</v>
      </c>
      <c r="D8" s="17">
        <v>0.39530423855300301</v>
      </c>
      <c r="E8" s="17">
        <v>0.280823394018343</v>
      </c>
    </row>
    <row r="9" spans="2:6">
      <c r="B9" s="18" t="s">
        <v>255</v>
      </c>
      <c r="C9" s="17">
        <v>0.13217742709764299</v>
      </c>
      <c r="D9" s="17">
        <v>0.26048611170628</v>
      </c>
      <c r="E9" s="17">
        <v>0.28688290781750497</v>
      </c>
    </row>
    <row r="10" spans="2:6">
      <c r="B10" s="18" t="s">
        <v>340</v>
      </c>
      <c r="C10" s="17">
        <v>1.3684261692254999E-2</v>
      </c>
      <c r="D10" s="17">
        <v>3.2256814197665802E-2</v>
      </c>
      <c r="E10" s="17">
        <v>0.168048553487989</v>
      </c>
    </row>
    <row r="11" spans="2:6">
      <c r="B11" s="18" t="s">
        <v>258</v>
      </c>
      <c r="C11" s="17">
        <v>4.9565266168293603E-3</v>
      </c>
      <c r="D11" s="17">
        <v>1.01196069578855E-2</v>
      </c>
      <c r="E11" s="17">
        <v>7.3553036907321803E-2</v>
      </c>
    </row>
    <row r="12" spans="2:6">
      <c r="B12" s="18" t="s">
        <v>101</v>
      </c>
      <c r="C12" s="17">
        <v>3.08050844105816E-2</v>
      </c>
      <c r="D12" s="17">
        <v>4.8492045555400501E-2</v>
      </c>
      <c r="E12" s="17">
        <v>7.09618001104418E-2</v>
      </c>
    </row>
    <row r="13" spans="2:6">
      <c r="B13" s="23" t="s">
        <v>259</v>
      </c>
      <c r="C13" s="21">
        <v>0.81837670018269204</v>
      </c>
      <c r="D13" s="21">
        <v>0.64864542158276794</v>
      </c>
      <c r="E13" s="21">
        <v>0.40055370167674298</v>
      </c>
    </row>
    <row r="14" spans="2:6">
      <c r="B14" s="23" t="s">
        <v>260</v>
      </c>
      <c r="C14" s="21">
        <v>1.8640788309084302E-2</v>
      </c>
      <c r="D14" s="21">
        <v>4.2376421155551201E-2</v>
      </c>
      <c r="E14" s="21">
        <v>0.24160159039531001</v>
      </c>
    </row>
    <row r="15" spans="2:6">
      <c r="B15" s="23" t="s">
        <v>261</v>
      </c>
      <c r="C15" s="22">
        <v>0.79973591187360704</v>
      </c>
      <c r="D15" s="22">
        <v>0.60626900042721699</v>
      </c>
      <c r="E15" s="22">
        <v>0.158952111281433</v>
      </c>
    </row>
    <row r="16" spans="2:6">
      <c r="B16" s="16"/>
      <c r="C16" s="16"/>
      <c r="D16" s="16"/>
      <c r="E16" s="16"/>
    </row>
    <row r="17" spans="2:2">
      <c r="B17" t="s">
        <v>497</v>
      </c>
    </row>
    <row r="18" spans="2:2">
      <c r="B18" t="s">
        <v>498</v>
      </c>
    </row>
    <row r="22" spans="2:2">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BF22"/>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338</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252</v>
      </c>
      <c r="C9" s="17">
        <v>0.368519447987881</v>
      </c>
      <c r="D9" s="17">
        <v>0.381525174306941</v>
      </c>
      <c r="E9" s="17">
        <v>0.35472349103911699</v>
      </c>
      <c r="F9" s="17"/>
      <c r="G9" s="17">
        <v>0.34771406829795498</v>
      </c>
      <c r="H9" s="17">
        <v>0.43450017474602698</v>
      </c>
      <c r="I9" s="17">
        <v>0.374267797481178</v>
      </c>
      <c r="J9" s="17">
        <v>0.36107660643511702</v>
      </c>
      <c r="K9" s="17">
        <v>0.36438751251983398</v>
      </c>
      <c r="L9" s="17">
        <v>0.33023302479167299</v>
      </c>
      <c r="M9" s="17"/>
      <c r="N9" s="17">
        <v>0.42772807085165998</v>
      </c>
      <c r="O9" s="17">
        <v>0.356584125485648</v>
      </c>
      <c r="P9" s="17">
        <v>0.32922005570200902</v>
      </c>
      <c r="Q9" s="17">
        <v>0.35190447663343799</v>
      </c>
      <c r="R9" s="17"/>
      <c r="S9" s="17">
        <v>0.43785976863648701</v>
      </c>
      <c r="T9" s="17">
        <v>0.316338333187061</v>
      </c>
      <c r="U9" s="17">
        <v>0.350330646450147</v>
      </c>
      <c r="V9" s="17">
        <v>0.35487013717819099</v>
      </c>
      <c r="W9" s="17">
        <v>0.34450028271426097</v>
      </c>
      <c r="X9" s="17">
        <v>0.38026145233463299</v>
      </c>
      <c r="Y9" s="17">
        <v>0.38748480014530201</v>
      </c>
      <c r="Z9" s="17">
        <v>0.37596576751233302</v>
      </c>
      <c r="AA9" s="17">
        <v>0.36572308459338898</v>
      </c>
      <c r="AB9" s="17"/>
      <c r="AC9" s="17">
        <v>0.45248613065716498</v>
      </c>
      <c r="AD9" s="17">
        <v>0.350971412060052</v>
      </c>
      <c r="AE9" s="17">
        <v>0.34814462248594702</v>
      </c>
      <c r="AF9" s="17">
        <v>0.33571966504788903</v>
      </c>
      <c r="AG9" s="17">
        <v>0.31904465888289901</v>
      </c>
      <c r="AH9" s="17">
        <v>0.323520101211557</v>
      </c>
      <c r="AI9" s="17"/>
      <c r="AJ9" s="17">
        <v>0.36136303504174999</v>
      </c>
      <c r="AK9" s="17">
        <v>0.35503884455345502</v>
      </c>
      <c r="AL9" s="17">
        <v>0.28645476607569897</v>
      </c>
      <c r="AM9" s="17">
        <v>0.354908529205537</v>
      </c>
      <c r="AN9" s="17">
        <v>0.44099345516642402</v>
      </c>
      <c r="AO9" s="17">
        <v>0.31621446650531698</v>
      </c>
      <c r="AP9" s="17"/>
      <c r="AQ9" s="17">
        <v>0.40743636818040302</v>
      </c>
      <c r="AR9" s="17">
        <v>0.36597871324782</v>
      </c>
      <c r="AS9" s="17"/>
      <c r="AT9" s="17">
        <v>0.35826411758863702</v>
      </c>
      <c r="AU9" s="17">
        <v>0.40924605255173002</v>
      </c>
      <c r="AV9" s="17"/>
      <c r="AW9" s="17">
        <v>0.41884078580224299</v>
      </c>
      <c r="AX9" s="17">
        <v>0.34060226036678398</v>
      </c>
      <c r="AY9" s="17"/>
      <c r="AZ9" s="17">
        <v>0.45126558845185399</v>
      </c>
      <c r="BA9" s="17">
        <v>0.34881497767494701</v>
      </c>
      <c r="BB9" s="17"/>
      <c r="BC9" s="17">
        <v>0.420027507415898</v>
      </c>
      <c r="BD9" s="17">
        <v>0.37630967911334201</v>
      </c>
      <c r="BE9" s="17">
        <v>0.398694152441748</v>
      </c>
      <c r="BF9" s="17">
        <v>0.37395473097492699</v>
      </c>
    </row>
    <row r="10" spans="2:58">
      <c r="B10" s="18" t="s">
        <v>339</v>
      </c>
      <c r="C10" s="17">
        <v>0.44985725219480999</v>
      </c>
      <c r="D10" s="17">
        <v>0.43134213203002503</v>
      </c>
      <c r="E10" s="17">
        <v>0.46951539446207002</v>
      </c>
      <c r="F10" s="17"/>
      <c r="G10" s="17">
        <v>0.47969830646452899</v>
      </c>
      <c r="H10" s="17">
        <v>0.39912985944768498</v>
      </c>
      <c r="I10" s="17">
        <v>0.43349991604662302</v>
      </c>
      <c r="J10" s="17">
        <v>0.43951217717477897</v>
      </c>
      <c r="K10" s="17">
        <v>0.45527392198493699</v>
      </c>
      <c r="L10" s="17">
        <v>0.493130985376737</v>
      </c>
      <c r="M10" s="17"/>
      <c r="N10" s="17">
        <v>0.428451516156102</v>
      </c>
      <c r="O10" s="17">
        <v>0.46563187106535597</v>
      </c>
      <c r="P10" s="17">
        <v>0.47674510383351998</v>
      </c>
      <c r="Q10" s="17">
        <v>0.43336452810003001</v>
      </c>
      <c r="R10" s="17"/>
      <c r="S10" s="17">
        <v>0.40041650834496201</v>
      </c>
      <c r="T10" s="17">
        <v>0.48172966378372001</v>
      </c>
      <c r="U10" s="17">
        <v>0.54663110732657105</v>
      </c>
      <c r="V10" s="17">
        <v>0.43543671392001798</v>
      </c>
      <c r="W10" s="17">
        <v>0.45166448741144499</v>
      </c>
      <c r="X10" s="17">
        <v>0.43282473835107499</v>
      </c>
      <c r="Y10" s="17">
        <v>0.44232331037834399</v>
      </c>
      <c r="Z10" s="17">
        <v>0.39812721522922301</v>
      </c>
      <c r="AA10" s="17">
        <v>0.44342855422705402</v>
      </c>
      <c r="AB10" s="17"/>
      <c r="AC10" s="17">
        <v>0.37271353303001098</v>
      </c>
      <c r="AD10" s="17">
        <v>0.46176823541758699</v>
      </c>
      <c r="AE10" s="17">
        <v>0.45152747928797099</v>
      </c>
      <c r="AF10" s="17">
        <v>0.50789208182687795</v>
      </c>
      <c r="AG10" s="17">
        <v>0.47464210853697703</v>
      </c>
      <c r="AH10" s="17">
        <v>0.50806942147037504</v>
      </c>
      <c r="AI10" s="17"/>
      <c r="AJ10" s="17">
        <v>0.450331045418292</v>
      </c>
      <c r="AK10" s="17">
        <v>0.471892282534633</v>
      </c>
      <c r="AL10" s="17">
        <v>0.45110077533638399</v>
      </c>
      <c r="AM10" s="17">
        <v>0.48229676541849797</v>
      </c>
      <c r="AN10" s="17">
        <v>0.40073590873574999</v>
      </c>
      <c r="AO10" s="17">
        <v>0.51887288530245301</v>
      </c>
      <c r="AP10" s="17"/>
      <c r="AQ10" s="17">
        <v>0.433304131272925</v>
      </c>
      <c r="AR10" s="17">
        <v>0.461727107243317</v>
      </c>
      <c r="AS10" s="17"/>
      <c r="AT10" s="17">
        <v>0.456991101098707</v>
      </c>
      <c r="AU10" s="17">
        <v>0.42033877867547298</v>
      </c>
      <c r="AV10" s="17"/>
      <c r="AW10" s="17">
        <v>0.43357065507964998</v>
      </c>
      <c r="AX10" s="17">
        <v>0.45889270330007398</v>
      </c>
      <c r="AY10" s="17"/>
      <c r="AZ10" s="17">
        <v>0.38177050925932599</v>
      </c>
      <c r="BA10" s="17">
        <v>0.47126222939308898</v>
      </c>
      <c r="BB10" s="17"/>
      <c r="BC10" s="17">
        <v>0.42068060103106097</v>
      </c>
      <c r="BD10" s="17">
        <v>0.457019212678069</v>
      </c>
      <c r="BE10" s="17">
        <v>0.45157536245886698</v>
      </c>
      <c r="BF10" s="17">
        <v>0.44381236984967098</v>
      </c>
    </row>
    <row r="11" spans="2:58">
      <c r="B11" s="18" t="s">
        <v>255</v>
      </c>
      <c r="C11" s="17">
        <v>0.13217742709764299</v>
      </c>
      <c r="D11" s="17">
        <v>0.127067078223324</v>
      </c>
      <c r="E11" s="17">
        <v>0.137383755928075</v>
      </c>
      <c r="F11" s="17"/>
      <c r="G11" s="17">
        <v>0.11282332631639599</v>
      </c>
      <c r="H11" s="17">
        <v>0.108243371259472</v>
      </c>
      <c r="I11" s="17">
        <v>0.14778615737508599</v>
      </c>
      <c r="J11" s="17">
        <v>0.14935159858118999</v>
      </c>
      <c r="K11" s="17">
        <v>0.13542070382608101</v>
      </c>
      <c r="L11" s="17">
        <v>0.13608344476864501</v>
      </c>
      <c r="M11" s="17"/>
      <c r="N11" s="17">
        <v>0.106778969934954</v>
      </c>
      <c r="O11" s="17">
        <v>0.135300442932622</v>
      </c>
      <c r="P11" s="17">
        <v>0.12554777516868201</v>
      </c>
      <c r="Q11" s="17">
        <v>0.16110542408643999</v>
      </c>
      <c r="R11" s="17"/>
      <c r="S11" s="17">
        <v>0.103957001949134</v>
      </c>
      <c r="T11" s="17">
        <v>0.15160875569167501</v>
      </c>
      <c r="U11" s="17">
        <v>8.7234491431520303E-2</v>
      </c>
      <c r="V11" s="17">
        <v>0.159862440586029</v>
      </c>
      <c r="W11" s="17">
        <v>0.162837230516406</v>
      </c>
      <c r="X11" s="17">
        <v>0.12818688764329</v>
      </c>
      <c r="Y11" s="17">
        <v>0.140468830916579</v>
      </c>
      <c r="Z11" s="17">
        <v>0.14522116397982801</v>
      </c>
      <c r="AA11" s="17">
        <v>0.12524014269784101</v>
      </c>
      <c r="AB11" s="17"/>
      <c r="AC11" s="17">
        <v>0.120594935863387</v>
      </c>
      <c r="AD11" s="17">
        <v>0.12507455447128399</v>
      </c>
      <c r="AE11" s="17">
        <v>0.16988759282702701</v>
      </c>
      <c r="AF11" s="17">
        <v>0.115853980110202</v>
      </c>
      <c r="AG11" s="17">
        <v>0.15497078630895</v>
      </c>
      <c r="AH11" s="17">
        <v>0.142375494118653</v>
      </c>
      <c r="AI11" s="17"/>
      <c r="AJ11" s="17">
        <v>0.13821201916216999</v>
      </c>
      <c r="AK11" s="17">
        <v>0.12130760558836599</v>
      </c>
      <c r="AL11" s="17">
        <v>0.17414413293952699</v>
      </c>
      <c r="AM11" s="17">
        <v>0.13058540078383801</v>
      </c>
      <c r="AN11" s="17">
        <v>0.12106252150956</v>
      </c>
      <c r="AO11" s="17">
        <v>0.13044210474412099</v>
      </c>
      <c r="AP11" s="17"/>
      <c r="AQ11" s="17">
        <v>0.10906467510055699</v>
      </c>
      <c r="AR11" s="17">
        <v>0.12693723270638699</v>
      </c>
      <c r="AS11" s="17"/>
      <c r="AT11" s="17">
        <v>0.13637586662868001</v>
      </c>
      <c r="AU11" s="17">
        <v>0.12036483097952699</v>
      </c>
      <c r="AV11" s="17"/>
      <c r="AW11" s="17">
        <v>0.105602396895965</v>
      </c>
      <c r="AX11" s="17">
        <v>0.146920677901376</v>
      </c>
      <c r="AY11" s="17"/>
      <c r="AZ11" s="17">
        <v>0.12270637707731299</v>
      </c>
      <c r="BA11" s="17">
        <v>0.130493610120094</v>
      </c>
      <c r="BB11" s="17"/>
      <c r="BC11" s="17">
        <v>0.129680574963878</v>
      </c>
      <c r="BD11" s="17">
        <v>0.120646289895238</v>
      </c>
      <c r="BE11" s="17">
        <v>0.107454370247969</v>
      </c>
      <c r="BF11" s="17">
        <v>0.13658239231004399</v>
      </c>
    </row>
    <row r="12" spans="2:58">
      <c r="B12" s="18" t="s">
        <v>340</v>
      </c>
      <c r="C12" s="17">
        <v>1.3684261692254999E-2</v>
      </c>
      <c r="D12" s="17">
        <v>1.56796321412364E-2</v>
      </c>
      <c r="E12" s="17">
        <v>1.18397984634843E-2</v>
      </c>
      <c r="F12" s="17"/>
      <c r="G12" s="17">
        <v>2.6982330026848699E-2</v>
      </c>
      <c r="H12" s="17">
        <v>2.5724552276710101E-2</v>
      </c>
      <c r="I12" s="17">
        <v>9.1561177748851197E-3</v>
      </c>
      <c r="J12" s="17">
        <v>8.3720632690184003E-3</v>
      </c>
      <c r="K12" s="17">
        <v>6.39201724806012E-3</v>
      </c>
      <c r="L12" s="17">
        <v>8.2785940347437498E-3</v>
      </c>
      <c r="M12" s="17"/>
      <c r="N12" s="17">
        <v>1.44845151364519E-2</v>
      </c>
      <c r="O12" s="17">
        <v>7.28330435285567E-3</v>
      </c>
      <c r="P12" s="17">
        <v>2.5031727377031101E-2</v>
      </c>
      <c r="Q12" s="17">
        <v>9.5619720333755195E-3</v>
      </c>
      <c r="R12" s="17"/>
      <c r="S12" s="17">
        <v>1.85253112019612E-2</v>
      </c>
      <c r="T12" s="17">
        <v>1.66209481788928E-2</v>
      </c>
      <c r="U12" s="17">
        <v>0</v>
      </c>
      <c r="V12" s="17">
        <v>1.87266001993311E-2</v>
      </c>
      <c r="W12" s="17">
        <v>0</v>
      </c>
      <c r="X12" s="17">
        <v>1.231027388207E-2</v>
      </c>
      <c r="Y12" s="17">
        <v>1.47168065234814E-2</v>
      </c>
      <c r="Z12" s="17">
        <v>9.6991762636796097E-3</v>
      </c>
      <c r="AA12" s="17">
        <v>2.1443236066651002E-2</v>
      </c>
      <c r="AB12" s="17"/>
      <c r="AC12" s="17">
        <v>2.1757014224647101E-2</v>
      </c>
      <c r="AD12" s="17">
        <v>1.6246089793716299E-2</v>
      </c>
      <c r="AE12" s="17">
        <v>7.3257872112246396E-3</v>
      </c>
      <c r="AF12" s="17">
        <v>6.4705305015417304E-3</v>
      </c>
      <c r="AG12" s="17">
        <v>1.3306568441074701E-2</v>
      </c>
      <c r="AH12" s="17">
        <v>0</v>
      </c>
      <c r="AI12" s="17"/>
      <c r="AJ12" s="17">
        <v>1.18758175659191E-2</v>
      </c>
      <c r="AK12" s="17">
        <v>1.84319839502061E-2</v>
      </c>
      <c r="AL12" s="17">
        <v>2.35689006015086E-2</v>
      </c>
      <c r="AM12" s="17">
        <v>2.09892586134755E-2</v>
      </c>
      <c r="AN12" s="17">
        <v>4.73713613785527E-3</v>
      </c>
      <c r="AO12" s="17">
        <v>0</v>
      </c>
      <c r="AP12" s="17"/>
      <c r="AQ12" s="17">
        <v>2.1423565841743399E-2</v>
      </c>
      <c r="AR12" s="17">
        <v>1.0730682863072201E-2</v>
      </c>
      <c r="AS12" s="17"/>
      <c r="AT12" s="17">
        <v>1.51302433529446E-2</v>
      </c>
      <c r="AU12" s="17">
        <v>8.64490273517542E-3</v>
      </c>
      <c r="AV12" s="17"/>
      <c r="AW12" s="17">
        <v>1.7133696524294698E-2</v>
      </c>
      <c r="AX12" s="17">
        <v>1.17705900059406E-2</v>
      </c>
      <c r="AY12" s="17"/>
      <c r="AZ12" s="17">
        <v>1.22724810510758E-2</v>
      </c>
      <c r="BA12" s="17">
        <v>1.42150878229619E-2</v>
      </c>
      <c r="BB12" s="17"/>
      <c r="BC12" s="17">
        <v>1.2974498043682999E-2</v>
      </c>
      <c r="BD12" s="17">
        <v>1.1790721421604099E-2</v>
      </c>
      <c r="BE12" s="17">
        <v>1.8120892906580002E-2</v>
      </c>
      <c r="BF12" s="17">
        <v>1.8322729070949E-2</v>
      </c>
    </row>
    <row r="13" spans="2:58">
      <c r="B13" s="18" t="s">
        <v>258</v>
      </c>
      <c r="C13" s="17">
        <v>4.9565266168293603E-3</v>
      </c>
      <c r="D13" s="17">
        <v>6.0870990687247502E-3</v>
      </c>
      <c r="E13" s="17">
        <v>2.8217317147845502E-3</v>
      </c>
      <c r="F13" s="17"/>
      <c r="G13" s="17">
        <v>0</v>
      </c>
      <c r="H13" s="17">
        <v>1.18729286797911E-2</v>
      </c>
      <c r="I13" s="17">
        <v>3.5006410331304E-3</v>
      </c>
      <c r="J13" s="17">
        <v>2.7649398217602199E-3</v>
      </c>
      <c r="K13" s="17">
        <v>6.4933808277218797E-3</v>
      </c>
      <c r="L13" s="17">
        <v>2.0616606926555799E-3</v>
      </c>
      <c r="M13" s="17"/>
      <c r="N13" s="17">
        <v>7.8669666524741697E-3</v>
      </c>
      <c r="O13" s="17">
        <v>3.75908332999633E-3</v>
      </c>
      <c r="P13" s="17">
        <v>6.4984456330287399E-3</v>
      </c>
      <c r="Q13" s="17">
        <v>1.72547873471615E-3</v>
      </c>
      <c r="R13" s="17"/>
      <c r="S13" s="17">
        <v>0</v>
      </c>
      <c r="T13" s="17">
        <v>3.1011177071969698E-3</v>
      </c>
      <c r="U13" s="17">
        <v>5.2859079760384396E-3</v>
      </c>
      <c r="V13" s="17">
        <v>8.1369533553280193E-3</v>
      </c>
      <c r="W13" s="17">
        <v>1.14754384963067E-2</v>
      </c>
      <c r="X13" s="17">
        <v>0</v>
      </c>
      <c r="Y13" s="17">
        <v>1.02123077681386E-2</v>
      </c>
      <c r="Z13" s="17">
        <v>8.9470347699810108E-3</v>
      </c>
      <c r="AA13" s="17">
        <v>4.5523240391626201E-3</v>
      </c>
      <c r="AB13" s="17"/>
      <c r="AC13" s="17">
        <v>6.0868644783173397E-3</v>
      </c>
      <c r="AD13" s="17">
        <v>6.5416523574768097E-3</v>
      </c>
      <c r="AE13" s="17">
        <v>3.8522598567707999E-3</v>
      </c>
      <c r="AF13" s="17">
        <v>2.61722100920119E-3</v>
      </c>
      <c r="AG13" s="17">
        <v>0</v>
      </c>
      <c r="AH13" s="17">
        <v>1.3231909591482001E-2</v>
      </c>
      <c r="AI13" s="17"/>
      <c r="AJ13" s="17">
        <v>3.78369537909135E-3</v>
      </c>
      <c r="AK13" s="17">
        <v>6.2390127580656696E-3</v>
      </c>
      <c r="AL13" s="17">
        <v>0</v>
      </c>
      <c r="AM13" s="17">
        <v>0</v>
      </c>
      <c r="AN13" s="17">
        <v>7.8062970733490198E-3</v>
      </c>
      <c r="AO13" s="17">
        <v>1.7720084360026801E-2</v>
      </c>
      <c r="AP13" s="17"/>
      <c r="AQ13" s="17">
        <v>2.9926913527589601E-3</v>
      </c>
      <c r="AR13" s="17">
        <v>7.4152541411821402E-3</v>
      </c>
      <c r="AS13" s="17"/>
      <c r="AT13" s="17">
        <v>4.3829811156760401E-3</v>
      </c>
      <c r="AU13" s="17">
        <v>7.2720695025902003E-3</v>
      </c>
      <c r="AV13" s="17"/>
      <c r="AW13" s="17">
        <v>5.8903030170500397E-3</v>
      </c>
      <c r="AX13" s="17">
        <v>4.4384877074251303E-3</v>
      </c>
      <c r="AY13" s="17"/>
      <c r="AZ13" s="17">
        <v>2.3901315174338698E-3</v>
      </c>
      <c r="BA13" s="17">
        <v>5.9603624506907897E-3</v>
      </c>
      <c r="BB13" s="17"/>
      <c r="BC13" s="17">
        <v>5.20618090318716E-3</v>
      </c>
      <c r="BD13" s="17">
        <v>7.2798847414657E-3</v>
      </c>
      <c r="BE13" s="17">
        <v>2.9376681167591198E-3</v>
      </c>
      <c r="BF13" s="17">
        <v>2.0521249349700101E-3</v>
      </c>
    </row>
    <row r="14" spans="2:58">
      <c r="B14" s="18" t="s">
        <v>101</v>
      </c>
      <c r="C14" s="17">
        <v>3.08050844105816E-2</v>
      </c>
      <c r="D14" s="17">
        <v>3.8298884229748899E-2</v>
      </c>
      <c r="E14" s="17">
        <v>2.3715828392469801E-2</v>
      </c>
      <c r="F14" s="17"/>
      <c r="G14" s="17">
        <v>3.2781968894270902E-2</v>
      </c>
      <c r="H14" s="17">
        <v>2.0529113590315399E-2</v>
      </c>
      <c r="I14" s="17">
        <v>3.1789370289097202E-2</v>
      </c>
      <c r="J14" s="17">
        <v>3.8922614718136198E-2</v>
      </c>
      <c r="K14" s="17">
        <v>3.2032463593365403E-2</v>
      </c>
      <c r="L14" s="17">
        <v>3.02122903355449E-2</v>
      </c>
      <c r="M14" s="17"/>
      <c r="N14" s="17">
        <v>1.4689961268358E-2</v>
      </c>
      <c r="O14" s="17">
        <v>3.1441172833521401E-2</v>
      </c>
      <c r="P14" s="17">
        <v>3.6956892285728501E-2</v>
      </c>
      <c r="Q14" s="17">
        <v>4.23381204120006E-2</v>
      </c>
      <c r="R14" s="17"/>
      <c r="S14" s="17">
        <v>3.9241409867455099E-2</v>
      </c>
      <c r="T14" s="17">
        <v>3.0601181451454299E-2</v>
      </c>
      <c r="U14" s="17">
        <v>1.0517846815723099E-2</v>
      </c>
      <c r="V14" s="17">
        <v>2.29671547611024E-2</v>
      </c>
      <c r="W14" s="17">
        <v>2.95225608615825E-2</v>
      </c>
      <c r="X14" s="17">
        <v>4.6416647788931099E-2</v>
      </c>
      <c r="Y14" s="17">
        <v>4.7939442681555399E-3</v>
      </c>
      <c r="Z14" s="17">
        <v>6.2039642244955298E-2</v>
      </c>
      <c r="AA14" s="17">
        <v>3.9612658375902401E-2</v>
      </c>
      <c r="AB14" s="17"/>
      <c r="AC14" s="17">
        <v>2.6361521746472001E-2</v>
      </c>
      <c r="AD14" s="17">
        <v>3.93980558998826E-2</v>
      </c>
      <c r="AE14" s="17">
        <v>1.92622583310589E-2</v>
      </c>
      <c r="AF14" s="17">
        <v>3.1446521504287499E-2</v>
      </c>
      <c r="AG14" s="17">
        <v>3.8035877830099402E-2</v>
      </c>
      <c r="AH14" s="17">
        <v>1.2803073607932701E-2</v>
      </c>
      <c r="AI14" s="17"/>
      <c r="AJ14" s="17">
        <v>3.4434387432777699E-2</v>
      </c>
      <c r="AK14" s="17">
        <v>2.7090270615274099E-2</v>
      </c>
      <c r="AL14" s="17">
        <v>6.4731425046881494E-2</v>
      </c>
      <c r="AM14" s="17">
        <v>1.1220045978652299E-2</v>
      </c>
      <c r="AN14" s="17">
        <v>2.46646813770619E-2</v>
      </c>
      <c r="AO14" s="17">
        <v>1.6750459088082498E-2</v>
      </c>
      <c r="AP14" s="17"/>
      <c r="AQ14" s="17">
        <v>2.5778568251612299E-2</v>
      </c>
      <c r="AR14" s="17">
        <v>2.72110097982214E-2</v>
      </c>
      <c r="AS14" s="17"/>
      <c r="AT14" s="17">
        <v>2.8855690215354699E-2</v>
      </c>
      <c r="AU14" s="17">
        <v>3.4133365555504197E-2</v>
      </c>
      <c r="AV14" s="17"/>
      <c r="AW14" s="17">
        <v>1.8962162680797302E-2</v>
      </c>
      <c r="AX14" s="17">
        <v>3.7375280718398997E-2</v>
      </c>
      <c r="AY14" s="17"/>
      <c r="AZ14" s="17">
        <v>2.95949126429969E-2</v>
      </c>
      <c r="BA14" s="17">
        <v>2.9253732538218301E-2</v>
      </c>
      <c r="BB14" s="17"/>
      <c r="BC14" s="17">
        <v>1.1430637642292799E-2</v>
      </c>
      <c r="BD14" s="17">
        <v>2.6954212150280599E-2</v>
      </c>
      <c r="BE14" s="17">
        <v>2.12175538280759E-2</v>
      </c>
      <c r="BF14" s="17">
        <v>2.5275652859439099E-2</v>
      </c>
    </row>
    <row r="15" spans="2:58">
      <c r="B15" s="18" t="s">
        <v>259</v>
      </c>
      <c r="C15" s="21">
        <v>0.81837670018269204</v>
      </c>
      <c r="D15" s="21">
        <v>0.81286730633696602</v>
      </c>
      <c r="E15" s="21">
        <v>0.82423888550118696</v>
      </c>
      <c r="F15" s="21"/>
      <c r="G15" s="21">
        <v>0.82741237476248397</v>
      </c>
      <c r="H15" s="21">
        <v>0.83363003419371196</v>
      </c>
      <c r="I15" s="21">
        <v>0.80776771352780097</v>
      </c>
      <c r="J15" s="21">
        <v>0.80058878360989505</v>
      </c>
      <c r="K15" s="21">
        <v>0.81966143450477202</v>
      </c>
      <c r="L15" s="21">
        <v>0.82336401016840999</v>
      </c>
      <c r="M15" s="21"/>
      <c r="N15" s="21">
        <v>0.85617958700776198</v>
      </c>
      <c r="O15" s="21">
        <v>0.82221599655100397</v>
      </c>
      <c r="P15" s="21">
        <v>0.80596515953552905</v>
      </c>
      <c r="Q15" s="21">
        <v>0.78526900473346795</v>
      </c>
      <c r="R15" s="21"/>
      <c r="S15" s="21">
        <v>0.83827627698144902</v>
      </c>
      <c r="T15" s="21">
        <v>0.79806799697078101</v>
      </c>
      <c r="U15" s="21">
        <v>0.89696175377671805</v>
      </c>
      <c r="V15" s="21">
        <v>0.79030685109820897</v>
      </c>
      <c r="W15" s="21">
        <v>0.79616477012570497</v>
      </c>
      <c r="X15" s="21">
        <v>0.81308619068570798</v>
      </c>
      <c r="Y15" s="21">
        <v>0.829808110523646</v>
      </c>
      <c r="Z15" s="21">
        <v>0.77409298274155602</v>
      </c>
      <c r="AA15" s="21">
        <v>0.80915163882044305</v>
      </c>
      <c r="AB15" s="21"/>
      <c r="AC15" s="21">
        <v>0.82519966368717601</v>
      </c>
      <c r="AD15" s="21">
        <v>0.81273964747764005</v>
      </c>
      <c r="AE15" s="21">
        <v>0.79967210177391901</v>
      </c>
      <c r="AF15" s="21">
        <v>0.84361174687476703</v>
      </c>
      <c r="AG15" s="21">
        <v>0.79368676741987498</v>
      </c>
      <c r="AH15" s="21">
        <v>0.83158952268193198</v>
      </c>
      <c r="AI15" s="21"/>
      <c r="AJ15" s="21">
        <v>0.81169408046004199</v>
      </c>
      <c r="AK15" s="21">
        <v>0.82693112708808802</v>
      </c>
      <c r="AL15" s="21">
        <v>0.73755554141208302</v>
      </c>
      <c r="AM15" s="21">
        <v>0.83720529462403404</v>
      </c>
      <c r="AN15" s="21">
        <v>0.84172936390217301</v>
      </c>
      <c r="AO15" s="21">
        <v>0.83508735180777005</v>
      </c>
      <c r="AP15" s="21"/>
      <c r="AQ15" s="21">
        <v>0.84074049945332796</v>
      </c>
      <c r="AR15" s="21">
        <v>0.82770582049113695</v>
      </c>
      <c r="AS15" s="21"/>
      <c r="AT15" s="21">
        <v>0.81525521868734396</v>
      </c>
      <c r="AU15" s="21">
        <v>0.82958483122720295</v>
      </c>
      <c r="AV15" s="21"/>
      <c r="AW15" s="21">
        <v>0.85241144088189302</v>
      </c>
      <c r="AX15" s="21">
        <v>0.79949496366685902</v>
      </c>
      <c r="AY15" s="21"/>
      <c r="AZ15" s="21">
        <v>0.83303609771118103</v>
      </c>
      <c r="BA15" s="21">
        <v>0.820077207068035</v>
      </c>
      <c r="BB15" s="21"/>
      <c r="BC15" s="21">
        <v>0.84070810844695898</v>
      </c>
      <c r="BD15" s="21">
        <v>0.83332889179141201</v>
      </c>
      <c r="BE15" s="21">
        <v>0.85026951490061597</v>
      </c>
      <c r="BF15" s="21">
        <v>0.81776710082459803</v>
      </c>
    </row>
    <row r="16" spans="2:58">
      <c r="B16" s="18" t="s">
        <v>260</v>
      </c>
      <c r="C16" s="21">
        <v>1.8640788309084302E-2</v>
      </c>
      <c r="D16" s="21">
        <v>2.1766731209961199E-2</v>
      </c>
      <c r="E16" s="21">
        <v>1.46615301782688E-2</v>
      </c>
      <c r="F16" s="21"/>
      <c r="G16" s="21">
        <v>2.6982330026848699E-2</v>
      </c>
      <c r="H16" s="21">
        <v>3.75974809565012E-2</v>
      </c>
      <c r="I16" s="21">
        <v>1.2656758808015501E-2</v>
      </c>
      <c r="J16" s="21">
        <v>1.1137003090778599E-2</v>
      </c>
      <c r="K16" s="21">
        <v>1.2885398075782E-2</v>
      </c>
      <c r="L16" s="21">
        <v>1.0340254727399301E-2</v>
      </c>
      <c r="M16" s="21"/>
      <c r="N16" s="21">
        <v>2.2351481788926E-2</v>
      </c>
      <c r="O16" s="21">
        <v>1.1042387682852E-2</v>
      </c>
      <c r="P16" s="21">
        <v>3.1530173010059802E-2</v>
      </c>
      <c r="Q16" s="21">
        <v>1.1287450768091701E-2</v>
      </c>
      <c r="R16" s="21"/>
      <c r="S16" s="21">
        <v>1.85253112019612E-2</v>
      </c>
      <c r="T16" s="21">
        <v>1.9722065886089699E-2</v>
      </c>
      <c r="U16" s="21">
        <v>5.2859079760384396E-3</v>
      </c>
      <c r="V16" s="21">
        <v>2.6863553554659102E-2</v>
      </c>
      <c r="W16" s="21">
        <v>1.14754384963067E-2</v>
      </c>
      <c r="X16" s="21">
        <v>1.231027388207E-2</v>
      </c>
      <c r="Y16" s="21">
        <v>2.4929114291620001E-2</v>
      </c>
      <c r="Z16" s="21">
        <v>1.8646211033660601E-2</v>
      </c>
      <c r="AA16" s="21">
        <v>2.5995560105813598E-2</v>
      </c>
      <c r="AB16" s="21"/>
      <c r="AC16" s="21">
        <v>2.7843878702964502E-2</v>
      </c>
      <c r="AD16" s="21">
        <v>2.2787742151193099E-2</v>
      </c>
      <c r="AE16" s="21">
        <v>1.1178047067995399E-2</v>
      </c>
      <c r="AF16" s="21">
        <v>9.0877515107429304E-3</v>
      </c>
      <c r="AG16" s="21">
        <v>1.3306568441074701E-2</v>
      </c>
      <c r="AH16" s="21">
        <v>1.3231909591482001E-2</v>
      </c>
      <c r="AI16" s="21"/>
      <c r="AJ16" s="21">
        <v>1.56595129450104E-2</v>
      </c>
      <c r="AK16" s="21">
        <v>2.4670996708271799E-2</v>
      </c>
      <c r="AL16" s="21">
        <v>2.35689006015086E-2</v>
      </c>
      <c r="AM16" s="21">
        <v>2.09892586134755E-2</v>
      </c>
      <c r="AN16" s="21">
        <v>1.25434332112043E-2</v>
      </c>
      <c r="AO16" s="21">
        <v>1.7720084360026801E-2</v>
      </c>
      <c r="AP16" s="21"/>
      <c r="AQ16" s="21">
        <v>2.4416257194502401E-2</v>
      </c>
      <c r="AR16" s="21">
        <v>1.81459370042544E-2</v>
      </c>
      <c r="AS16" s="21"/>
      <c r="AT16" s="21">
        <v>1.95132244686206E-2</v>
      </c>
      <c r="AU16" s="21">
        <v>1.59169722377656E-2</v>
      </c>
      <c r="AV16" s="21"/>
      <c r="AW16" s="21">
        <v>2.3023999541344799E-2</v>
      </c>
      <c r="AX16" s="21">
        <v>1.6209077713365799E-2</v>
      </c>
      <c r="AY16" s="21"/>
      <c r="AZ16" s="21">
        <v>1.46626125685097E-2</v>
      </c>
      <c r="BA16" s="21">
        <v>2.0175450273652699E-2</v>
      </c>
      <c r="BB16" s="21"/>
      <c r="BC16" s="21">
        <v>1.8180678946870199E-2</v>
      </c>
      <c r="BD16" s="21">
        <v>1.9070606163069801E-2</v>
      </c>
      <c r="BE16" s="21">
        <v>2.1058561023339199E-2</v>
      </c>
      <c r="BF16" s="21">
        <v>2.0374854005918999E-2</v>
      </c>
    </row>
    <row r="17" spans="2:58">
      <c r="B17" s="18" t="s">
        <v>261</v>
      </c>
      <c r="C17" s="22">
        <v>0.79973591187360704</v>
      </c>
      <c r="D17" s="22">
        <v>0.79110057512700505</v>
      </c>
      <c r="E17" s="22">
        <v>0.80957735532291797</v>
      </c>
      <c r="F17" s="22"/>
      <c r="G17" s="22">
        <v>0.80043004473563595</v>
      </c>
      <c r="H17" s="22">
        <v>0.79603255323721001</v>
      </c>
      <c r="I17" s="22">
        <v>0.79511095471978499</v>
      </c>
      <c r="J17" s="22">
        <v>0.78945178051911702</v>
      </c>
      <c r="K17" s="22">
        <v>0.80677603642898998</v>
      </c>
      <c r="L17" s="22">
        <v>0.81302375544101102</v>
      </c>
      <c r="M17" s="22"/>
      <c r="N17" s="22">
        <v>0.83382810521883599</v>
      </c>
      <c r="O17" s="22">
        <v>0.81117360886815204</v>
      </c>
      <c r="P17" s="22">
        <v>0.77443498652547005</v>
      </c>
      <c r="Q17" s="22">
        <v>0.77398155396537605</v>
      </c>
      <c r="R17" s="22"/>
      <c r="S17" s="22">
        <v>0.81975096577948803</v>
      </c>
      <c r="T17" s="22">
        <v>0.77834593108469097</v>
      </c>
      <c r="U17" s="22">
        <v>0.89167584580068004</v>
      </c>
      <c r="V17" s="22">
        <v>0.76344329754355</v>
      </c>
      <c r="W17" s="22">
        <v>0.78468933162939802</v>
      </c>
      <c r="X17" s="22">
        <v>0.80077591680363802</v>
      </c>
      <c r="Y17" s="22">
        <v>0.80487899623202597</v>
      </c>
      <c r="Z17" s="22">
        <v>0.75544677170789498</v>
      </c>
      <c r="AA17" s="22">
        <v>0.783156078714629</v>
      </c>
      <c r="AB17" s="22"/>
      <c r="AC17" s="22">
        <v>0.797355784984212</v>
      </c>
      <c r="AD17" s="22">
        <v>0.78995190532644699</v>
      </c>
      <c r="AE17" s="22">
        <v>0.78849405470592304</v>
      </c>
      <c r="AF17" s="22">
        <v>0.834523995364024</v>
      </c>
      <c r="AG17" s="22">
        <v>0.78038019897880095</v>
      </c>
      <c r="AH17" s="22">
        <v>0.81835761309044996</v>
      </c>
      <c r="AI17" s="22"/>
      <c r="AJ17" s="22">
        <v>0.79603456751503099</v>
      </c>
      <c r="AK17" s="22">
        <v>0.80226013037981603</v>
      </c>
      <c r="AL17" s="22">
        <v>0.71398664081057495</v>
      </c>
      <c r="AM17" s="22">
        <v>0.81621603601055903</v>
      </c>
      <c r="AN17" s="22">
        <v>0.82918593069096902</v>
      </c>
      <c r="AO17" s="22">
        <v>0.81736726744774302</v>
      </c>
      <c r="AP17" s="22"/>
      <c r="AQ17" s="22">
        <v>0.81632424225882605</v>
      </c>
      <c r="AR17" s="22">
        <v>0.80955988348688301</v>
      </c>
      <c r="AS17" s="22"/>
      <c r="AT17" s="22">
        <v>0.79574199421872405</v>
      </c>
      <c r="AU17" s="22">
        <v>0.81366785898943705</v>
      </c>
      <c r="AV17" s="22"/>
      <c r="AW17" s="22">
        <v>0.82938744134054798</v>
      </c>
      <c r="AX17" s="22">
        <v>0.78328588595349302</v>
      </c>
      <c r="AY17" s="22"/>
      <c r="AZ17" s="22">
        <v>0.81837348514267105</v>
      </c>
      <c r="BA17" s="22">
        <v>0.79990175679438302</v>
      </c>
      <c r="BB17" s="22"/>
      <c r="BC17" s="22">
        <v>0.82252742950008895</v>
      </c>
      <c r="BD17" s="22">
        <v>0.81425828562834202</v>
      </c>
      <c r="BE17" s="22">
        <v>0.82921095387727695</v>
      </c>
      <c r="BF17" s="22">
        <v>0.79739224681867904</v>
      </c>
    </row>
    <row r="18" spans="2:58">
      <c r="B18" s="16"/>
    </row>
    <row r="19" spans="2:58">
      <c r="B19" t="s">
        <v>497</v>
      </c>
    </row>
    <row r="20" spans="2:58">
      <c r="B20" t="s">
        <v>498</v>
      </c>
    </row>
    <row r="22" spans="2:58">
      <c r="B22"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BF22"/>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341</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252</v>
      </c>
      <c r="C9" s="17">
        <v>0.11973030765840099</v>
      </c>
      <c r="D9" s="17">
        <v>0.14267063417526901</v>
      </c>
      <c r="E9" s="17">
        <v>9.7169346229612194E-2</v>
      </c>
      <c r="F9" s="17"/>
      <c r="G9" s="17">
        <v>0.144682471960387</v>
      </c>
      <c r="H9" s="17">
        <v>0.17220162267035</v>
      </c>
      <c r="I9" s="17">
        <v>0.146933049307203</v>
      </c>
      <c r="J9" s="17">
        <v>9.5562153095829397E-2</v>
      </c>
      <c r="K9" s="17">
        <v>8.3596637042182398E-2</v>
      </c>
      <c r="L9" s="17">
        <v>8.2173019756189306E-2</v>
      </c>
      <c r="M9" s="17"/>
      <c r="N9" s="17">
        <v>0.13995964113788201</v>
      </c>
      <c r="O9" s="17">
        <v>0.111311225877925</v>
      </c>
      <c r="P9" s="17">
        <v>0.13243893601898801</v>
      </c>
      <c r="Q9" s="17">
        <v>9.6127307494555003E-2</v>
      </c>
      <c r="R9" s="17"/>
      <c r="S9" s="17">
        <v>0.157433701956291</v>
      </c>
      <c r="T9" s="17">
        <v>0.111570805649248</v>
      </c>
      <c r="U9" s="17">
        <v>3.8124555978580797E-2</v>
      </c>
      <c r="V9" s="17">
        <v>0.11992532873884899</v>
      </c>
      <c r="W9" s="17">
        <v>0.11491815393555301</v>
      </c>
      <c r="X9" s="17">
        <v>9.9350052274329304E-2</v>
      </c>
      <c r="Y9" s="17">
        <v>0.14207078127855299</v>
      </c>
      <c r="Z9" s="17">
        <v>0.22679650795480599</v>
      </c>
      <c r="AA9" s="17">
        <v>0.111477561037162</v>
      </c>
      <c r="AB9" s="17"/>
      <c r="AC9" s="17">
        <v>0.17539953075137699</v>
      </c>
      <c r="AD9" s="17">
        <v>0.115089103201775</v>
      </c>
      <c r="AE9" s="17">
        <v>0.122934775080467</v>
      </c>
      <c r="AF9" s="17">
        <v>8.7416449064552801E-2</v>
      </c>
      <c r="AG9" s="17">
        <v>6.4955193729884994E-2</v>
      </c>
      <c r="AH9" s="17">
        <v>8.6196084869822706E-2</v>
      </c>
      <c r="AI9" s="17"/>
      <c r="AJ9" s="17">
        <v>0.120616039048334</v>
      </c>
      <c r="AK9" s="17">
        <v>0.10257193132067199</v>
      </c>
      <c r="AL9" s="17">
        <v>0.127137473803725</v>
      </c>
      <c r="AM9" s="17">
        <v>9.1766894536807503E-2</v>
      </c>
      <c r="AN9" s="17">
        <v>0.15157760145760901</v>
      </c>
      <c r="AO9" s="17">
        <v>8.5222992258006003E-2</v>
      </c>
      <c r="AP9" s="17"/>
      <c r="AQ9" s="17">
        <v>0.14205030995203199</v>
      </c>
      <c r="AR9" s="17">
        <v>0.119186131147938</v>
      </c>
      <c r="AS9" s="17"/>
      <c r="AT9" s="17">
        <v>0.119525462303954</v>
      </c>
      <c r="AU9" s="17">
        <v>0.122016060593306</v>
      </c>
      <c r="AV9" s="17"/>
      <c r="AW9" s="17">
        <v>0.13259949237660801</v>
      </c>
      <c r="AX9" s="17">
        <v>0.112590762886476</v>
      </c>
      <c r="AY9" s="17"/>
      <c r="AZ9" s="17">
        <v>0.14660666732536201</v>
      </c>
      <c r="BA9" s="17">
        <v>0.111229976632698</v>
      </c>
      <c r="BB9" s="17"/>
      <c r="BC9" s="17">
        <v>0.16080859151125401</v>
      </c>
      <c r="BD9" s="17">
        <v>9.5007700383641897E-2</v>
      </c>
      <c r="BE9" s="17">
        <v>0.14708098884849899</v>
      </c>
      <c r="BF9" s="17">
        <v>0.111133495168503</v>
      </c>
    </row>
    <row r="10" spans="2:58">
      <c r="B10" s="18" t="s">
        <v>339</v>
      </c>
      <c r="C10" s="17">
        <v>0.280823394018343</v>
      </c>
      <c r="D10" s="17">
        <v>0.29401590884992401</v>
      </c>
      <c r="E10" s="17">
        <v>0.26832507899131502</v>
      </c>
      <c r="F10" s="17"/>
      <c r="G10" s="17">
        <v>0.39598528590328103</v>
      </c>
      <c r="H10" s="17">
        <v>0.33701088819676001</v>
      </c>
      <c r="I10" s="17">
        <v>0.31232376788326699</v>
      </c>
      <c r="J10" s="17">
        <v>0.21383502508687399</v>
      </c>
      <c r="K10" s="17">
        <v>0.23168426924378399</v>
      </c>
      <c r="L10" s="17">
        <v>0.22198126333530999</v>
      </c>
      <c r="M10" s="17"/>
      <c r="N10" s="17">
        <v>0.28336740012268102</v>
      </c>
      <c r="O10" s="17">
        <v>0.27650720659410999</v>
      </c>
      <c r="P10" s="17">
        <v>0.30006842064107397</v>
      </c>
      <c r="Q10" s="17">
        <v>0.26548571517467801</v>
      </c>
      <c r="R10" s="17"/>
      <c r="S10" s="17">
        <v>0.279790417206006</v>
      </c>
      <c r="T10" s="17">
        <v>0.25399455407792998</v>
      </c>
      <c r="U10" s="17">
        <v>0.27055991743712599</v>
      </c>
      <c r="V10" s="17">
        <v>0.25125144295294199</v>
      </c>
      <c r="W10" s="17">
        <v>0.32616509263724702</v>
      </c>
      <c r="X10" s="17">
        <v>0.322066843651235</v>
      </c>
      <c r="Y10" s="17">
        <v>0.274612423012494</v>
      </c>
      <c r="Z10" s="17">
        <v>0.29869606473521298</v>
      </c>
      <c r="AA10" s="17">
        <v>0.28351923792355399</v>
      </c>
      <c r="AB10" s="17"/>
      <c r="AC10" s="17">
        <v>0.307771993144975</v>
      </c>
      <c r="AD10" s="17">
        <v>0.25900266677516698</v>
      </c>
      <c r="AE10" s="17">
        <v>0.310348384456611</v>
      </c>
      <c r="AF10" s="17">
        <v>0.26117500877963401</v>
      </c>
      <c r="AG10" s="17">
        <v>0.26900187530156999</v>
      </c>
      <c r="AH10" s="17">
        <v>0.29337844112046801</v>
      </c>
      <c r="AI10" s="17"/>
      <c r="AJ10" s="17">
        <v>0.23653257309680201</v>
      </c>
      <c r="AK10" s="17">
        <v>0.30353603530464701</v>
      </c>
      <c r="AL10" s="17">
        <v>0.36857030172383598</v>
      </c>
      <c r="AM10" s="17">
        <v>0.25520192578884199</v>
      </c>
      <c r="AN10" s="17">
        <v>0.30326181032149502</v>
      </c>
      <c r="AO10" s="17">
        <v>0.32844731604724797</v>
      </c>
      <c r="AP10" s="17"/>
      <c r="AQ10" s="17">
        <v>0.30233037223674902</v>
      </c>
      <c r="AR10" s="17">
        <v>0.27220435759665501</v>
      </c>
      <c r="AS10" s="17"/>
      <c r="AT10" s="17">
        <v>0.28383780664356001</v>
      </c>
      <c r="AU10" s="17">
        <v>0.26869584342872299</v>
      </c>
      <c r="AV10" s="17"/>
      <c r="AW10" s="17">
        <v>0.27496252836148</v>
      </c>
      <c r="AX10" s="17">
        <v>0.28407487526409703</v>
      </c>
      <c r="AY10" s="17"/>
      <c r="AZ10" s="17">
        <v>0.305999056516015</v>
      </c>
      <c r="BA10" s="17">
        <v>0.26917883646277102</v>
      </c>
      <c r="BB10" s="17"/>
      <c r="BC10" s="17">
        <v>0.35548704087067901</v>
      </c>
      <c r="BD10" s="17">
        <v>0.258378296276701</v>
      </c>
      <c r="BE10" s="17">
        <v>0.30961649689997001</v>
      </c>
      <c r="BF10" s="17">
        <v>0.25450542559769201</v>
      </c>
    </row>
    <row r="11" spans="2:58">
      <c r="B11" s="18" t="s">
        <v>255</v>
      </c>
      <c r="C11" s="17">
        <v>0.28688290781750497</v>
      </c>
      <c r="D11" s="17">
        <v>0.26644898536304901</v>
      </c>
      <c r="E11" s="17">
        <v>0.30913579544287201</v>
      </c>
      <c r="F11" s="17"/>
      <c r="G11" s="17">
        <v>0.23669845055948599</v>
      </c>
      <c r="H11" s="17">
        <v>0.21003515185935301</v>
      </c>
      <c r="I11" s="17">
        <v>0.28080276752693001</v>
      </c>
      <c r="J11" s="17">
        <v>0.30531445977037802</v>
      </c>
      <c r="K11" s="17">
        <v>0.334906464227407</v>
      </c>
      <c r="L11" s="17">
        <v>0.34558118882475197</v>
      </c>
      <c r="M11" s="17"/>
      <c r="N11" s="17">
        <v>0.27624500564776999</v>
      </c>
      <c r="O11" s="17">
        <v>0.28374388599545303</v>
      </c>
      <c r="P11" s="17">
        <v>0.28608896733863698</v>
      </c>
      <c r="Q11" s="17">
        <v>0.299897409005421</v>
      </c>
      <c r="R11" s="17"/>
      <c r="S11" s="17">
        <v>0.26834133413863398</v>
      </c>
      <c r="T11" s="17">
        <v>0.31203784742963803</v>
      </c>
      <c r="U11" s="17">
        <v>0.33034931856909899</v>
      </c>
      <c r="V11" s="17">
        <v>0.31543119448009599</v>
      </c>
      <c r="W11" s="17">
        <v>0.24831204919232699</v>
      </c>
      <c r="X11" s="17">
        <v>0.26473161689832603</v>
      </c>
      <c r="Y11" s="17">
        <v>0.25298136601210303</v>
      </c>
      <c r="Z11" s="17">
        <v>0.20673188632556999</v>
      </c>
      <c r="AA11" s="17">
        <v>0.317929863053936</v>
      </c>
      <c r="AB11" s="17"/>
      <c r="AC11" s="17">
        <v>0.22448086604105399</v>
      </c>
      <c r="AD11" s="17">
        <v>0.30922133186982198</v>
      </c>
      <c r="AE11" s="17">
        <v>0.270600670376348</v>
      </c>
      <c r="AF11" s="17">
        <v>0.321378935814216</v>
      </c>
      <c r="AG11" s="17">
        <v>0.337777588729616</v>
      </c>
      <c r="AH11" s="17">
        <v>0.27703834133014898</v>
      </c>
      <c r="AI11" s="17"/>
      <c r="AJ11" s="17">
        <v>0.310319104042101</v>
      </c>
      <c r="AK11" s="17">
        <v>0.29230604290462597</v>
      </c>
      <c r="AL11" s="17">
        <v>0.25684451687959697</v>
      </c>
      <c r="AM11" s="17">
        <v>0.32669607261037797</v>
      </c>
      <c r="AN11" s="17">
        <v>0.23849889586185299</v>
      </c>
      <c r="AO11" s="17">
        <v>0.28365227105526902</v>
      </c>
      <c r="AP11" s="17"/>
      <c r="AQ11" s="17">
        <v>0.25950275836962899</v>
      </c>
      <c r="AR11" s="17">
        <v>0.28515863121268598</v>
      </c>
      <c r="AS11" s="17"/>
      <c r="AT11" s="17">
        <v>0.294846502774887</v>
      </c>
      <c r="AU11" s="17">
        <v>0.255665329642777</v>
      </c>
      <c r="AV11" s="17"/>
      <c r="AW11" s="17">
        <v>0.27165532561365902</v>
      </c>
      <c r="AX11" s="17">
        <v>0.29533084040166402</v>
      </c>
      <c r="AY11" s="17"/>
      <c r="AZ11" s="17">
        <v>0.26173609997716701</v>
      </c>
      <c r="BA11" s="17">
        <v>0.29772063961970702</v>
      </c>
      <c r="BB11" s="17"/>
      <c r="BC11" s="17">
        <v>0.248227888198774</v>
      </c>
      <c r="BD11" s="17">
        <v>0.27308704504282499</v>
      </c>
      <c r="BE11" s="17">
        <v>0.23914143976685001</v>
      </c>
      <c r="BF11" s="17">
        <v>0.32538038250002299</v>
      </c>
    </row>
    <row r="12" spans="2:58">
      <c r="B12" s="18" t="s">
        <v>340</v>
      </c>
      <c r="C12" s="17">
        <v>0.168048553487989</v>
      </c>
      <c r="D12" s="17">
        <v>0.16170638055154901</v>
      </c>
      <c r="E12" s="17">
        <v>0.175577762839806</v>
      </c>
      <c r="F12" s="17"/>
      <c r="G12" s="17">
        <v>0.122725114899069</v>
      </c>
      <c r="H12" s="17">
        <v>0.167311996332344</v>
      </c>
      <c r="I12" s="17">
        <v>0.14789950415525799</v>
      </c>
      <c r="J12" s="17">
        <v>0.195868512930917</v>
      </c>
      <c r="K12" s="17">
        <v>0.17616982291209499</v>
      </c>
      <c r="L12" s="17">
        <v>0.190078392777697</v>
      </c>
      <c r="M12" s="17"/>
      <c r="N12" s="17">
        <v>0.16785595793250599</v>
      </c>
      <c r="O12" s="17">
        <v>0.19409348222494199</v>
      </c>
      <c r="P12" s="17">
        <v>0.140643783024789</v>
      </c>
      <c r="Q12" s="17">
        <v>0.16631442471744601</v>
      </c>
      <c r="R12" s="17"/>
      <c r="S12" s="17">
        <v>0.15074336483437001</v>
      </c>
      <c r="T12" s="17">
        <v>0.17064678780666201</v>
      </c>
      <c r="U12" s="17">
        <v>0.201715921579003</v>
      </c>
      <c r="V12" s="17">
        <v>0.17604737289457101</v>
      </c>
      <c r="W12" s="17">
        <v>0.18170705345799301</v>
      </c>
      <c r="X12" s="17">
        <v>0.167179515452205</v>
      </c>
      <c r="Y12" s="17">
        <v>0.19335164701777999</v>
      </c>
      <c r="Z12" s="17">
        <v>0.13137141336261901</v>
      </c>
      <c r="AA12" s="17">
        <v>0.138800948428838</v>
      </c>
      <c r="AB12" s="17"/>
      <c r="AC12" s="17">
        <v>0.16257478169796299</v>
      </c>
      <c r="AD12" s="17">
        <v>0.162118510579422</v>
      </c>
      <c r="AE12" s="17">
        <v>0.139454726678855</v>
      </c>
      <c r="AF12" s="17">
        <v>0.18890582862256999</v>
      </c>
      <c r="AG12" s="17">
        <v>0.174006690189109</v>
      </c>
      <c r="AH12" s="17">
        <v>0.23234121526215801</v>
      </c>
      <c r="AI12" s="17"/>
      <c r="AJ12" s="17">
        <v>0.18489923345581599</v>
      </c>
      <c r="AK12" s="17">
        <v>0.162603806028565</v>
      </c>
      <c r="AL12" s="17">
        <v>0.11760620142318701</v>
      </c>
      <c r="AM12" s="17">
        <v>0.187278147832356</v>
      </c>
      <c r="AN12" s="17">
        <v>0.15820675717659999</v>
      </c>
      <c r="AO12" s="17">
        <v>0.188154225001954</v>
      </c>
      <c r="AP12" s="17"/>
      <c r="AQ12" s="17">
        <v>0.163454025487587</v>
      </c>
      <c r="AR12" s="17">
        <v>0.171787283970357</v>
      </c>
      <c r="AS12" s="17"/>
      <c r="AT12" s="17">
        <v>0.165983746741905</v>
      </c>
      <c r="AU12" s="17">
        <v>0.18096547696486601</v>
      </c>
      <c r="AV12" s="17"/>
      <c r="AW12" s="17">
        <v>0.181053157484175</v>
      </c>
      <c r="AX12" s="17">
        <v>0.160833881035541</v>
      </c>
      <c r="AY12" s="17"/>
      <c r="AZ12" s="17">
        <v>0.146987873115486</v>
      </c>
      <c r="BA12" s="17">
        <v>0.17986083652674101</v>
      </c>
      <c r="BB12" s="17"/>
      <c r="BC12" s="17">
        <v>0.14400514114681501</v>
      </c>
      <c r="BD12" s="17">
        <v>0.17222131576840699</v>
      </c>
      <c r="BE12" s="17">
        <v>0.167165174587592</v>
      </c>
      <c r="BF12" s="17">
        <v>0.18497139527446399</v>
      </c>
    </row>
    <row r="13" spans="2:58">
      <c r="B13" s="18" t="s">
        <v>258</v>
      </c>
      <c r="C13" s="17">
        <v>7.3553036907321803E-2</v>
      </c>
      <c r="D13" s="17">
        <v>7.4593836707289904E-2</v>
      </c>
      <c r="E13" s="17">
        <v>7.0006202624660993E-2</v>
      </c>
      <c r="F13" s="17"/>
      <c r="G13" s="17">
        <v>4.1653058732917699E-2</v>
      </c>
      <c r="H13" s="17">
        <v>6.9230970599928193E-2</v>
      </c>
      <c r="I13" s="17">
        <v>4.3565502302063699E-2</v>
      </c>
      <c r="J13" s="17">
        <v>9.2755545934717895E-2</v>
      </c>
      <c r="K13" s="17">
        <v>8.51864303764263E-2</v>
      </c>
      <c r="L13" s="17">
        <v>9.2976285646860196E-2</v>
      </c>
      <c r="M13" s="17"/>
      <c r="N13" s="17">
        <v>7.42413787695511E-2</v>
      </c>
      <c r="O13" s="17">
        <v>6.7988666709554599E-2</v>
      </c>
      <c r="P13" s="17">
        <v>6.09503251294162E-2</v>
      </c>
      <c r="Q13" s="17">
        <v>9.0132297481305204E-2</v>
      </c>
      <c r="R13" s="17"/>
      <c r="S13" s="17">
        <v>5.8864653216117703E-2</v>
      </c>
      <c r="T13" s="17">
        <v>7.0928248236974495E-2</v>
      </c>
      <c r="U13" s="17">
        <v>9.1189159549958598E-2</v>
      </c>
      <c r="V13" s="17">
        <v>7.0119439323382396E-2</v>
      </c>
      <c r="W13" s="17">
        <v>7.0917953963793801E-2</v>
      </c>
      <c r="X13" s="17">
        <v>9.1991133733455605E-2</v>
      </c>
      <c r="Y13" s="17">
        <v>9.6775091390315496E-2</v>
      </c>
      <c r="Z13" s="17">
        <v>6.3915770715885806E-2</v>
      </c>
      <c r="AA13" s="17">
        <v>5.6687293839277002E-2</v>
      </c>
      <c r="AB13" s="17"/>
      <c r="AC13" s="17">
        <v>7.6942883715625104E-2</v>
      </c>
      <c r="AD13" s="17">
        <v>7.6849580162409503E-2</v>
      </c>
      <c r="AE13" s="17">
        <v>7.0424863007671798E-2</v>
      </c>
      <c r="AF13" s="17">
        <v>6.1659352249240601E-2</v>
      </c>
      <c r="AG13" s="17">
        <v>7.5862116853651101E-2</v>
      </c>
      <c r="AH13" s="17">
        <v>8.6072414508848297E-2</v>
      </c>
      <c r="AI13" s="17"/>
      <c r="AJ13" s="17">
        <v>7.3870684875768103E-2</v>
      </c>
      <c r="AK13" s="17">
        <v>6.4060765021268506E-2</v>
      </c>
      <c r="AL13" s="17">
        <v>2.6985852055064399E-2</v>
      </c>
      <c r="AM13" s="17">
        <v>9.6027984152476306E-2</v>
      </c>
      <c r="AN13" s="17">
        <v>9.2097957138704098E-2</v>
      </c>
      <c r="AO13" s="17">
        <v>6.5154423265954206E-2</v>
      </c>
      <c r="AP13" s="17"/>
      <c r="AQ13" s="17">
        <v>7.8181298476693098E-2</v>
      </c>
      <c r="AR13" s="17">
        <v>7.4685209259685595E-2</v>
      </c>
      <c r="AS13" s="17"/>
      <c r="AT13" s="17">
        <v>6.8466905859342106E-2</v>
      </c>
      <c r="AU13" s="17">
        <v>9.2618183174060897E-2</v>
      </c>
      <c r="AV13" s="17"/>
      <c r="AW13" s="17">
        <v>8.7565683260830501E-2</v>
      </c>
      <c r="AX13" s="17">
        <v>6.5779124402012099E-2</v>
      </c>
      <c r="AY13" s="17"/>
      <c r="AZ13" s="17">
        <v>7.62562703537146E-2</v>
      </c>
      <c r="BA13" s="17">
        <v>7.4080365092161302E-2</v>
      </c>
      <c r="BB13" s="17"/>
      <c r="BC13" s="17">
        <v>6.0404285396574497E-2</v>
      </c>
      <c r="BD13" s="17">
        <v>0.12219156953689</v>
      </c>
      <c r="BE13" s="17">
        <v>8.6243855520852397E-2</v>
      </c>
      <c r="BF13" s="17">
        <v>5.8808022934152597E-2</v>
      </c>
    </row>
    <row r="14" spans="2:58">
      <c r="B14" s="18" t="s">
        <v>101</v>
      </c>
      <c r="C14" s="17">
        <v>7.09618001104418E-2</v>
      </c>
      <c r="D14" s="17">
        <v>6.05642543529194E-2</v>
      </c>
      <c r="E14" s="17">
        <v>7.9785813871734307E-2</v>
      </c>
      <c r="F14" s="17"/>
      <c r="G14" s="17">
        <v>5.82556179448602E-2</v>
      </c>
      <c r="H14" s="17">
        <v>4.4209370341265097E-2</v>
      </c>
      <c r="I14" s="17">
        <v>6.8475408825278597E-2</v>
      </c>
      <c r="J14" s="17">
        <v>9.6664303181283398E-2</v>
      </c>
      <c r="K14" s="17">
        <v>8.8456376198105202E-2</v>
      </c>
      <c r="L14" s="17">
        <v>6.7209849659190801E-2</v>
      </c>
      <c r="M14" s="17"/>
      <c r="N14" s="17">
        <v>5.83306163896107E-2</v>
      </c>
      <c r="O14" s="17">
        <v>6.6355532598014702E-2</v>
      </c>
      <c r="P14" s="17">
        <v>7.9809567847095697E-2</v>
      </c>
      <c r="Q14" s="17">
        <v>8.2042846126595098E-2</v>
      </c>
      <c r="R14" s="17"/>
      <c r="S14" s="17">
        <v>8.4826528648581201E-2</v>
      </c>
      <c r="T14" s="17">
        <v>8.0821756799548006E-2</v>
      </c>
      <c r="U14" s="17">
        <v>6.8061126886232198E-2</v>
      </c>
      <c r="V14" s="17">
        <v>6.7225221610159605E-2</v>
      </c>
      <c r="W14" s="17">
        <v>5.7979696813085999E-2</v>
      </c>
      <c r="X14" s="17">
        <v>5.4680837990449101E-2</v>
      </c>
      <c r="Y14" s="17">
        <v>4.0208691288753803E-2</v>
      </c>
      <c r="Z14" s="17">
        <v>7.2488356905906506E-2</v>
      </c>
      <c r="AA14" s="17">
        <v>9.1585095717233694E-2</v>
      </c>
      <c r="AB14" s="17"/>
      <c r="AC14" s="17">
        <v>5.2829944649005499E-2</v>
      </c>
      <c r="AD14" s="17">
        <v>7.7718807411403801E-2</v>
      </c>
      <c r="AE14" s="17">
        <v>8.6236580400048599E-2</v>
      </c>
      <c r="AF14" s="17">
        <v>7.9464425469786298E-2</v>
      </c>
      <c r="AG14" s="17">
        <v>7.8396535196167697E-2</v>
      </c>
      <c r="AH14" s="17">
        <v>2.4973502908554102E-2</v>
      </c>
      <c r="AI14" s="17"/>
      <c r="AJ14" s="17">
        <v>7.3762365481178302E-2</v>
      </c>
      <c r="AK14" s="17">
        <v>7.4921419420221694E-2</v>
      </c>
      <c r="AL14" s="17">
        <v>0.102855654114589</v>
      </c>
      <c r="AM14" s="17">
        <v>4.3028975079139997E-2</v>
      </c>
      <c r="AN14" s="17">
        <v>5.63569780437378E-2</v>
      </c>
      <c r="AO14" s="17">
        <v>4.93687723715691E-2</v>
      </c>
      <c r="AP14" s="17"/>
      <c r="AQ14" s="17">
        <v>5.4481235477310798E-2</v>
      </c>
      <c r="AR14" s="17">
        <v>7.6978386812678198E-2</v>
      </c>
      <c r="AS14" s="17"/>
      <c r="AT14" s="17">
        <v>6.7339575676351293E-2</v>
      </c>
      <c r="AU14" s="17">
        <v>8.0039106196266696E-2</v>
      </c>
      <c r="AV14" s="17"/>
      <c r="AW14" s="17">
        <v>5.21638129032478E-2</v>
      </c>
      <c r="AX14" s="17">
        <v>8.1390516010209399E-2</v>
      </c>
      <c r="AY14" s="17"/>
      <c r="AZ14" s="17">
        <v>6.2414032712256699E-2</v>
      </c>
      <c r="BA14" s="17">
        <v>6.7929345665922305E-2</v>
      </c>
      <c r="BB14" s="17"/>
      <c r="BC14" s="17">
        <v>3.1067052875904399E-2</v>
      </c>
      <c r="BD14" s="17">
        <v>7.9114072991534598E-2</v>
      </c>
      <c r="BE14" s="17">
        <v>5.0752044376235803E-2</v>
      </c>
      <c r="BF14" s="17">
        <v>6.5201278525165399E-2</v>
      </c>
    </row>
    <row r="15" spans="2:58">
      <c r="B15" s="18" t="s">
        <v>259</v>
      </c>
      <c r="C15" s="21">
        <v>0.40055370167674298</v>
      </c>
      <c r="D15" s="21">
        <v>0.436686543025193</v>
      </c>
      <c r="E15" s="21">
        <v>0.36549442522092701</v>
      </c>
      <c r="F15" s="21"/>
      <c r="G15" s="21">
        <v>0.54066775786366805</v>
      </c>
      <c r="H15" s="21">
        <v>0.50921251086710995</v>
      </c>
      <c r="I15" s="21">
        <v>0.45925681719047001</v>
      </c>
      <c r="J15" s="21">
        <v>0.30939717818270401</v>
      </c>
      <c r="K15" s="21">
        <v>0.315280906285966</v>
      </c>
      <c r="L15" s="21">
        <v>0.304154283091499</v>
      </c>
      <c r="M15" s="21"/>
      <c r="N15" s="21">
        <v>0.42332704126056298</v>
      </c>
      <c r="O15" s="21">
        <v>0.38781843247203501</v>
      </c>
      <c r="P15" s="21">
        <v>0.43250735666006201</v>
      </c>
      <c r="Q15" s="21">
        <v>0.36161302266923301</v>
      </c>
      <c r="R15" s="21"/>
      <c r="S15" s="21">
        <v>0.43722411916229698</v>
      </c>
      <c r="T15" s="21">
        <v>0.36556535972717802</v>
      </c>
      <c r="U15" s="21">
        <v>0.30868447341570698</v>
      </c>
      <c r="V15" s="21">
        <v>0.37117677169179097</v>
      </c>
      <c r="W15" s="21">
        <v>0.44108324657280001</v>
      </c>
      <c r="X15" s="21">
        <v>0.42141689592556397</v>
      </c>
      <c r="Y15" s="21">
        <v>0.41668320429104699</v>
      </c>
      <c r="Z15" s="21">
        <v>0.52549257269001903</v>
      </c>
      <c r="AA15" s="21">
        <v>0.39499679896071599</v>
      </c>
      <c r="AB15" s="21"/>
      <c r="AC15" s="21">
        <v>0.48317152389635198</v>
      </c>
      <c r="AD15" s="21">
        <v>0.37409176997694199</v>
      </c>
      <c r="AE15" s="21">
        <v>0.43328315953707702</v>
      </c>
      <c r="AF15" s="21">
        <v>0.34859145784418599</v>
      </c>
      <c r="AG15" s="21">
        <v>0.333957069031455</v>
      </c>
      <c r="AH15" s="21">
        <v>0.37957452599029101</v>
      </c>
      <c r="AI15" s="21"/>
      <c r="AJ15" s="21">
        <v>0.35714861214513599</v>
      </c>
      <c r="AK15" s="21">
        <v>0.40610796662531901</v>
      </c>
      <c r="AL15" s="21">
        <v>0.49570777552756201</v>
      </c>
      <c r="AM15" s="21">
        <v>0.34696882032564902</v>
      </c>
      <c r="AN15" s="21">
        <v>0.45483941177910397</v>
      </c>
      <c r="AO15" s="21">
        <v>0.41367030830525398</v>
      </c>
      <c r="AP15" s="21"/>
      <c r="AQ15" s="21">
        <v>0.44438068218878102</v>
      </c>
      <c r="AR15" s="21">
        <v>0.39139048874459298</v>
      </c>
      <c r="AS15" s="21"/>
      <c r="AT15" s="21">
        <v>0.40336326894751501</v>
      </c>
      <c r="AU15" s="21">
        <v>0.39071190402202899</v>
      </c>
      <c r="AV15" s="21"/>
      <c r="AW15" s="21">
        <v>0.407562020738088</v>
      </c>
      <c r="AX15" s="21">
        <v>0.39666563815057398</v>
      </c>
      <c r="AY15" s="21"/>
      <c r="AZ15" s="21">
        <v>0.45260572384137598</v>
      </c>
      <c r="BA15" s="21">
        <v>0.38040881309546798</v>
      </c>
      <c r="BB15" s="21"/>
      <c r="BC15" s="21">
        <v>0.51629563238193299</v>
      </c>
      <c r="BD15" s="21">
        <v>0.35338599666034298</v>
      </c>
      <c r="BE15" s="21">
        <v>0.45669748574846902</v>
      </c>
      <c r="BF15" s="21">
        <v>0.36563892076619497</v>
      </c>
    </row>
    <row r="16" spans="2:58">
      <c r="B16" s="18" t="s">
        <v>260</v>
      </c>
      <c r="C16" s="21">
        <v>0.24160159039531001</v>
      </c>
      <c r="D16" s="21">
        <v>0.23630021725883901</v>
      </c>
      <c r="E16" s="21">
        <v>0.24558396546446701</v>
      </c>
      <c r="F16" s="21"/>
      <c r="G16" s="21">
        <v>0.16437817363198601</v>
      </c>
      <c r="H16" s="21">
        <v>0.236542966932272</v>
      </c>
      <c r="I16" s="21">
        <v>0.19146500645732101</v>
      </c>
      <c r="J16" s="21">
        <v>0.28862405886563403</v>
      </c>
      <c r="K16" s="21">
        <v>0.26135625328852102</v>
      </c>
      <c r="L16" s="21">
        <v>0.283054678424558</v>
      </c>
      <c r="M16" s="21"/>
      <c r="N16" s="21">
        <v>0.24209733670205699</v>
      </c>
      <c r="O16" s="21">
        <v>0.26208214893449699</v>
      </c>
      <c r="P16" s="21">
        <v>0.201594108154206</v>
      </c>
      <c r="Q16" s="21">
        <v>0.25644672219875098</v>
      </c>
      <c r="R16" s="21"/>
      <c r="S16" s="21">
        <v>0.20960801805048701</v>
      </c>
      <c r="T16" s="21">
        <v>0.241575036043636</v>
      </c>
      <c r="U16" s="21">
        <v>0.29290508112896202</v>
      </c>
      <c r="V16" s="21">
        <v>0.246166812217954</v>
      </c>
      <c r="W16" s="21">
        <v>0.25262500742178701</v>
      </c>
      <c r="X16" s="21">
        <v>0.25917064918566002</v>
      </c>
      <c r="Y16" s="21">
        <v>0.290126738408096</v>
      </c>
      <c r="Z16" s="21">
        <v>0.19528718407850401</v>
      </c>
      <c r="AA16" s="21">
        <v>0.19548824226811501</v>
      </c>
      <c r="AB16" s="21"/>
      <c r="AC16" s="21">
        <v>0.23951766541358799</v>
      </c>
      <c r="AD16" s="21">
        <v>0.23896809074183201</v>
      </c>
      <c r="AE16" s="21">
        <v>0.20987958968652601</v>
      </c>
      <c r="AF16" s="21">
        <v>0.25056518087181101</v>
      </c>
      <c r="AG16" s="21">
        <v>0.24986880704276099</v>
      </c>
      <c r="AH16" s="21">
        <v>0.31841362977100601</v>
      </c>
      <c r="AI16" s="21"/>
      <c r="AJ16" s="21">
        <v>0.25876991833158403</v>
      </c>
      <c r="AK16" s="21">
        <v>0.22666457104983401</v>
      </c>
      <c r="AL16" s="21">
        <v>0.14459205347825199</v>
      </c>
      <c r="AM16" s="21">
        <v>0.28330613198483201</v>
      </c>
      <c r="AN16" s="21">
        <v>0.25030471431530499</v>
      </c>
      <c r="AO16" s="21">
        <v>0.253308648267908</v>
      </c>
      <c r="AP16" s="21"/>
      <c r="AQ16" s="21">
        <v>0.24163532396428</v>
      </c>
      <c r="AR16" s="21">
        <v>0.246472493230043</v>
      </c>
      <c r="AS16" s="21"/>
      <c r="AT16" s="21">
        <v>0.23445065260124701</v>
      </c>
      <c r="AU16" s="21">
        <v>0.27358366013892699</v>
      </c>
      <c r="AV16" s="21"/>
      <c r="AW16" s="21">
        <v>0.26861884074500503</v>
      </c>
      <c r="AX16" s="21">
        <v>0.226613005437553</v>
      </c>
      <c r="AY16" s="21"/>
      <c r="AZ16" s="21">
        <v>0.22324414346919999</v>
      </c>
      <c r="BA16" s="21">
        <v>0.25394120161890199</v>
      </c>
      <c r="BB16" s="21"/>
      <c r="BC16" s="21">
        <v>0.20440942654338901</v>
      </c>
      <c r="BD16" s="21">
        <v>0.29441288530529802</v>
      </c>
      <c r="BE16" s="21">
        <v>0.25340903010844501</v>
      </c>
      <c r="BF16" s="21">
        <v>0.24377941820861701</v>
      </c>
    </row>
    <row r="17" spans="2:58">
      <c r="B17" s="18" t="s">
        <v>261</v>
      </c>
      <c r="C17" s="22">
        <v>0.158952111281433</v>
      </c>
      <c r="D17" s="22">
        <v>0.20038632576635401</v>
      </c>
      <c r="E17" s="22">
        <v>0.11991045975646</v>
      </c>
      <c r="F17" s="22"/>
      <c r="G17" s="22">
        <v>0.37628958423168102</v>
      </c>
      <c r="H17" s="22">
        <v>0.272669543934838</v>
      </c>
      <c r="I17" s="22">
        <v>0.267791810733149</v>
      </c>
      <c r="J17" s="22">
        <v>2.0773119317069402E-2</v>
      </c>
      <c r="K17" s="22">
        <v>5.3924652997444603E-2</v>
      </c>
      <c r="L17" s="22">
        <v>2.1099604666941801E-2</v>
      </c>
      <c r="M17" s="22"/>
      <c r="N17" s="22">
        <v>0.18122970455850601</v>
      </c>
      <c r="O17" s="22">
        <v>0.12573628353753899</v>
      </c>
      <c r="P17" s="22">
        <v>0.23091324850585601</v>
      </c>
      <c r="Q17" s="22">
        <v>0.105166300470482</v>
      </c>
      <c r="R17" s="22"/>
      <c r="S17" s="22">
        <v>0.22761610111180999</v>
      </c>
      <c r="T17" s="22">
        <v>0.123990323683542</v>
      </c>
      <c r="U17" s="22">
        <v>1.5779392286744999E-2</v>
      </c>
      <c r="V17" s="22">
        <v>0.125009959473837</v>
      </c>
      <c r="W17" s="22">
        <v>0.18845823915101401</v>
      </c>
      <c r="X17" s="22">
        <v>0.16224624673990401</v>
      </c>
      <c r="Y17" s="22">
        <v>0.126556465882951</v>
      </c>
      <c r="Z17" s="22">
        <v>0.33020538861151499</v>
      </c>
      <c r="AA17" s="22">
        <v>0.19950855669260101</v>
      </c>
      <c r="AB17" s="22"/>
      <c r="AC17" s="22">
        <v>0.243653858482764</v>
      </c>
      <c r="AD17" s="22">
        <v>0.13512367923511001</v>
      </c>
      <c r="AE17" s="22">
        <v>0.22340356985055099</v>
      </c>
      <c r="AF17" s="22">
        <v>9.8026276972375301E-2</v>
      </c>
      <c r="AG17" s="22">
        <v>8.4088261988694596E-2</v>
      </c>
      <c r="AH17" s="22">
        <v>6.1160896219284798E-2</v>
      </c>
      <c r="AI17" s="22"/>
      <c r="AJ17" s="22">
        <v>9.8378693813551799E-2</v>
      </c>
      <c r="AK17" s="22">
        <v>0.179443395575485</v>
      </c>
      <c r="AL17" s="22">
        <v>0.35111572204931002</v>
      </c>
      <c r="AM17" s="22">
        <v>6.3662688340816995E-2</v>
      </c>
      <c r="AN17" s="22">
        <v>0.20453469746380001</v>
      </c>
      <c r="AO17" s="22">
        <v>0.160361660037346</v>
      </c>
      <c r="AP17" s="22"/>
      <c r="AQ17" s="22">
        <v>0.20274535822450099</v>
      </c>
      <c r="AR17" s="22">
        <v>0.14491799551455001</v>
      </c>
      <c r="AS17" s="22"/>
      <c r="AT17" s="22">
        <v>0.168912616346268</v>
      </c>
      <c r="AU17" s="22">
        <v>0.117128243883102</v>
      </c>
      <c r="AV17" s="22"/>
      <c r="AW17" s="22">
        <v>0.138943179993083</v>
      </c>
      <c r="AX17" s="22">
        <v>0.17005263271302101</v>
      </c>
      <c r="AY17" s="22"/>
      <c r="AZ17" s="22">
        <v>0.22936158037217599</v>
      </c>
      <c r="BA17" s="22">
        <v>0.12646761147656599</v>
      </c>
      <c r="BB17" s="22"/>
      <c r="BC17" s="22">
        <v>0.31188620583854298</v>
      </c>
      <c r="BD17" s="22">
        <v>5.8973111355044801E-2</v>
      </c>
      <c r="BE17" s="22">
        <v>0.20328845564002501</v>
      </c>
      <c r="BF17" s="22">
        <v>0.12185950255757801</v>
      </c>
    </row>
    <row r="18" spans="2:58">
      <c r="B18" s="16"/>
    </row>
    <row r="19" spans="2:58">
      <c r="B19" t="s">
        <v>497</v>
      </c>
    </row>
    <row r="20" spans="2:58">
      <c r="B20" t="s">
        <v>498</v>
      </c>
    </row>
    <row r="22" spans="2:58">
      <c r="B22"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BF22"/>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342</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252</v>
      </c>
      <c r="C9" s="17">
        <v>0.25334118302976599</v>
      </c>
      <c r="D9" s="17">
        <v>0.27029634115957901</v>
      </c>
      <c r="E9" s="17">
        <v>0.23481344572115001</v>
      </c>
      <c r="F9" s="17"/>
      <c r="G9" s="17">
        <v>0.25356064651634203</v>
      </c>
      <c r="H9" s="17">
        <v>0.31095299297964601</v>
      </c>
      <c r="I9" s="17">
        <v>0.27508279496652199</v>
      </c>
      <c r="J9" s="17">
        <v>0.26541798860070898</v>
      </c>
      <c r="K9" s="17">
        <v>0.22571609669863599</v>
      </c>
      <c r="L9" s="17">
        <v>0.192816754718759</v>
      </c>
      <c r="M9" s="17"/>
      <c r="N9" s="17">
        <v>0.284626933454734</v>
      </c>
      <c r="O9" s="17">
        <v>0.25456417128600001</v>
      </c>
      <c r="P9" s="17">
        <v>0.22846144980211999</v>
      </c>
      <c r="Q9" s="17">
        <v>0.23985703140169601</v>
      </c>
      <c r="R9" s="17"/>
      <c r="S9" s="17">
        <v>0.33821347994671203</v>
      </c>
      <c r="T9" s="17">
        <v>0.252195537772611</v>
      </c>
      <c r="U9" s="17">
        <v>0.20459774152128599</v>
      </c>
      <c r="V9" s="17">
        <v>0.24008648589002299</v>
      </c>
      <c r="W9" s="17">
        <v>0.218968304746856</v>
      </c>
      <c r="X9" s="17">
        <v>0.25533620301756399</v>
      </c>
      <c r="Y9" s="17">
        <v>0.22753066205342701</v>
      </c>
      <c r="Z9" s="17">
        <v>0.24196294373647401</v>
      </c>
      <c r="AA9" s="17">
        <v>0.24671321852689601</v>
      </c>
      <c r="AB9" s="17"/>
      <c r="AC9" s="17">
        <v>0.356964647217832</v>
      </c>
      <c r="AD9" s="17">
        <v>0.237229869366614</v>
      </c>
      <c r="AE9" s="17">
        <v>0.24618191816980201</v>
      </c>
      <c r="AF9" s="17">
        <v>0.20260177336027699</v>
      </c>
      <c r="AG9" s="17">
        <v>0.196668222399454</v>
      </c>
      <c r="AH9" s="17">
        <v>0.131837192038881</v>
      </c>
      <c r="AI9" s="17"/>
      <c r="AJ9" s="17">
        <v>0.22156754341548399</v>
      </c>
      <c r="AK9" s="17">
        <v>0.23338884293034501</v>
      </c>
      <c r="AL9" s="17">
        <v>0.21728609865430401</v>
      </c>
      <c r="AM9" s="17">
        <v>0.241157797190414</v>
      </c>
      <c r="AN9" s="17">
        <v>0.35349597986243497</v>
      </c>
      <c r="AO9" s="17">
        <v>0.225402980634728</v>
      </c>
      <c r="AP9" s="17"/>
      <c r="AQ9" s="17">
        <v>0.30665898704787198</v>
      </c>
      <c r="AR9" s="17">
        <v>0.24241701338854199</v>
      </c>
      <c r="AS9" s="17"/>
      <c r="AT9" s="17">
        <v>0.23096927004051601</v>
      </c>
      <c r="AU9" s="17">
        <v>0.33828794145000401</v>
      </c>
      <c r="AV9" s="17"/>
      <c r="AW9" s="17">
        <v>0.29157534891725501</v>
      </c>
      <c r="AX9" s="17">
        <v>0.23212969643227399</v>
      </c>
      <c r="AY9" s="17"/>
      <c r="AZ9" s="17">
        <v>0.33690293860152398</v>
      </c>
      <c r="BA9" s="17">
        <v>0.228666555355903</v>
      </c>
      <c r="BB9" s="17"/>
      <c r="BC9" s="17">
        <v>0.3406117094226</v>
      </c>
      <c r="BD9" s="17">
        <v>0.24706610986441599</v>
      </c>
      <c r="BE9" s="17">
        <v>0.25786737986040298</v>
      </c>
      <c r="BF9" s="17">
        <v>0.23671193956442399</v>
      </c>
    </row>
    <row r="10" spans="2:58">
      <c r="B10" s="18" t="s">
        <v>339</v>
      </c>
      <c r="C10" s="17">
        <v>0.39530423855300301</v>
      </c>
      <c r="D10" s="17">
        <v>0.37257457684573497</v>
      </c>
      <c r="E10" s="17">
        <v>0.41778124132244099</v>
      </c>
      <c r="F10" s="17"/>
      <c r="G10" s="17">
        <v>0.44562121418038197</v>
      </c>
      <c r="H10" s="17">
        <v>0.41812618692204501</v>
      </c>
      <c r="I10" s="17">
        <v>0.40048172208920402</v>
      </c>
      <c r="J10" s="17">
        <v>0.35676758874855402</v>
      </c>
      <c r="K10" s="17">
        <v>0.37485999036179501</v>
      </c>
      <c r="L10" s="17">
        <v>0.38495705164396798</v>
      </c>
      <c r="M10" s="17"/>
      <c r="N10" s="17">
        <v>0.43953561414939502</v>
      </c>
      <c r="O10" s="17">
        <v>0.39321575474878501</v>
      </c>
      <c r="P10" s="17">
        <v>0.38965982775848901</v>
      </c>
      <c r="Q10" s="17">
        <v>0.35472393431189903</v>
      </c>
      <c r="R10" s="17"/>
      <c r="S10" s="17">
        <v>0.39346979398040499</v>
      </c>
      <c r="T10" s="17">
        <v>0.38474895348292698</v>
      </c>
      <c r="U10" s="17">
        <v>0.42098110996343002</v>
      </c>
      <c r="V10" s="17">
        <v>0.38867557207363901</v>
      </c>
      <c r="W10" s="17">
        <v>0.38853609903084502</v>
      </c>
      <c r="X10" s="17">
        <v>0.39432545081009002</v>
      </c>
      <c r="Y10" s="17">
        <v>0.40796317240005497</v>
      </c>
      <c r="Z10" s="17">
        <v>0.379017632922657</v>
      </c>
      <c r="AA10" s="17">
        <v>0.398109463350588</v>
      </c>
      <c r="AB10" s="17"/>
      <c r="AC10" s="17">
        <v>0.38536825439488698</v>
      </c>
      <c r="AD10" s="17">
        <v>0.38440943197406002</v>
      </c>
      <c r="AE10" s="17">
        <v>0.37113406792350401</v>
      </c>
      <c r="AF10" s="17">
        <v>0.41611066970113503</v>
      </c>
      <c r="AG10" s="17">
        <v>0.41388428682567902</v>
      </c>
      <c r="AH10" s="17">
        <v>0.47601676069249799</v>
      </c>
      <c r="AI10" s="17"/>
      <c r="AJ10" s="17">
        <v>0.39503750813646699</v>
      </c>
      <c r="AK10" s="17">
        <v>0.39668158390254599</v>
      </c>
      <c r="AL10" s="17">
        <v>0.430911897315439</v>
      </c>
      <c r="AM10" s="17">
        <v>0.44718245138190199</v>
      </c>
      <c r="AN10" s="17">
        <v>0.366029977108564</v>
      </c>
      <c r="AO10" s="17">
        <v>0.35543681198534299</v>
      </c>
      <c r="AP10" s="17"/>
      <c r="AQ10" s="17">
        <v>0.39918640758602297</v>
      </c>
      <c r="AR10" s="17">
        <v>0.40666686494297599</v>
      </c>
      <c r="AS10" s="17"/>
      <c r="AT10" s="17">
        <v>0.40276468879522098</v>
      </c>
      <c r="AU10" s="17">
        <v>0.36771655839897499</v>
      </c>
      <c r="AV10" s="17"/>
      <c r="AW10" s="17">
        <v>0.444777455110481</v>
      </c>
      <c r="AX10" s="17">
        <v>0.36785757022416299</v>
      </c>
      <c r="AY10" s="17"/>
      <c r="AZ10" s="17">
        <v>0.37847627018792201</v>
      </c>
      <c r="BA10" s="17">
        <v>0.400556051585296</v>
      </c>
      <c r="BB10" s="17"/>
      <c r="BC10" s="17">
        <v>0.425319758424613</v>
      </c>
      <c r="BD10" s="17">
        <v>0.37208812889642001</v>
      </c>
      <c r="BE10" s="17">
        <v>0.44474465004691499</v>
      </c>
      <c r="BF10" s="17">
        <v>0.38892602845354401</v>
      </c>
    </row>
    <row r="11" spans="2:58">
      <c r="B11" s="18" t="s">
        <v>255</v>
      </c>
      <c r="C11" s="17">
        <v>0.26048611170628</v>
      </c>
      <c r="D11" s="17">
        <v>0.262044827132205</v>
      </c>
      <c r="E11" s="17">
        <v>0.261013352248747</v>
      </c>
      <c r="F11" s="17"/>
      <c r="G11" s="17">
        <v>0.19781819711061299</v>
      </c>
      <c r="H11" s="17">
        <v>0.19878561325990601</v>
      </c>
      <c r="I11" s="17">
        <v>0.21262322099478001</v>
      </c>
      <c r="J11" s="17">
        <v>0.29587162052125698</v>
      </c>
      <c r="K11" s="17">
        <v>0.30036653095652599</v>
      </c>
      <c r="L11" s="17">
        <v>0.34026879443729202</v>
      </c>
      <c r="M11" s="17"/>
      <c r="N11" s="17">
        <v>0.20244254374617601</v>
      </c>
      <c r="O11" s="17">
        <v>0.264036882631218</v>
      </c>
      <c r="P11" s="17">
        <v>0.29859414647794402</v>
      </c>
      <c r="Q11" s="17">
        <v>0.28563946695988002</v>
      </c>
      <c r="R11" s="17"/>
      <c r="S11" s="17">
        <v>0.16371303142809401</v>
      </c>
      <c r="T11" s="17">
        <v>0.272132381205412</v>
      </c>
      <c r="U11" s="17">
        <v>0.31677515308781101</v>
      </c>
      <c r="V11" s="17">
        <v>0.29781982999649997</v>
      </c>
      <c r="W11" s="17">
        <v>0.275600879650789</v>
      </c>
      <c r="X11" s="17">
        <v>0.242595180190076</v>
      </c>
      <c r="Y11" s="17">
        <v>0.30506617691833099</v>
      </c>
      <c r="Z11" s="17">
        <v>0.29714202594454803</v>
      </c>
      <c r="AA11" s="17">
        <v>0.244147873154793</v>
      </c>
      <c r="AB11" s="17"/>
      <c r="AC11" s="17">
        <v>0.17638683011790501</v>
      </c>
      <c r="AD11" s="17">
        <v>0.26206229768345002</v>
      </c>
      <c r="AE11" s="17">
        <v>0.305236525603027</v>
      </c>
      <c r="AF11" s="17">
        <v>0.29423893323663203</v>
      </c>
      <c r="AG11" s="17">
        <v>0.30342909810629298</v>
      </c>
      <c r="AH11" s="17">
        <v>0.35319213609532202</v>
      </c>
      <c r="AI11" s="17"/>
      <c r="AJ11" s="17">
        <v>0.29380929449663101</v>
      </c>
      <c r="AK11" s="17">
        <v>0.275514048557161</v>
      </c>
      <c r="AL11" s="17">
        <v>0.20252757952872699</v>
      </c>
      <c r="AM11" s="17">
        <v>0.267156275901683</v>
      </c>
      <c r="AN11" s="17">
        <v>0.196025085499554</v>
      </c>
      <c r="AO11" s="17">
        <v>0.31411704687057801</v>
      </c>
      <c r="AP11" s="17"/>
      <c r="AQ11" s="17">
        <v>0.22277979960032601</v>
      </c>
      <c r="AR11" s="17">
        <v>0.257625233124056</v>
      </c>
      <c r="AS11" s="17"/>
      <c r="AT11" s="17">
        <v>0.276188848384056</v>
      </c>
      <c r="AU11" s="17">
        <v>0.20233738615966801</v>
      </c>
      <c r="AV11" s="17"/>
      <c r="AW11" s="17">
        <v>0.19656118478987</v>
      </c>
      <c r="AX11" s="17">
        <v>0.29595027573494398</v>
      </c>
      <c r="AY11" s="17"/>
      <c r="AZ11" s="17">
        <v>0.19431110479042499</v>
      </c>
      <c r="BA11" s="17">
        <v>0.280058380253001</v>
      </c>
      <c r="BB11" s="17"/>
      <c r="BC11" s="17">
        <v>0.16938662386634301</v>
      </c>
      <c r="BD11" s="17">
        <v>0.27906044516309197</v>
      </c>
      <c r="BE11" s="17">
        <v>0.230318994840051</v>
      </c>
      <c r="BF11" s="17">
        <v>0.27729895749495898</v>
      </c>
    </row>
    <row r="12" spans="2:58">
      <c r="B12" s="18" t="s">
        <v>340</v>
      </c>
      <c r="C12" s="17">
        <v>3.2256814197665802E-2</v>
      </c>
      <c r="D12" s="17">
        <v>3.5720261826974402E-2</v>
      </c>
      <c r="E12" s="17">
        <v>2.8054616899963299E-2</v>
      </c>
      <c r="F12" s="17"/>
      <c r="G12" s="17">
        <v>3.1507830126752102E-2</v>
      </c>
      <c r="H12" s="17">
        <v>3.53349540633121E-2</v>
      </c>
      <c r="I12" s="17">
        <v>3.8124405453750801E-2</v>
      </c>
      <c r="J12" s="17">
        <v>2.3301082241302899E-2</v>
      </c>
      <c r="K12" s="17">
        <v>3.96910536466294E-2</v>
      </c>
      <c r="L12" s="17">
        <v>2.5801016980544302E-2</v>
      </c>
      <c r="M12" s="17"/>
      <c r="N12" s="17">
        <v>4.1486117284633403E-2</v>
      </c>
      <c r="O12" s="17">
        <v>2.61055201904812E-2</v>
      </c>
      <c r="P12" s="17">
        <v>1.5739730726334101E-2</v>
      </c>
      <c r="Q12" s="17">
        <v>4.3410341646652001E-2</v>
      </c>
      <c r="R12" s="17"/>
      <c r="S12" s="17">
        <v>3.4215597104870099E-2</v>
      </c>
      <c r="T12" s="17">
        <v>2.9059553146712699E-2</v>
      </c>
      <c r="U12" s="17">
        <v>2.65326051262691E-2</v>
      </c>
      <c r="V12" s="17">
        <v>2.8554112175872899E-2</v>
      </c>
      <c r="W12" s="17">
        <v>5.6490604573106597E-2</v>
      </c>
      <c r="X12" s="17">
        <v>2.5720970321962099E-2</v>
      </c>
      <c r="Y12" s="17">
        <v>3.4128467943644401E-2</v>
      </c>
      <c r="Z12" s="17">
        <v>1.8732116541412599E-2</v>
      </c>
      <c r="AA12" s="17">
        <v>3.4327116594225902E-2</v>
      </c>
      <c r="AB12" s="17"/>
      <c r="AC12" s="17">
        <v>2.5762047273108601E-2</v>
      </c>
      <c r="AD12" s="17">
        <v>4.3602993809937103E-2</v>
      </c>
      <c r="AE12" s="17">
        <v>3.4430426412142501E-2</v>
      </c>
      <c r="AF12" s="17">
        <v>2.4692613717638302E-2</v>
      </c>
      <c r="AG12" s="17">
        <v>2.8184086476305398E-2</v>
      </c>
      <c r="AH12" s="17">
        <v>2.6105253882233899E-2</v>
      </c>
      <c r="AI12" s="17"/>
      <c r="AJ12" s="17">
        <v>2.9820015269666201E-2</v>
      </c>
      <c r="AK12" s="17">
        <v>4.6133580949867602E-2</v>
      </c>
      <c r="AL12" s="17">
        <v>5.5675580654501698E-2</v>
      </c>
      <c r="AM12" s="17">
        <v>1.50011849375629E-2</v>
      </c>
      <c r="AN12" s="17">
        <v>2.0128513260665899E-2</v>
      </c>
      <c r="AO12" s="17">
        <v>4.2300248854684801E-2</v>
      </c>
      <c r="AP12" s="17"/>
      <c r="AQ12" s="17">
        <v>2.8021686040820701E-2</v>
      </c>
      <c r="AR12" s="17">
        <v>3.52545295492648E-2</v>
      </c>
      <c r="AS12" s="17"/>
      <c r="AT12" s="17">
        <v>3.3938672150099602E-2</v>
      </c>
      <c r="AU12" s="17">
        <v>2.6893738519594899E-2</v>
      </c>
      <c r="AV12" s="17"/>
      <c r="AW12" s="17">
        <v>2.6542398928602402E-2</v>
      </c>
      <c r="AX12" s="17">
        <v>3.5427047942241802E-2</v>
      </c>
      <c r="AY12" s="17"/>
      <c r="AZ12" s="17">
        <v>3.5615193165352499E-2</v>
      </c>
      <c r="BA12" s="17">
        <v>3.2909396386220702E-2</v>
      </c>
      <c r="BB12" s="17"/>
      <c r="BC12" s="17">
        <v>3.1688465134324897E-2</v>
      </c>
      <c r="BD12" s="17">
        <v>2.1017906205625901E-2</v>
      </c>
      <c r="BE12" s="17">
        <v>2.6505511414920399E-2</v>
      </c>
      <c r="BF12" s="17">
        <v>5.0780502910053503E-2</v>
      </c>
    </row>
    <row r="13" spans="2:58">
      <c r="B13" s="18" t="s">
        <v>258</v>
      </c>
      <c r="C13" s="17">
        <v>1.01196069578855E-2</v>
      </c>
      <c r="D13" s="17">
        <v>1.0713339644899801E-2</v>
      </c>
      <c r="E13" s="17">
        <v>9.6184261989716805E-3</v>
      </c>
      <c r="F13" s="17"/>
      <c r="G13" s="17">
        <v>1.6286077404814501E-2</v>
      </c>
      <c r="H13" s="17">
        <v>9.4315858074437795E-3</v>
      </c>
      <c r="I13" s="17">
        <v>9.2764287958209003E-3</v>
      </c>
      <c r="J13" s="17">
        <v>1.49876825776515E-2</v>
      </c>
      <c r="K13" s="17">
        <v>0</v>
      </c>
      <c r="L13" s="17">
        <v>1.0331099069287799E-2</v>
      </c>
      <c r="M13" s="17"/>
      <c r="N13" s="17">
        <v>7.8159940857060097E-3</v>
      </c>
      <c r="O13" s="17">
        <v>8.0857877312958803E-3</v>
      </c>
      <c r="P13" s="17">
        <v>1.33163591053473E-2</v>
      </c>
      <c r="Q13" s="17">
        <v>1.19706019430149E-2</v>
      </c>
      <c r="R13" s="17"/>
      <c r="S13" s="17">
        <v>1.1347085433309201E-2</v>
      </c>
      <c r="T13" s="17">
        <v>1.25869601142631E-2</v>
      </c>
      <c r="U13" s="17">
        <v>0</v>
      </c>
      <c r="V13" s="17">
        <v>6.1102987925714704E-3</v>
      </c>
      <c r="W13" s="17">
        <v>5.4349900501905997E-3</v>
      </c>
      <c r="X13" s="17">
        <v>2.0523461292324002E-2</v>
      </c>
      <c r="Y13" s="17">
        <v>5.2853067250836798E-3</v>
      </c>
      <c r="Z13" s="17">
        <v>0</v>
      </c>
      <c r="AA13" s="17">
        <v>1.8912440036933698E-2</v>
      </c>
      <c r="AB13" s="17"/>
      <c r="AC13" s="17">
        <v>8.6836499817505002E-3</v>
      </c>
      <c r="AD13" s="17">
        <v>1.35794768964516E-2</v>
      </c>
      <c r="AE13" s="17">
        <v>1.8902338452717299E-2</v>
      </c>
      <c r="AF13" s="17">
        <v>5.4432656182328999E-3</v>
      </c>
      <c r="AG13" s="17">
        <v>4.3003909548988001E-3</v>
      </c>
      <c r="AH13" s="17">
        <v>0</v>
      </c>
      <c r="AI13" s="17"/>
      <c r="AJ13" s="17">
        <v>1.38396461711112E-2</v>
      </c>
      <c r="AK13" s="17">
        <v>2.0603557065188198E-3</v>
      </c>
      <c r="AL13" s="17">
        <v>0</v>
      </c>
      <c r="AM13" s="17">
        <v>1.31085065832629E-2</v>
      </c>
      <c r="AN13" s="17">
        <v>1.3286901646251599E-2</v>
      </c>
      <c r="AO13" s="17">
        <v>2.2281291194217501E-2</v>
      </c>
      <c r="AP13" s="17"/>
      <c r="AQ13" s="17">
        <v>8.4529331686672808E-3</v>
      </c>
      <c r="AR13" s="17">
        <v>1.1892655468529899E-2</v>
      </c>
      <c r="AS13" s="17"/>
      <c r="AT13" s="17">
        <v>1.21999375516789E-2</v>
      </c>
      <c r="AU13" s="17">
        <v>2.5776996902960401E-3</v>
      </c>
      <c r="AV13" s="17"/>
      <c r="AW13" s="17">
        <v>1.21210486256659E-2</v>
      </c>
      <c r="AX13" s="17">
        <v>9.0092504972080698E-3</v>
      </c>
      <c r="AY13" s="17"/>
      <c r="AZ13" s="17">
        <v>3.0986790406807799E-3</v>
      </c>
      <c r="BA13" s="17">
        <v>1.26912348000396E-2</v>
      </c>
      <c r="BB13" s="17"/>
      <c r="BC13" s="17">
        <v>8.4571205388837105E-3</v>
      </c>
      <c r="BD13" s="17">
        <v>1.8814576113632599E-2</v>
      </c>
      <c r="BE13" s="17">
        <v>5.7228080752799301E-3</v>
      </c>
      <c r="BF13" s="17">
        <v>5.8122270961599798E-3</v>
      </c>
    </row>
    <row r="14" spans="2:58">
      <c r="B14" s="18" t="s">
        <v>101</v>
      </c>
      <c r="C14" s="17">
        <v>4.8492045555400501E-2</v>
      </c>
      <c r="D14" s="17">
        <v>4.8650653390607201E-2</v>
      </c>
      <c r="E14" s="17">
        <v>4.8718917608727701E-2</v>
      </c>
      <c r="F14" s="17"/>
      <c r="G14" s="17">
        <v>5.5206034661096699E-2</v>
      </c>
      <c r="H14" s="17">
        <v>2.7368666967647101E-2</v>
      </c>
      <c r="I14" s="17">
        <v>6.4411427699922003E-2</v>
      </c>
      <c r="J14" s="17">
        <v>4.3654037310525598E-2</v>
      </c>
      <c r="K14" s="17">
        <v>5.93663283364146E-2</v>
      </c>
      <c r="L14" s="17">
        <v>4.5825283150148999E-2</v>
      </c>
      <c r="M14" s="17"/>
      <c r="N14" s="17">
        <v>2.4092797279356801E-2</v>
      </c>
      <c r="O14" s="17">
        <v>5.3991883412220699E-2</v>
      </c>
      <c r="P14" s="17">
        <v>5.42284861297656E-2</v>
      </c>
      <c r="Q14" s="17">
        <v>6.4398623736858202E-2</v>
      </c>
      <c r="R14" s="17"/>
      <c r="S14" s="17">
        <v>5.9041012106608899E-2</v>
      </c>
      <c r="T14" s="17">
        <v>4.9276614278074199E-2</v>
      </c>
      <c r="U14" s="17">
        <v>3.1113390301204101E-2</v>
      </c>
      <c r="V14" s="17">
        <v>3.8753701071393698E-2</v>
      </c>
      <c r="W14" s="17">
        <v>5.4969121948212601E-2</v>
      </c>
      <c r="X14" s="17">
        <v>6.1498734367984302E-2</v>
      </c>
      <c r="Y14" s="17">
        <v>2.0026213959458701E-2</v>
      </c>
      <c r="Z14" s="17">
        <v>6.3145280854908503E-2</v>
      </c>
      <c r="AA14" s="17">
        <v>5.77898883365629E-2</v>
      </c>
      <c r="AB14" s="17"/>
      <c r="AC14" s="17">
        <v>4.6834571014516303E-2</v>
      </c>
      <c r="AD14" s="17">
        <v>5.9115930269487298E-2</v>
      </c>
      <c r="AE14" s="17">
        <v>2.4114723438808001E-2</v>
      </c>
      <c r="AF14" s="17">
        <v>5.6912744366084997E-2</v>
      </c>
      <c r="AG14" s="17">
        <v>5.3533915237370798E-2</v>
      </c>
      <c r="AH14" s="17">
        <v>1.28486572910647E-2</v>
      </c>
      <c r="AI14" s="17"/>
      <c r="AJ14" s="17">
        <v>4.5925992510641098E-2</v>
      </c>
      <c r="AK14" s="17">
        <v>4.6221587953561398E-2</v>
      </c>
      <c r="AL14" s="17">
        <v>9.3598843847028407E-2</v>
      </c>
      <c r="AM14" s="17">
        <v>1.6393784005175799E-2</v>
      </c>
      <c r="AN14" s="17">
        <v>5.1033542622529501E-2</v>
      </c>
      <c r="AO14" s="17">
        <v>4.0461620460448398E-2</v>
      </c>
      <c r="AP14" s="17"/>
      <c r="AQ14" s="17">
        <v>3.4900186556291402E-2</v>
      </c>
      <c r="AR14" s="17">
        <v>4.6143703526631101E-2</v>
      </c>
      <c r="AS14" s="17"/>
      <c r="AT14" s="17">
        <v>4.3938583078428697E-2</v>
      </c>
      <c r="AU14" s="17">
        <v>6.2186675781462003E-2</v>
      </c>
      <c r="AV14" s="17"/>
      <c r="AW14" s="17">
        <v>2.8422563628125699E-2</v>
      </c>
      <c r="AX14" s="17">
        <v>5.9626159169169302E-2</v>
      </c>
      <c r="AY14" s="17"/>
      <c r="AZ14" s="17">
        <v>5.1595814214096099E-2</v>
      </c>
      <c r="BA14" s="17">
        <v>4.5118381619540598E-2</v>
      </c>
      <c r="BB14" s="17"/>
      <c r="BC14" s="17">
        <v>2.45363226132355E-2</v>
      </c>
      <c r="BD14" s="17">
        <v>6.1952833756813597E-2</v>
      </c>
      <c r="BE14" s="17">
        <v>3.4840655762430402E-2</v>
      </c>
      <c r="BF14" s="17">
        <v>4.0470344480859601E-2</v>
      </c>
    </row>
    <row r="15" spans="2:58">
      <c r="B15" s="18" t="s">
        <v>259</v>
      </c>
      <c r="C15" s="21">
        <v>0.64864542158276794</v>
      </c>
      <c r="D15" s="21">
        <v>0.64287091800531404</v>
      </c>
      <c r="E15" s="21">
        <v>0.65259468704359003</v>
      </c>
      <c r="F15" s="21"/>
      <c r="G15" s="21">
        <v>0.69918186069672394</v>
      </c>
      <c r="H15" s="21">
        <v>0.72907917990169102</v>
      </c>
      <c r="I15" s="21">
        <v>0.67556451705572595</v>
      </c>
      <c r="J15" s="21">
        <v>0.62218557734926305</v>
      </c>
      <c r="K15" s="21">
        <v>0.60057608706042998</v>
      </c>
      <c r="L15" s="21">
        <v>0.57777380636272702</v>
      </c>
      <c r="M15" s="21"/>
      <c r="N15" s="21">
        <v>0.72416254760412802</v>
      </c>
      <c r="O15" s="21">
        <v>0.64777992603478496</v>
      </c>
      <c r="P15" s="21">
        <v>0.61812127756060897</v>
      </c>
      <c r="Q15" s="21">
        <v>0.59458096571359498</v>
      </c>
      <c r="R15" s="21"/>
      <c r="S15" s="21">
        <v>0.73168327392711796</v>
      </c>
      <c r="T15" s="21">
        <v>0.63694449125553798</v>
      </c>
      <c r="U15" s="21">
        <v>0.62557885148471604</v>
      </c>
      <c r="V15" s="21">
        <v>0.62876205796366202</v>
      </c>
      <c r="W15" s="21">
        <v>0.60750440377770198</v>
      </c>
      <c r="X15" s="21">
        <v>0.64966165382765395</v>
      </c>
      <c r="Y15" s="21">
        <v>0.63549383445348295</v>
      </c>
      <c r="Z15" s="21">
        <v>0.62098057665913098</v>
      </c>
      <c r="AA15" s="21">
        <v>0.64482268187748404</v>
      </c>
      <c r="AB15" s="21"/>
      <c r="AC15" s="21">
        <v>0.74233290161272003</v>
      </c>
      <c r="AD15" s="21">
        <v>0.62163930134067402</v>
      </c>
      <c r="AE15" s="21">
        <v>0.61731598609330496</v>
      </c>
      <c r="AF15" s="21">
        <v>0.61871244306141204</v>
      </c>
      <c r="AG15" s="21">
        <v>0.61055250922513205</v>
      </c>
      <c r="AH15" s="21">
        <v>0.60785395273137899</v>
      </c>
      <c r="AI15" s="21"/>
      <c r="AJ15" s="21">
        <v>0.616605051551951</v>
      </c>
      <c r="AK15" s="21">
        <v>0.63007042683289105</v>
      </c>
      <c r="AL15" s="21">
        <v>0.64819799596974303</v>
      </c>
      <c r="AM15" s="21">
        <v>0.68834024857231602</v>
      </c>
      <c r="AN15" s="21">
        <v>0.71952595697099897</v>
      </c>
      <c r="AO15" s="21">
        <v>0.58083979262007102</v>
      </c>
      <c r="AP15" s="21"/>
      <c r="AQ15" s="21">
        <v>0.70584539463389395</v>
      </c>
      <c r="AR15" s="21">
        <v>0.64908387833151804</v>
      </c>
      <c r="AS15" s="21"/>
      <c r="AT15" s="21">
        <v>0.63373395883573702</v>
      </c>
      <c r="AU15" s="21">
        <v>0.70600449984897895</v>
      </c>
      <c r="AV15" s="21"/>
      <c r="AW15" s="21">
        <v>0.73635280402773595</v>
      </c>
      <c r="AX15" s="21">
        <v>0.59998726665643698</v>
      </c>
      <c r="AY15" s="21"/>
      <c r="AZ15" s="21">
        <v>0.71537920878944605</v>
      </c>
      <c r="BA15" s="21">
        <v>0.62922260694119803</v>
      </c>
      <c r="BB15" s="21"/>
      <c r="BC15" s="21">
        <v>0.765931467847213</v>
      </c>
      <c r="BD15" s="21">
        <v>0.61915423876083597</v>
      </c>
      <c r="BE15" s="21">
        <v>0.70261202990731797</v>
      </c>
      <c r="BF15" s="21">
        <v>0.625637968017968</v>
      </c>
    </row>
    <row r="16" spans="2:58">
      <c r="B16" s="18" t="s">
        <v>260</v>
      </c>
      <c r="C16" s="21">
        <v>4.2376421155551201E-2</v>
      </c>
      <c r="D16" s="21">
        <v>4.6433601471874301E-2</v>
      </c>
      <c r="E16" s="21">
        <v>3.7673043098935002E-2</v>
      </c>
      <c r="F16" s="21"/>
      <c r="G16" s="21">
        <v>4.7793907531566503E-2</v>
      </c>
      <c r="H16" s="21">
        <v>4.4766539870755899E-2</v>
      </c>
      <c r="I16" s="21">
        <v>4.7400834249571699E-2</v>
      </c>
      <c r="J16" s="21">
        <v>3.82887648189544E-2</v>
      </c>
      <c r="K16" s="21">
        <v>3.96910536466294E-2</v>
      </c>
      <c r="L16" s="21">
        <v>3.6132116049832103E-2</v>
      </c>
      <c r="M16" s="21"/>
      <c r="N16" s="21">
        <v>4.9302111370339401E-2</v>
      </c>
      <c r="O16" s="21">
        <v>3.4191307921777103E-2</v>
      </c>
      <c r="P16" s="21">
        <v>2.9056089831681401E-2</v>
      </c>
      <c r="Q16" s="21">
        <v>5.5380943589666901E-2</v>
      </c>
      <c r="R16" s="21"/>
      <c r="S16" s="21">
        <v>4.55626825381793E-2</v>
      </c>
      <c r="T16" s="21">
        <v>4.16465132609758E-2</v>
      </c>
      <c r="U16" s="21">
        <v>2.65326051262691E-2</v>
      </c>
      <c r="V16" s="21">
        <v>3.4664410968444401E-2</v>
      </c>
      <c r="W16" s="21">
        <v>6.1925594623297199E-2</v>
      </c>
      <c r="X16" s="21">
        <v>4.6244431614286097E-2</v>
      </c>
      <c r="Y16" s="21">
        <v>3.9413774668728099E-2</v>
      </c>
      <c r="Z16" s="21">
        <v>1.8732116541412599E-2</v>
      </c>
      <c r="AA16" s="21">
        <v>5.3239556631159597E-2</v>
      </c>
      <c r="AB16" s="21"/>
      <c r="AC16" s="21">
        <v>3.4445697254859103E-2</v>
      </c>
      <c r="AD16" s="21">
        <v>5.7182470706388697E-2</v>
      </c>
      <c r="AE16" s="21">
        <v>5.3332764864859897E-2</v>
      </c>
      <c r="AF16" s="21">
        <v>3.01358793358712E-2</v>
      </c>
      <c r="AG16" s="21">
        <v>3.2484477431204202E-2</v>
      </c>
      <c r="AH16" s="21">
        <v>2.6105253882233899E-2</v>
      </c>
      <c r="AI16" s="21"/>
      <c r="AJ16" s="21">
        <v>4.3659661440777403E-2</v>
      </c>
      <c r="AK16" s="21">
        <v>4.81939366563865E-2</v>
      </c>
      <c r="AL16" s="21">
        <v>5.5675580654501698E-2</v>
      </c>
      <c r="AM16" s="21">
        <v>2.8109691520825701E-2</v>
      </c>
      <c r="AN16" s="21">
        <v>3.3415414906917497E-2</v>
      </c>
      <c r="AO16" s="21">
        <v>6.4581540048902306E-2</v>
      </c>
      <c r="AP16" s="21"/>
      <c r="AQ16" s="21">
        <v>3.6474619209488003E-2</v>
      </c>
      <c r="AR16" s="21">
        <v>4.7147185017794697E-2</v>
      </c>
      <c r="AS16" s="21"/>
      <c r="AT16" s="21">
        <v>4.61386097017785E-2</v>
      </c>
      <c r="AU16" s="21">
        <v>2.9471438209890899E-2</v>
      </c>
      <c r="AV16" s="21"/>
      <c r="AW16" s="21">
        <v>3.8663447554268301E-2</v>
      </c>
      <c r="AX16" s="21">
        <v>4.4436298439449899E-2</v>
      </c>
      <c r="AY16" s="21"/>
      <c r="AZ16" s="21">
        <v>3.8713872206033298E-2</v>
      </c>
      <c r="BA16" s="21">
        <v>4.5600631186260399E-2</v>
      </c>
      <c r="BB16" s="21"/>
      <c r="BC16" s="21">
        <v>4.0145585673208597E-2</v>
      </c>
      <c r="BD16" s="21">
        <v>3.9832482319258497E-2</v>
      </c>
      <c r="BE16" s="21">
        <v>3.2228319490200399E-2</v>
      </c>
      <c r="BF16" s="21">
        <v>5.6592730006213503E-2</v>
      </c>
    </row>
    <row r="17" spans="2:58">
      <c r="B17" s="18" t="s">
        <v>261</v>
      </c>
      <c r="C17" s="22">
        <v>0.60626900042721699</v>
      </c>
      <c r="D17" s="22">
        <v>0.59643731653344001</v>
      </c>
      <c r="E17" s="22">
        <v>0.61492164394465498</v>
      </c>
      <c r="F17" s="22"/>
      <c r="G17" s="22">
        <v>0.65138795316515696</v>
      </c>
      <c r="H17" s="22">
        <v>0.68431264003093595</v>
      </c>
      <c r="I17" s="22">
        <v>0.62816368280615398</v>
      </c>
      <c r="J17" s="22">
        <v>0.58389681253030901</v>
      </c>
      <c r="K17" s="22">
        <v>0.56088503341380103</v>
      </c>
      <c r="L17" s="22">
        <v>0.541641690312895</v>
      </c>
      <c r="M17" s="22"/>
      <c r="N17" s="22">
        <v>0.674860436233789</v>
      </c>
      <c r="O17" s="22">
        <v>0.61358861811300702</v>
      </c>
      <c r="P17" s="22">
        <v>0.58906518772892802</v>
      </c>
      <c r="Q17" s="22">
        <v>0.53920002212392804</v>
      </c>
      <c r="R17" s="22"/>
      <c r="S17" s="22">
        <v>0.68612059138893799</v>
      </c>
      <c r="T17" s="22">
        <v>0.59529797799456197</v>
      </c>
      <c r="U17" s="22">
        <v>0.59904624635844705</v>
      </c>
      <c r="V17" s="22">
        <v>0.59409764699521805</v>
      </c>
      <c r="W17" s="22">
        <v>0.54557880915440404</v>
      </c>
      <c r="X17" s="22">
        <v>0.60341722221336802</v>
      </c>
      <c r="Y17" s="22">
        <v>0.59608005978475398</v>
      </c>
      <c r="Z17" s="22">
        <v>0.60224846011771804</v>
      </c>
      <c r="AA17" s="22">
        <v>0.59158312524632495</v>
      </c>
      <c r="AB17" s="22"/>
      <c r="AC17" s="22">
        <v>0.70788720435786001</v>
      </c>
      <c r="AD17" s="22">
        <v>0.56445683063428498</v>
      </c>
      <c r="AE17" s="22">
        <v>0.56398322122844502</v>
      </c>
      <c r="AF17" s="22">
        <v>0.58857656372554101</v>
      </c>
      <c r="AG17" s="22">
        <v>0.57806803179392796</v>
      </c>
      <c r="AH17" s="22">
        <v>0.58174869884914504</v>
      </c>
      <c r="AI17" s="22"/>
      <c r="AJ17" s="22">
        <v>0.57294539011117296</v>
      </c>
      <c r="AK17" s="22">
        <v>0.581876490176505</v>
      </c>
      <c r="AL17" s="22">
        <v>0.59252241531524197</v>
      </c>
      <c r="AM17" s="22">
        <v>0.66023055705149003</v>
      </c>
      <c r="AN17" s="22">
        <v>0.68611054206408195</v>
      </c>
      <c r="AO17" s="22">
        <v>0.51625825257116897</v>
      </c>
      <c r="AP17" s="22"/>
      <c r="AQ17" s="22">
        <v>0.66937077542440604</v>
      </c>
      <c r="AR17" s="22">
        <v>0.60193669331372301</v>
      </c>
      <c r="AS17" s="22"/>
      <c r="AT17" s="22">
        <v>0.58759534913395794</v>
      </c>
      <c r="AU17" s="22">
        <v>0.676533061639088</v>
      </c>
      <c r="AV17" s="22"/>
      <c r="AW17" s="22">
        <v>0.69768935647346697</v>
      </c>
      <c r="AX17" s="22">
        <v>0.55555096821698702</v>
      </c>
      <c r="AY17" s="22"/>
      <c r="AZ17" s="22">
        <v>0.67666533658341299</v>
      </c>
      <c r="BA17" s="22">
        <v>0.58362197575493802</v>
      </c>
      <c r="BB17" s="22"/>
      <c r="BC17" s="22">
        <v>0.72578588217400397</v>
      </c>
      <c r="BD17" s="22">
        <v>0.57932175644157702</v>
      </c>
      <c r="BE17" s="22">
        <v>0.67038371041711797</v>
      </c>
      <c r="BF17" s="22">
        <v>0.56904523801175499</v>
      </c>
    </row>
    <row r="18" spans="2:58">
      <c r="B18" s="16"/>
    </row>
    <row r="19" spans="2:58">
      <c r="B19" t="s">
        <v>497</v>
      </c>
    </row>
    <row r="20" spans="2:58">
      <c r="B20" t="s">
        <v>498</v>
      </c>
    </row>
    <row r="22" spans="2:58">
      <c r="B22"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BF18"/>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343</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344</v>
      </c>
      <c r="C9" s="17">
        <v>0.25953789474792699</v>
      </c>
      <c r="D9" s="17">
        <v>0.26311012776168902</v>
      </c>
      <c r="E9" s="17">
        <v>0.25415288066487501</v>
      </c>
      <c r="F9" s="17"/>
      <c r="G9" s="17">
        <v>0.15871564903320601</v>
      </c>
      <c r="H9" s="17">
        <v>0.32065103441715198</v>
      </c>
      <c r="I9" s="17">
        <v>0.23730316660015199</v>
      </c>
      <c r="J9" s="17">
        <v>0.25692457393364199</v>
      </c>
      <c r="K9" s="17">
        <v>0.25718955155936701</v>
      </c>
      <c r="L9" s="17">
        <v>0.29368555286746001</v>
      </c>
      <c r="M9" s="17"/>
      <c r="N9" s="17">
        <v>0.28029844665568299</v>
      </c>
      <c r="O9" s="17">
        <v>0.22093468155252699</v>
      </c>
      <c r="P9" s="17">
        <v>0.29572854677181698</v>
      </c>
      <c r="Q9" s="17">
        <v>0.24689752715555</v>
      </c>
      <c r="R9" s="17"/>
      <c r="S9" s="17">
        <v>0.287926164510029</v>
      </c>
      <c r="T9" s="17">
        <v>0.24245517686401499</v>
      </c>
      <c r="U9" s="17">
        <v>0.25106122540834802</v>
      </c>
      <c r="V9" s="17">
        <v>0.26453241371107999</v>
      </c>
      <c r="W9" s="17">
        <v>0.26880236957476</v>
      </c>
      <c r="X9" s="17">
        <v>0.24774886650529901</v>
      </c>
      <c r="Y9" s="17">
        <v>0.25143423753105099</v>
      </c>
      <c r="Z9" s="17">
        <v>0.24291370139169</v>
      </c>
      <c r="AA9" s="17">
        <v>0.26475310589001599</v>
      </c>
      <c r="AB9" s="17"/>
      <c r="AC9" s="17">
        <v>0.30829050485337101</v>
      </c>
      <c r="AD9" s="17">
        <v>0.242546475233585</v>
      </c>
      <c r="AE9" s="17">
        <v>0.24471472677613701</v>
      </c>
      <c r="AF9" s="17">
        <v>0.23538591081615501</v>
      </c>
      <c r="AG9" s="17">
        <v>0.23639879337038</v>
      </c>
      <c r="AH9" s="17">
        <v>0.300944702523462</v>
      </c>
      <c r="AI9" s="17"/>
      <c r="AJ9" s="17">
        <v>0.26229004015226298</v>
      </c>
      <c r="AK9" s="17">
        <v>0.23962049750974401</v>
      </c>
      <c r="AL9" s="17">
        <v>0.19539948229028301</v>
      </c>
      <c r="AM9" s="17">
        <v>0.19745893824169999</v>
      </c>
      <c r="AN9" s="17">
        <v>0.34221065509145898</v>
      </c>
      <c r="AO9" s="17">
        <v>0.216292784707387</v>
      </c>
      <c r="AP9" s="17"/>
      <c r="AQ9" s="17">
        <v>0.29779724465802099</v>
      </c>
      <c r="AR9" s="17">
        <v>0.24896395642338401</v>
      </c>
      <c r="AS9" s="17"/>
      <c r="AT9" s="17">
        <v>0.252440145849961</v>
      </c>
      <c r="AU9" s="17">
        <v>0.28746682159210002</v>
      </c>
      <c r="AV9" s="17"/>
      <c r="AW9" s="17">
        <v>0.303977386846638</v>
      </c>
      <c r="AX9" s="17">
        <v>0.23488382765450599</v>
      </c>
      <c r="AY9" s="17"/>
      <c r="AZ9" s="17">
        <v>0.30338497519686503</v>
      </c>
      <c r="BA9" s="17">
        <v>0.250869521340706</v>
      </c>
      <c r="BB9" s="17"/>
      <c r="BC9" s="17">
        <v>0.29829836819189698</v>
      </c>
      <c r="BD9" s="17">
        <v>0.27056527276374098</v>
      </c>
      <c r="BE9" s="17">
        <v>0.26400009904280097</v>
      </c>
      <c r="BF9" s="17">
        <v>0.26578025510360098</v>
      </c>
    </row>
    <row r="10" spans="2:58" ht="43.15">
      <c r="B10" s="18" t="s">
        <v>345</v>
      </c>
      <c r="C10" s="17">
        <v>0.51192071290449004</v>
      </c>
      <c r="D10" s="17">
        <v>0.51516623777458004</v>
      </c>
      <c r="E10" s="17">
        <v>0.50990228825230599</v>
      </c>
      <c r="F10" s="17"/>
      <c r="G10" s="17">
        <v>0.55391900087035495</v>
      </c>
      <c r="H10" s="17">
        <v>0.50509771790904001</v>
      </c>
      <c r="I10" s="17">
        <v>0.53032695013467401</v>
      </c>
      <c r="J10" s="17">
        <v>0.48242957305215101</v>
      </c>
      <c r="K10" s="17">
        <v>0.52929624986997703</v>
      </c>
      <c r="L10" s="17">
        <v>0.48984333300306498</v>
      </c>
      <c r="M10" s="17"/>
      <c r="N10" s="17">
        <v>0.53345876418617</v>
      </c>
      <c r="O10" s="17">
        <v>0.55200696938416605</v>
      </c>
      <c r="P10" s="17">
        <v>0.48535917931120698</v>
      </c>
      <c r="Q10" s="17">
        <v>0.46742908166081698</v>
      </c>
      <c r="R10" s="17"/>
      <c r="S10" s="17">
        <v>0.48290081176531702</v>
      </c>
      <c r="T10" s="17">
        <v>0.52959704455066803</v>
      </c>
      <c r="U10" s="17">
        <v>0.559874120660389</v>
      </c>
      <c r="V10" s="17">
        <v>0.48200876559802303</v>
      </c>
      <c r="W10" s="17">
        <v>0.46287885228304398</v>
      </c>
      <c r="X10" s="17">
        <v>0.53484099115922601</v>
      </c>
      <c r="Y10" s="17">
        <v>0.55105882368867398</v>
      </c>
      <c r="Z10" s="17">
        <v>0.495317342388019</v>
      </c>
      <c r="AA10" s="17">
        <v>0.50342966335175299</v>
      </c>
      <c r="AB10" s="17"/>
      <c r="AC10" s="17">
        <v>0.47995111029159998</v>
      </c>
      <c r="AD10" s="17">
        <v>0.512454651036788</v>
      </c>
      <c r="AE10" s="17">
        <v>0.52464463907974301</v>
      </c>
      <c r="AF10" s="17">
        <v>0.53434286852285495</v>
      </c>
      <c r="AG10" s="17">
        <v>0.53162016861029104</v>
      </c>
      <c r="AH10" s="17">
        <v>0.51100115186914596</v>
      </c>
      <c r="AI10" s="17"/>
      <c r="AJ10" s="17">
        <v>0.52333515639043304</v>
      </c>
      <c r="AK10" s="17">
        <v>0.52237314829974502</v>
      </c>
      <c r="AL10" s="17">
        <v>0.52446426558672699</v>
      </c>
      <c r="AM10" s="17">
        <v>0.55124069739355197</v>
      </c>
      <c r="AN10" s="17">
        <v>0.44644931490839901</v>
      </c>
      <c r="AO10" s="17">
        <v>0.51742209356989399</v>
      </c>
      <c r="AP10" s="17"/>
      <c r="AQ10" s="17">
        <v>0.48825456796043798</v>
      </c>
      <c r="AR10" s="17">
        <v>0.53674712281661097</v>
      </c>
      <c r="AS10" s="17"/>
      <c r="AT10" s="17">
        <v>0.51474318536485097</v>
      </c>
      <c r="AU10" s="17">
        <v>0.50541595286135899</v>
      </c>
      <c r="AV10" s="17"/>
      <c r="AW10" s="17">
        <v>0.50658473150712302</v>
      </c>
      <c r="AX10" s="17">
        <v>0.51488099973872503</v>
      </c>
      <c r="AY10" s="17"/>
      <c r="AZ10" s="17">
        <v>0.51813971121074898</v>
      </c>
      <c r="BA10" s="17">
        <v>0.51280261498764501</v>
      </c>
      <c r="BB10" s="17"/>
      <c r="BC10" s="17">
        <v>0.52575715062155004</v>
      </c>
      <c r="BD10" s="17">
        <v>0.44900152647098401</v>
      </c>
      <c r="BE10" s="17">
        <v>0.55998960706266199</v>
      </c>
      <c r="BF10" s="17">
        <v>0.51544896478628799</v>
      </c>
    </row>
    <row r="11" spans="2:58" ht="43.15">
      <c r="B11" s="18" t="s">
        <v>346</v>
      </c>
      <c r="C11" s="17">
        <v>0.12091003342932601</v>
      </c>
      <c r="D11" s="17">
        <v>0.13161170976740699</v>
      </c>
      <c r="E11" s="17">
        <v>0.110324400175613</v>
      </c>
      <c r="F11" s="17"/>
      <c r="G11" s="17">
        <v>0.164062995752594</v>
      </c>
      <c r="H11" s="17">
        <v>0.100378726491167</v>
      </c>
      <c r="I11" s="17">
        <v>0.106697490526645</v>
      </c>
      <c r="J11" s="17">
        <v>0.13964591100187801</v>
      </c>
      <c r="K11" s="17">
        <v>0.10035514438533399</v>
      </c>
      <c r="L11" s="17">
        <v>0.118955749994528</v>
      </c>
      <c r="M11" s="17"/>
      <c r="N11" s="17">
        <v>0.101374344994518</v>
      </c>
      <c r="O11" s="17">
        <v>0.128646629442288</v>
      </c>
      <c r="P11" s="17">
        <v>0.117200848589991</v>
      </c>
      <c r="Q11" s="17">
        <v>0.137981750681552</v>
      </c>
      <c r="R11" s="17"/>
      <c r="S11" s="17">
        <v>0.14283082437757399</v>
      </c>
      <c r="T11" s="17">
        <v>0.10656088639708799</v>
      </c>
      <c r="U11" s="17">
        <v>9.3322294467912695E-2</v>
      </c>
      <c r="V11" s="17">
        <v>0.16855215484618899</v>
      </c>
      <c r="W11" s="17">
        <v>0.12442584867916801</v>
      </c>
      <c r="X11" s="17">
        <v>9.1319168995077096E-2</v>
      </c>
      <c r="Y11" s="17">
        <v>9.5813122209861906E-2</v>
      </c>
      <c r="Z11" s="17">
        <v>0.15017214790254599</v>
      </c>
      <c r="AA11" s="17">
        <v>0.12316828393118701</v>
      </c>
      <c r="AB11" s="17"/>
      <c r="AC11" s="17">
        <v>0.120005740312841</v>
      </c>
      <c r="AD11" s="17">
        <v>0.13551263000336999</v>
      </c>
      <c r="AE11" s="17">
        <v>0.12951263589341</v>
      </c>
      <c r="AF11" s="17">
        <v>0.108198406646961</v>
      </c>
      <c r="AG11" s="17">
        <v>0.10462286921723001</v>
      </c>
      <c r="AH11" s="17">
        <v>8.9589043102451499E-2</v>
      </c>
      <c r="AI11" s="17"/>
      <c r="AJ11" s="17">
        <v>0.108672495987288</v>
      </c>
      <c r="AK11" s="17">
        <v>0.136254642127452</v>
      </c>
      <c r="AL11" s="17">
        <v>9.2010443433042294E-2</v>
      </c>
      <c r="AM11" s="17">
        <v>0.13825181205043399</v>
      </c>
      <c r="AN11" s="17">
        <v>0.13109008628495</v>
      </c>
      <c r="AO11" s="17">
        <v>0.136365778871087</v>
      </c>
      <c r="AP11" s="17"/>
      <c r="AQ11" s="17">
        <v>0.123321616436305</v>
      </c>
      <c r="AR11" s="17">
        <v>0.113248155393044</v>
      </c>
      <c r="AS11" s="17"/>
      <c r="AT11" s="17">
        <v>0.118382399105424</v>
      </c>
      <c r="AU11" s="17">
        <v>0.12930123566752699</v>
      </c>
      <c r="AV11" s="17"/>
      <c r="AW11" s="17">
        <v>0.110826603550887</v>
      </c>
      <c r="AX11" s="17">
        <v>0.126504101790923</v>
      </c>
      <c r="AY11" s="17"/>
      <c r="AZ11" s="17">
        <v>9.4618512478388594E-2</v>
      </c>
      <c r="BA11" s="17">
        <v>0.129910292803598</v>
      </c>
      <c r="BB11" s="17"/>
      <c r="BC11" s="17">
        <v>0.118881887708396</v>
      </c>
      <c r="BD11" s="17">
        <v>0.14431991343230899</v>
      </c>
      <c r="BE11" s="17">
        <v>0.121544144437746</v>
      </c>
      <c r="BF11" s="17">
        <v>0.11564437362598901</v>
      </c>
    </row>
    <row r="12" spans="2:58" ht="28.9">
      <c r="B12" s="18" t="s">
        <v>347</v>
      </c>
      <c r="C12" s="17">
        <v>2.2640523475886298E-2</v>
      </c>
      <c r="D12" s="17">
        <v>2.56674218376991E-2</v>
      </c>
      <c r="E12" s="17">
        <v>1.9857373440893899E-2</v>
      </c>
      <c r="F12" s="17"/>
      <c r="G12" s="17">
        <v>2.42003413831611E-2</v>
      </c>
      <c r="H12" s="17">
        <v>8.8110897138832106E-3</v>
      </c>
      <c r="I12" s="17">
        <v>2.2520018933467899E-2</v>
      </c>
      <c r="J12" s="17">
        <v>3.23523786226836E-2</v>
      </c>
      <c r="K12" s="17">
        <v>2.197687006935E-2</v>
      </c>
      <c r="L12" s="17">
        <v>2.5928112638009999E-2</v>
      </c>
      <c r="M12" s="17"/>
      <c r="N12" s="17">
        <v>2.4952123614589299E-2</v>
      </c>
      <c r="O12" s="17">
        <v>1.9198761106887501E-2</v>
      </c>
      <c r="P12" s="17">
        <v>2.36866314798681E-2</v>
      </c>
      <c r="Q12" s="17">
        <v>2.29328236114642E-2</v>
      </c>
      <c r="R12" s="17"/>
      <c r="S12" s="17">
        <v>2.58972895094726E-2</v>
      </c>
      <c r="T12" s="17">
        <v>1.48897666167288E-2</v>
      </c>
      <c r="U12" s="17">
        <v>5.8400958981528204E-3</v>
      </c>
      <c r="V12" s="17">
        <v>2.1022041233172199E-2</v>
      </c>
      <c r="W12" s="17">
        <v>2.3403117686538102E-2</v>
      </c>
      <c r="X12" s="17">
        <v>2.8595371373515699E-2</v>
      </c>
      <c r="Y12" s="17">
        <v>3.4669476628475297E-2</v>
      </c>
      <c r="Z12" s="17">
        <v>2.8688099526987299E-2</v>
      </c>
      <c r="AA12" s="17">
        <v>2.6346792999807502E-2</v>
      </c>
      <c r="AB12" s="17"/>
      <c r="AC12" s="17">
        <v>2.1719744966369098E-2</v>
      </c>
      <c r="AD12" s="17">
        <v>1.9283219387371101E-2</v>
      </c>
      <c r="AE12" s="17">
        <v>2.9117956212307099E-2</v>
      </c>
      <c r="AF12" s="17">
        <v>2.15430890937452E-2</v>
      </c>
      <c r="AG12" s="17">
        <v>2.2581902957330102E-2</v>
      </c>
      <c r="AH12" s="17">
        <v>3.59665746738322E-2</v>
      </c>
      <c r="AI12" s="17"/>
      <c r="AJ12" s="17">
        <v>2.9758045006537798E-2</v>
      </c>
      <c r="AK12" s="17">
        <v>1.9955230289441E-2</v>
      </c>
      <c r="AL12" s="17">
        <v>2.5648503688186899E-2</v>
      </c>
      <c r="AM12" s="17">
        <v>3.65730132578563E-2</v>
      </c>
      <c r="AN12" s="17">
        <v>1.01723702260946E-2</v>
      </c>
      <c r="AO12" s="17">
        <v>0</v>
      </c>
      <c r="AP12" s="17"/>
      <c r="AQ12" s="17">
        <v>2.56392581201988E-2</v>
      </c>
      <c r="AR12" s="17">
        <v>2.2799231997609599E-2</v>
      </c>
      <c r="AS12" s="17"/>
      <c r="AT12" s="17">
        <v>2.55577769405552E-2</v>
      </c>
      <c r="AU12" s="17">
        <v>1.2322178451753501E-2</v>
      </c>
      <c r="AV12" s="17"/>
      <c r="AW12" s="17">
        <v>1.7790517191609099E-2</v>
      </c>
      <c r="AX12" s="17">
        <v>2.53312018497634E-2</v>
      </c>
      <c r="AY12" s="17"/>
      <c r="AZ12" s="17">
        <v>1.41409074106986E-2</v>
      </c>
      <c r="BA12" s="17">
        <v>2.6281037570602999E-2</v>
      </c>
      <c r="BB12" s="17"/>
      <c r="BC12" s="17">
        <v>1.2816820148379199E-2</v>
      </c>
      <c r="BD12" s="17">
        <v>2.59531447681417E-2</v>
      </c>
      <c r="BE12" s="17">
        <v>1.46440763699672E-2</v>
      </c>
      <c r="BF12" s="17">
        <v>3.4103401814738803E-2</v>
      </c>
    </row>
    <row r="13" spans="2:58">
      <c r="B13" s="18" t="s">
        <v>101</v>
      </c>
      <c r="C13" s="19">
        <v>8.4990835442372001E-2</v>
      </c>
      <c r="D13" s="19">
        <v>6.4444502858624894E-2</v>
      </c>
      <c r="E13" s="19">
        <v>0.105763057466312</v>
      </c>
      <c r="F13" s="19"/>
      <c r="G13" s="19">
        <v>9.9102012960684299E-2</v>
      </c>
      <c r="H13" s="19">
        <v>6.5061431468757799E-2</v>
      </c>
      <c r="I13" s="19">
        <v>0.103152373805061</v>
      </c>
      <c r="J13" s="19">
        <v>8.8647563389644704E-2</v>
      </c>
      <c r="K13" s="19">
        <v>9.1182184115971801E-2</v>
      </c>
      <c r="L13" s="19">
        <v>7.1587251496937093E-2</v>
      </c>
      <c r="M13" s="19"/>
      <c r="N13" s="19">
        <v>5.9916320549039802E-2</v>
      </c>
      <c r="O13" s="19">
        <v>7.9212958514131904E-2</v>
      </c>
      <c r="P13" s="19">
        <v>7.8024793847117399E-2</v>
      </c>
      <c r="Q13" s="19">
        <v>0.12475881689061701</v>
      </c>
      <c r="R13" s="19"/>
      <c r="S13" s="19">
        <v>6.0444909837608002E-2</v>
      </c>
      <c r="T13" s="19">
        <v>0.1064971255715</v>
      </c>
      <c r="U13" s="19">
        <v>8.9902263565197899E-2</v>
      </c>
      <c r="V13" s="19">
        <v>6.3884624611536101E-2</v>
      </c>
      <c r="W13" s="19">
        <v>0.12048981177649</v>
      </c>
      <c r="X13" s="19">
        <v>9.7495601966881298E-2</v>
      </c>
      <c r="Y13" s="19">
        <v>6.7024339941937294E-2</v>
      </c>
      <c r="Z13" s="19">
        <v>8.2908708790758706E-2</v>
      </c>
      <c r="AA13" s="19">
        <v>8.2302153827236602E-2</v>
      </c>
      <c r="AB13" s="19"/>
      <c r="AC13" s="19">
        <v>7.00328995758185E-2</v>
      </c>
      <c r="AD13" s="19">
        <v>9.0203024338886204E-2</v>
      </c>
      <c r="AE13" s="19">
        <v>7.2010042038403194E-2</v>
      </c>
      <c r="AF13" s="19">
        <v>0.100529724920284</v>
      </c>
      <c r="AG13" s="19">
        <v>0.104776265844768</v>
      </c>
      <c r="AH13" s="19">
        <v>6.2498527831107903E-2</v>
      </c>
      <c r="AI13" s="19"/>
      <c r="AJ13" s="19">
        <v>7.5944262463477602E-2</v>
      </c>
      <c r="AK13" s="19">
        <v>8.1796481773618104E-2</v>
      </c>
      <c r="AL13" s="19">
        <v>0.162477305001761</v>
      </c>
      <c r="AM13" s="19">
        <v>7.6475539056457306E-2</v>
      </c>
      <c r="AN13" s="19">
        <v>7.00775734890976E-2</v>
      </c>
      <c r="AO13" s="19">
        <v>0.12991934285163201</v>
      </c>
      <c r="AP13" s="19"/>
      <c r="AQ13" s="19">
        <v>6.4987312825037502E-2</v>
      </c>
      <c r="AR13" s="19">
        <v>7.8241533369351704E-2</v>
      </c>
      <c r="AS13" s="19"/>
      <c r="AT13" s="19">
        <v>8.8876492739208099E-2</v>
      </c>
      <c r="AU13" s="19">
        <v>6.5493811427260601E-2</v>
      </c>
      <c r="AV13" s="19"/>
      <c r="AW13" s="19">
        <v>6.0820760903744102E-2</v>
      </c>
      <c r="AX13" s="19">
        <v>9.8399868966083201E-2</v>
      </c>
      <c r="AY13" s="19"/>
      <c r="AZ13" s="19">
        <v>6.9715893703298906E-2</v>
      </c>
      <c r="BA13" s="19">
        <v>8.0136533297449006E-2</v>
      </c>
      <c r="BB13" s="19"/>
      <c r="BC13" s="19">
        <v>4.4245773329777499E-2</v>
      </c>
      <c r="BD13" s="19">
        <v>0.110160142564824</v>
      </c>
      <c r="BE13" s="19">
        <v>3.9822073086823701E-2</v>
      </c>
      <c r="BF13" s="19">
        <v>6.9023004669383006E-2</v>
      </c>
    </row>
    <row r="14" spans="2:58">
      <c r="B14" s="16"/>
    </row>
    <row r="15" spans="2:58">
      <c r="B15" t="s">
        <v>497</v>
      </c>
    </row>
    <row r="16" spans="2:58">
      <c r="B16" t="s">
        <v>498</v>
      </c>
    </row>
    <row r="18" spans="2:2">
      <c r="B18"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BF25"/>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348</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1316</v>
      </c>
      <c r="D7" s="10">
        <v>642</v>
      </c>
      <c r="E7" s="10">
        <v>670</v>
      </c>
      <c r="F7" s="10"/>
      <c r="G7" s="10">
        <v>177</v>
      </c>
      <c r="H7" s="10">
        <v>211</v>
      </c>
      <c r="I7" s="10">
        <v>208</v>
      </c>
      <c r="J7" s="10">
        <v>227</v>
      </c>
      <c r="K7" s="10">
        <v>198</v>
      </c>
      <c r="L7" s="10">
        <v>291</v>
      </c>
      <c r="M7" s="10"/>
      <c r="N7" s="10">
        <v>358</v>
      </c>
      <c r="O7" s="10">
        <v>369</v>
      </c>
      <c r="P7" s="10">
        <v>280</v>
      </c>
      <c r="Q7" s="10">
        <v>306</v>
      </c>
      <c r="R7" s="10"/>
      <c r="S7" s="10">
        <v>219</v>
      </c>
      <c r="T7" s="10">
        <v>211</v>
      </c>
      <c r="U7" s="10">
        <v>120</v>
      </c>
      <c r="V7" s="10">
        <v>157</v>
      </c>
      <c r="W7" s="10">
        <v>104</v>
      </c>
      <c r="X7" s="10">
        <v>128</v>
      </c>
      <c r="Y7" s="10">
        <v>136</v>
      </c>
      <c r="Z7" s="10">
        <v>70</v>
      </c>
      <c r="AA7" s="10">
        <v>171</v>
      </c>
      <c r="AB7" s="10"/>
      <c r="AC7" s="10">
        <v>304</v>
      </c>
      <c r="AD7" s="10">
        <v>398</v>
      </c>
      <c r="AE7" s="10">
        <v>183</v>
      </c>
      <c r="AF7" s="10">
        <v>240</v>
      </c>
      <c r="AG7" s="10">
        <v>139</v>
      </c>
      <c r="AH7" s="10">
        <v>52</v>
      </c>
      <c r="AI7" s="10"/>
      <c r="AJ7" s="10">
        <v>528</v>
      </c>
      <c r="AK7" s="10">
        <v>304</v>
      </c>
      <c r="AL7" s="10">
        <v>89</v>
      </c>
      <c r="AM7" s="10">
        <v>113</v>
      </c>
      <c r="AN7" s="10">
        <v>232</v>
      </c>
      <c r="AO7" s="10">
        <v>37</v>
      </c>
      <c r="AP7" s="10"/>
      <c r="AQ7" s="10">
        <v>380</v>
      </c>
      <c r="AR7" s="10">
        <v>742</v>
      </c>
      <c r="AS7" s="10"/>
      <c r="AT7" s="10">
        <v>1040</v>
      </c>
      <c r="AU7" s="10">
        <v>269</v>
      </c>
      <c r="AV7" s="10"/>
      <c r="AW7" s="10">
        <v>446</v>
      </c>
      <c r="AX7" s="10">
        <v>870</v>
      </c>
      <c r="AY7" s="10"/>
      <c r="AZ7" s="10">
        <v>272</v>
      </c>
      <c r="BA7" s="10">
        <v>1005</v>
      </c>
      <c r="BB7" s="10"/>
      <c r="BC7" s="10">
        <v>256</v>
      </c>
      <c r="BD7" s="10">
        <v>176</v>
      </c>
      <c r="BE7" s="10">
        <v>248</v>
      </c>
      <c r="BF7" s="10">
        <v>346</v>
      </c>
    </row>
    <row r="8" spans="2:58" ht="30" customHeight="1">
      <c r="B8" s="11" t="s">
        <v>85</v>
      </c>
      <c r="C8" s="11">
        <v>1321</v>
      </c>
      <c r="D8" s="11">
        <v>668</v>
      </c>
      <c r="E8" s="11">
        <v>650</v>
      </c>
      <c r="F8" s="11"/>
      <c r="G8" s="11">
        <v>206</v>
      </c>
      <c r="H8" s="11">
        <v>210</v>
      </c>
      <c r="I8" s="11">
        <v>226</v>
      </c>
      <c r="J8" s="11">
        <v>224</v>
      </c>
      <c r="K8" s="11">
        <v>184</v>
      </c>
      <c r="L8" s="11">
        <v>267</v>
      </c>
      <c r="M8" s="11"/>
      <c r="N8" s="11">
        <v>359</v>
      </c>
      <c r="O8" s="11">
        <v>366</v>
      </c>
      <c r="P8" s="11">
        <v>277</v>
      </c>
      <c r="Q8" s="11">
        <v>316</v>
      </c>
      <c r="R8" s="11"/>
      <c r="S8" s="11">
        <v>206</v>
      </c>
      <c r="T8" s="11">
        <v>214</v>
      </c>
      <c r="U8" s="11">
        <v>135</v>
      </c>
      <c r="V8" s="11">
        <v>150</v>
      </c>
      <c r="W8" s="11">
        <v>106</v>
      </c>
      <c r="X8" s="11">
        <v>139</v>
      </c>
      <c r="Y8" s="11">
        <v>134</v>
      </c>
      <c r="Z8" s="11">
        <v>65</v>
      </c>
      <c r="AA8" s="11">
        <v>172</v>
      </c>
      <c r="AB8" s="11"/>
      <c r="AC8" s="11">
        <v>310</v>
      </c>
      <c r="AD8" s="11">
        <v>396</v>
      </c>
      <c r="AE8" s="11">
        <v>186</v>
      </c>
      <c r="AF8" s="11">
        <v>240</v>
      </c>
      <c r="AG8" s="11">
        <v>137</v>
      </c>
      <c r="AH8" s="11">
        <v>52</v>
      </c>
      <c r="AI8" s="11"/>
      <c r="AJ8" s="11">
        <v>504</v>
      </c>
      <c r="AK8" s="11">
        <v>311</v>
      </c>
      <c r="AL8" s="11">
        <v>91</v>
      </c>
      <c r="AM8" s="11">
        <v>120</v>
      </c>
      <c r="AN8" s="11">
        <v>238</v>
      </c>
      <c r="AO8" s="11">
        <v>40</v>
      </c>
      <c r="AP8" s="11"/>
      <c r="AQ8" s="11">
        <v>386</v>
      </c>
      <c r="AR8" s="11">
        <v>742</v>
      </c>
      <c r="AS8" s="11"/>
      <c r="AT8" s="11">
        <v>1043</v>
      </c>
      <c r="AU8" s="11">
        <v>272</v>
      </c>
      <c r="AV8" s="11"/>
      <c r="AW8" s="11">
        <v>457</v>
      </c>
      <c r="AX8" s="11">
        <v>864</v>
      </c>
      <c r="AY8" s="11"/>
      <c r="AZ8" s="11">
        <v>276</v>
      </c>
      <c r="BA8" s="11">
        <v>1004</v>
      </c>
      <c r="BB8" s="11"/>
      <c r="BC8" s="11">
        <v>271</v>
      </c>
      <c r="BD8" s="11">
        <v>179</v>
      </c>
      <c r="BE8" s="11">
        <v>249</v>
      </c>
      <c r="BF8" s="11">
        <v>338</v>
      </c>
    </row>
    <row r="9" spans="2:58" ht="28.9">
      <c r="B9" s="18" t="s">
        <v>350</v>
      </c>
      <c r="C9" s="17">
        <v>0.484935418295598</v>
      </c>
      <c r="D9" s="17">
        <v>0.47218535597851402</v>
      </c>
      <c r="E9" s="17">
        <v>0.49653523408504702</v>
      </c>
      <c r="F9" s="17"/>
      <c r="G9" s="17">
        <v>0.36742224708767202</v>
      </c>
      <c r="H9" s="17">
        <v>0.40747026854929103</v>
      </c>
      <c r="I9" s="17">
        <v>0.45368908419237702</v>
      </c>
      <c r="J9" s="17">
        <v>0.49791526677303599</v>
      </c>
      <c r="K9" s="17">
        <v>0.57308591831892897</v>
      </c>
      <c r="L9" s="17">
        <v>0.58758833563520596</v>
      </c>
      <c r="M9" s="17"/>
      <c r="N9" s="17">
        <v>0.50574039729878995</v>
      </c>
      <c r="O9" s="17">
        <v>0.47188612048043699</v>
      </c>
      <c r="P9" s="17">
        <v>0.49456731727689401</v>
      </c>
      <c r="Q9" s="17">
        <v>0.46613410255459098</v>
      </c>
      <c r="R9" s="17"/>
      <c r="S9" s="17">
        <v>0.444879578904469</v>
      </c>
      <c r="T9" s="17">
        <v>0.47700178945409399</v>
      </c>
      <c r="U9" s="17">
        <v>0.54640360728940995</v>
      </c>
      <c r="V9" s="17">
        <v>0.51858982726910197</v>
      </c>
      <c r="W9" s="17">
        <v>0.45958687239909501</v>
      </c>
      <c r="X9" s="17">
        <v>0.51505598323837498</v>
      </c>
      <c r="Y9" s="17">
        <v>0.55350507808632299</v>
      </c>
      <c r="Z9" s="17">
        <v>0.40676668167687902</v>
      </c>
      <c r="AA9" s="17">
        <v>0.432639892976802</v>
      </c>
      <c r="AB9" s="17"/>
      <c r="AC9" s="17">
        <v>0.43162009142527602</v>
      </c>
      <c r="AD9" s="17">
        <v>0.50389814440552705</v>
      </c>
      <c r="AE9" s="17">
        <v>0.49386418800169402</v>
      </c>
      <c r="AF9" s="17">
        <v>0.51051056677540896</v>
      </c>
      <c r="AG9" s="17">
        <v>0.52203703253461298</v>
      </c>
      <c r="AH9" s="17">
        <v>0.41021184059740801</v>
      </c>
      <c r="AI9" s="17"/>
      <c r="AJ9" s="17">
        <v>0.51669438599348105</v>
      </c>
      <c r="AK9" s="17">
        <v>0.47063375769256</v>
      </c>
      <c r="AL9" s="17">
        <v>0.39681252407892198</v>
      </c>
      <c r="AM9" s="17">
        <v>0.46164486232923901</v>
      </c>
      <c r="AN9" s="17">
        <v>0.48249657494117698</v>
      </c>
      <c r="AO9" s="17">
        <v>0.46895568024842899</v>
      </c>
      <c r="AP9" s="17"/>
      <c r="AQ9" s="17">
        <v>0.47264371314020898</v>
      </c>
      <c r="AR9" s="17">
        <v>0.48423093427719699</v>
      </c>
      <c r="AS9" s="17"/>
      <c r="AT9" s="17">
        <v>0.48140402331265902</v>
      </c>
      <c r="AU9" s="17">
        <v>0.49704983065745201</v>
      </c>
      <c r="AV9" s="17"/>
      <c r="AW9" s="17">
        <v>0.47052957083841701</v>
      </c>
      <c r="AX9" s="17">
        <v>0.49254970068217602</v>
      </c>
      <c r="AY9" s="17"/>
      <c r="AZ9" s="17">
        <v>0.44787882966565601</v>
      </c>
      <c r="BA9" s="17">
        <v>0.496035615230567</v>
      </c>
      <c r="BB9" s="17"/>
      <c r="BC9" s="17">
        <v>0.40975416942593001</v>
      </c>
      <c r="BD9" s="17">
        <v>0.52712830497139496</v>
      </c>
      <c r="BE9" s="17">
        <v>0.47572720747358699</v>
      </c>
      <c r="BF9" s="17">
        <v>0.50464648673163004</v>
      </c>
    </row>
    <row r="10" spans="2:58" ht="28.9">
      <c r="B10" s="18" t="s">
        <v>351</v>
      </c>
      <c r="C10" s="17">
        <v>0.381975664751803</v>
      </c>
      <c r="D10" s="17">
        <v>0.38039285719809901</v>
      </c>
      <c r="E10" s="17">
        <v>0.38595617275040101</v>
      </c>
      <c r="F10" s="17"/>
      <c r="G10" s="17">
        <v>0.37087394670153401</v>
      </c>
      <c r="H10" s="17">
        <v>0.42275490223384199</v>
      </c>
      <c r="I10" s="17">
        <v>0.37322936957562802</v>
      </c>
      <c r="J10" s="17">
        <v>0.37650095613308099</v>
      </c>
      <c r="K10" s="17">
        <v>0.43821952735819902</v>
      </c>
      <c r="L10" s="17">
        <v>0.33736586233995902</v>
      </c>
      <c r="M10" s="17"/>
      <c r="N10" s="17">
        <v>0.407511284405698</v>
      </c>
      <c r="O10" s="17">
        <v>0.399559442138396</v>
      </c>
      <c r="P10" s="17">
        <v>0.39296671413824902</v>
      </c>
      <c r="Q10" s="17">
        <v>0.32301992192817902</v>
      </c>
      <c r="R10" s="17"/>
      <c r="S10" s="17">
        <v>0.37847557470043702</v>
      </c>
      <c r="T10" s="17">
        <v>0.39318811801329301</v>
      </c>
      <c r="U10" s="17">
        <v>0.377462408992152</v>
      </c>
      <c r="V10" s="17">
        <v>0.35860977729992399</v>
      </c>
      <c r="W10" s="17">
        <v>0.33180364629978498</v>
      </c>
      <c r="X10" s="17">
        <v>0.41412665237860902</v>
      </c>
      <c r="Y10" s="17">
        <v>0.41103094047622901</v>
      </c>
      <c r="Z10" s="17">
        <v>0.38928074581093802</v>
      </c>
      <c r="AA10" s="17">
        <v>0.37567285936970102</v>
      </c>
      <c r="AB10" s="17"/>
      <c r="AC10" s="17">
        <v>0.45611282457904501</v>
      </c>
      <c r="AD10" s="17">
        <v>0.38721293671083201</v>
      </c>
      <c r="AE10" s="17">
        <v>0.35288153585024701</v>
      </c>
      <c r="AF10" s="17">
        <v>0.34648158174271498</v>
      </c>
      <c r="AG10" s="17">
        <v>0.306670177712206</v>
      </c>
      <c r="AH10" s="17">
        <v>0.36782699918294998</v>
      </c>
      <c r="AI10" s="17"/>
      <c r="AJ10" s="17">
        <v>0.37926698986227098</v>
      </c>
      <c r="AK10" s="17">
        <v>0.38891819908522501</v>
      </c>
      <c r="AL10" s="17">
        <v>0.35414547574612798</v>
      </c>
      <c r="AM10" s="17">
        <v>0.31793789093145097</v>
      </c>
      <c r="AN10" s="17">
        <v>0.42078857249916302</v>
      </c>
      <c r="AO10" s="17">
        <v>0.42439726429414298</v>
      </c>
      <c r="AP10" s="17"/>
      <c r="AQ10" s="17">
        <v>0.380677253292172</v>
      </c>
      <c r="AR10" s="17">
        <v>0.38364954718704303</v>
      </c>
      <c r="AS10" s="17"/>
      <c r="AT10" s="17">
        <v>0.37812047551129802</v>
      </c>
      <c r="AU10" s="17">
        <v>0.39560065962169</v>
      </c>
      <c r="AV10" s="17"/>
      <c r="AW10" s="17">
        <v>0.33457883035741898</v>
      </c>
      <c r="AX10" s="17">
        <v>0.40702749751494999</v>
      </c>
      <c r="AY10" s="17"/>
      <c r="AZ10" s="17">
        <v>0.42542050808280002</v>
      </c>
      <c r="BA10" s="17">
        <v>0.37702961178739097</v>
      </c>
      <c r="BB10" s="17"/>
      <c r="BC10" s="17">
        <v>0.39928101498257301</v>
      </c>
      <c r="BD10" s="17">
        <v>0.39205731705833302</v>
      </c>
      <c r="BE10" s="17">
        <v>0.402227293717413</v>
      </c>
      <c r="BF10" s="17">
        <v>0.38233696400253497</v>
      </c>
    </row>
    <row r="11" spans="2:58" ht="28.9">
      <c r="B11" s="18" t="s">
        <v>352</v>
      </c>
      <c r="C11" s="17">
        <v>0.37717453340299201</v>
      </c>
      <c r="D11" s="17">
        <v>0.38563740163861898</v>
      </c>
      <c r="E11" s="17">
        <v>0.36943303334265598</v>
      </c>
      <c r="F11" s="17"/>
      <c r="G11" s="17">
        <v>0.30233704398063499</v>
      </c>
      <c r="H11" s="17">
        <v>0.22499987167898</v>
      </c>
      <c r="I11" s="17">
        <v>0.329735377149311</v>
      </c>
      <c r="J11" s="17">
        <v>0.39732402838435699</v>
      </c>
      <c r="K11" s="17">
        <v>0.40927187962696299</v>
      </c>
      <c r="L11" s="17">
        <v>0.55794416359237997</v>
      </c>
      <c r="M11" s="17"/>
      <c r="N11" s="17">
        <v>0.37799093472137901</v>
      </c>
      <c r="O11" s="17">
        <v>0.36609027708849101</v>
      </c>
      <c r="P11" s="17">
        <v>0.38815376336616703</v>
      </c>
      <c r="Q11" s="17">
        <v>0.379970048749255</v>
      </c>
      <c r="R11" s="17"/>
      <c r="S11" s="17">
        <v>0.36345467288503402</v>
      </c>
      <c r="T11" s="17">
        <v>0.38339529674127798</v>
      </c>
      <c r="U11" s="17">
        <v>0.41125444848290998</v>
      </c>
      <c r="V11" s="17">
        <v>0.39359727540282402</v>
      </c>
      <c r="W11" s="17">
        <v>0.37703437754569902</v>
      </c>
      <c r="X11" s="17">
        <v>0.38109621544465699</v>
      </c>
      <c r="Y11" s="17">
        <v>0.34172561262034401</v>
      </c>
      <c r="Z11" s="17">
        <v>0.44243312476840102</v>
      </c>
      <c r="AA11" s="17">
        <v>0.34450984611134999</v>
      </c>
      <c r="AB11" s="17"/>
      <c r="AC11" s="17">
        <v>0.28942276617012602</v>
      </c>
      <c r="AD11" s="17">
        <v>0.378552689683545</v>
      </c>
      <c r="AE11" s="17">
        <v>0.37945875138075202</v>
      </c>
      <c r="AF11" s="17">
        <v>0.44956042273579</v>
      </c>
      <c r="AG11" s="17">
        <v>0.42692843147492099</v>
      </c>
      <c r="AH11" s="17">
        <v>0.41543714352008199</v>
      </c>
      <c r="AI11" s="17"/>
      <c r="AJ11" s="17">
        <v>0.45839811929865398</v>
      </c>
      <c r="AK11" s="17">
        <v>0.39838677133238098</v>
      </c>
      <c r="AL11" s="17">
        <v>0.34733037841811798</v>
      </c>
      <c r="AM11" s="17">
        <v>0.26571871391250201</v>
      </c>
      <c r="AN11" s="17">
        <v>0.28950861514339099</v>
      </c>
      <c r="AO11" s="17">
        <v>0.24093716268726501</v>
      </c>
      <c r="AP11" s="17"/>
      <c r="AQ11" s="17">
        <v>0.34740659106629601</v>
      </c>
      <c r="AR11" s="17">
        <v>0.39939764817116602</v>
      </c>
      <c r="AS11" s="17"/>
      <c r="AT11" s="17">
        <v>0.39129964977521098</v>
      </c>
      <c r="AU11" s="17">
        <v>0.31032523144162699</v>
      </c>
      <c r="AV11" s="17"/>
      <c r="AW11" s="17">
        <v>0.38304482717383398</v>
      </c>
      <c r="AX11" s="17">
        <v>0.37407176040777501</v>
      </c>
      <c r="AY11" s="17"/>
      <c r="AZ11" s="17">
        <v>0.32905030495704302</v>
      </c>
      <c r="BA11" s="17">
        <v>0.39252041435497798</v>
      </c>
      <c r="BB11" s="17"/>
      <c r="BC11" s="17">
        <v>0.25332973553635202</v>
      </c>
      <c r="BD11" s="17">
        <v>0.31489739390786697</v>
      </c>
      <c r="BE11" s="17">
        <v>0.38470022898055001</v>
      </c>
      <c r="BF11" s="17">
        <v>0.43927885712926101</v>
      </c>
    </row>
    <row r="12" spans="2:58" ht="28.9">
      <c r="B12" s="18" t="s">
        <v>353</v>
      </c>
      <c r="C12" s="17">
        <v>0.25286104955366101</v>
      </c>
      <c r="D12" s="17">
        <v>0.22497332687310501</v>
      </c>
      <c r="E12" s="17">
        <v>0.28308402407404998</v>
      </c>
      <c r="F12" s="17"/>
      <c r="G12" s="17">
        <v>0.17039231904986599</v>
      </c>
      <c r="H12" s="17">
        <v>0.23847796614234501</v>
      </c>
      <c r="I12" s="17">
        <v>0.264064939566728</v>
      </c>
      <c r="J12" s="17">
        <v>0.21600187374552501</v>
      </c>
      <c r="K12" s="17">
        <v>0.32033577456440698</v>
      </c>
      <c r="L12" s="17">
        <v>0.30648880875587298</v>
      </c>
      <c r="M12" s="17"/>
      <c r="N12" s="17">
        <v>0.206024053512255</v>
      </c>
      <c r="O12" s="17">
        <v>0.22977790755925601</v>
      </c>
      <c r="P12" s="17">
        <v>0.32530351187030099</v>
      </c>
      <c r="Q12" s="17">
        <v>0.26873067786525701</v>
      </c>
      <c r="R12" s="17"/>
      <c r="S12" s="17">
        <v>0.20859156433485401</v>
      </c>
      <c r="T12" s="17">
        <v>0.28253801176400201</v>
      </c>
      <c r="U12" s="17">
        <v>0.32393304587459798</v>
      </c>
      <c r="V12" s="17">
        <v>0.273971683376104</v>
      </c>
      <c r="W12" s="17">
        <v>0.28229290186442002</v>
      </c>
      <c r="X12" s="17">
        <v>0.20749981742263701</v>
      </c>
      <c r="Y12" s="17">
        <v>0.21845240645399899</v>
      </c>
      <c r="Z12" s="17">
        <v>0.26306821496674898</v>
      </c>
      <c r="AA12" s="17">
        <v>0.23605973153926399</v>
      </c>
      <c r="AB12" s="17"/>
      <c r="AC12" s="17">
        <v>0.211114523404868</v>
      </c>
      <c r="AD12" s="17">
        <v>0.25868371622061398</v>
      </c>
      <c r="AE12" s="17">
        <v>0.251533479700778</v>
      </c>
      <c r="AF12" s="17">
        <v>0.26985195856168598</v>
      </c>
      <c r="AG12" s="17">
        <v>0.292242562300007</v>
      </c>
      <c r="AH12" s="17">
        <v>0.27933354881257</v>
      </c>
      <c r="AI12" s="17"/>
      <c r="AJ12" s="17">
        <v>0.27371438992762098</v>
      </c>
      <c r="AK12" s="17">
        <v>0.26327371914520398</v>
      </c>
      <c r="AL12" s="17">
        <v>0.26954469202943898</v>
      </c>
      <c r="AM12" s="17">
        <v>0.27257818009513402</v>
      </c>
      <c r="AN12" s="17">
        <v>0.19220817353794101</v>
      </c>
      <c r="AO12" s="17">
        <v>0.20996661376527001</v>
      </c>
      <c r="AP12" s="17"/>
      <c r="AQ12" s="17">
        <v>0.27002716903879598</v>
      </c>
      <c r="AR12" s="17">
        <v>0.22215333625609299</v>
      </c>
      <c r="AS12" s="17"/>
      <c r="AT12" s="17">
        <v>0.27168272130868798</v>
      </c>
      <c r="AU12" s="17">
        <v>0.180389168957798</v>
      </c>
      <c r="AV12" s="17"/>
      <c r="AW12" s="17">
        <v>0.27265593506799801</v>
      </c>
      <c r="AX12" s="17">
        <v>0.24239836427505199</v>
      </c>
      <c r="AY12" s="17"/>
      <c r="AZ12" s="17">
        <v>0.201041469121581</v>
      </c>
      <c r="BA12" s="17">
        <v>0.27035670995911298</v>
      </c>
      <c r="BB12" s="17"/>
      <c r="BC12" s="17">
        <v>0.22324327572521599</v>
      </c>
      <c r="BD12" s="17">
        <v>0.241078387330487</v>
      </c>
      <c r="BE12" s="17">
        <v>0.29114035311538</v>
      </c>
      <c r="BF12" s="17">
        <v>0.26028023365126701</v>
      </c>
    </row>
    <row r="13" spans="2:58" ht="28.9">
      <c r="B13" s="18" t="s">
        <v>354</v>
      </c>
      <c r="C13" s="17">
        <v>0.25282917412602202</v>
      </c>
      <c r="D13" s="17">
        <v>0.265266868699428</v>
      </c>
      <c r="E13" s="17">
        <v>0.241602683387419</v>
      </c>
      <c r="F13" s="17"/>
      <c r="G13" s="17">
        <v>0.26888115664516099</v>
      </c>
      <c r="H13" s="17">
        <v>0.17202077036555499</v>
      </c>
      <c r="I13" s="17">
        <v>0.24290233558920199</v>
      </c>
      <c r="J13" s="17">
        <v>0.30829620906095301</v>
      </c>
      <c r="K13" s="17">
        <v>0.24183625547052501</v>
      </c>
      <c r="L13" s="17">
        <v>0.27725446320439101</v>
      </c>
      <c r="M13" s="17"/>
      <c r="N13" s="17">
        <v>0.247138205898142</v>
      </c>
      <c r="O13" s="17">
        <v>0.28702583442370899</v>
      </c>
      <c r="P13" s="17">
        <v>0.21923895527395201</v>
      </c>
      <c r="Q13" s="17">
        <v>0.25157368409488501</v>
      </c>
      <c r="R13" s="17"/>
      <c r="S13" s="17">
        <v>0.30167003912364998</v>
      </c>
      <c r="T13" s="17">
        <v>0.235981404359212</v>
      </c>
      <c r="U13" s="17">
        <v>0.228297570719253</v>
      </c>
      <c r="V13" s="17">
        <v>0.229571140642093</v>
      </c>
      <c r="W13" s="17">
        <v>0.24950032179283799</v>
      </c>
      <c r="X13" s="17">
        <v>0.26371083678060803</v>
      </c>
      <c r="Y13" s="17">
        <v>0.25242799565757601</v>
      </c>
      <c r="Z13" s="17">
        <v>0.26921519169446101</v>
      </c>
      <c r="AA13" s="17">
        <v>0.24221149010708801</v>
      </c>
      <c r="AB13" s="17"/>
      <c r="AC13" s="17">
        <v>0.24184459267668201</v>
      </c>
      <c r="AD13" s="17">
        <v>0.27736851682022901</v>
      </c>
      <c r="AE13" s="17">
        <v>0.25738778280062602</v>
      </c>
      <c r="AF13" s="17">
        <v>0.224683306147449</v>
      </c>
      <c r="AG13" s="17">
        <v>0.225113970817721</v>
      </c>
      <c r="AH13" s="17">
        <v>0.31814689939700902</v>
      </c>
      <c r="AI13" s="17"/>
      <c r="AJ13" s="17">
        <v>0.25307392058844702</v>
      </c>
      <c r="AK13" s="17">
        <v>0.274928815071598</v>
      </c>
      <c r="AL13" s="17">
        <v>0.25497083855066399</v>
      </c>
      <c r="AM13" s="17">
        <v>0.19453214767973101</v>
      </c>
      <c r="AN13" s="17">
        <v>0.25516908624465301</v>
      </c>
      <c r="AO13" s="17">
        <v>0.21855553182116</v>
      </c>
      <c r="AP13" s="17"/>
      <c r="AQ13" s="17">
        <v>0.20597114648149301</v>
      </c>
      <c r="AR13" s="17">
        <v>0.28082434550702901</v>
      </c>
      <c r="AS13" s="17"/>
      <c r="AT13" s="17">
        <v>0.25696605065158101</v>
      </c>
      <c r="AU13" s="17">
        <v>0.23550595406489899</v>
      </c>
      <c r="AV13" s="17"/>
      <c r="AW13" s="17">
        <v>0.25562252449803802</v>
      </c>
      <c r="AX13" s="17">
        <v>0.25135273488144499</v>
      </c>
      <c r="AY13" s="17"/>
      <c r="AZ13" s="17">
        <v>0.222810666363295</v>
      </c>
      <c r="BA13" s="17">
        <v>0.26160275255909099</v>
      </c>
      <c r="BB13" s="17"/>
      <c r="BC13" s="17">
        <v>0.23340754335539399</v>
      </c>
      <c r="BD13" s="17">
        <v>0.20407648607051601</v>
      </c>
      <c r="BE13" s="17">
        <v>0.24589579227964201</v>
      </c>
      <c r="BF13" s="17">
        <v>0.29943209289091699</v>
      </c>
    </row>
    <row r="14" spans="2:58" ht="28.9">
      <c r="B14" s="18" t="s">
        <v>355</v>
      </c>
      <c r="C14" s="17">
        <v>0.20029295770036801</v>
      </c>
      <c r="D14" s="17">
        <v>0.18220352785577201</v>
      </c>
      <c r="E14" s="17">
        <v>0.21850647579537399</v>
      </c>
      <c r="F14" s="17"/>
      <c r="G14" s="17">
        <v>0.245267645105291</v>
      </c>
      <c r="H14" s="17">
        <v>0.235958613965255</v>
      </c>
      <c r="I14" s="17">
        <v>0.176439904500407</v>
      </c>
      <c r="J14" s="17">
        <v>0.14964553421046101</v>
      </c>
      <c r="K14" s="17">
        <v>0.238677365612225</v>
      </c>
      <c r="L14" s="17">
        <v>0.17267427753406001</v>
      </c>
      <c r="M14" s="17"/>
      <c r="N14" s="17">
        <v>0.21886211717776199</v>
      </c>
      <c r="O14" s="17">
        <v>0.17548195348559401</v>
      </c>
      <c r="P14" s="17">
        <v>0.21088108798907501</v>
      </c>
      <c r="Q14" s="17">
        <v>0.19748911124845001</v>
      </c>
      <c r="R14" s="17"/>
      <c r="S14" s="17">
        <v>0.184145670934839</v>
      </c>
      <c r="T14" s="17">
        <v>0.201994191829211</v>
      </c>
      <c r="U14" s="17">
        <v>0.16513307185478701</v>
      </c>
      <c r="V14" s="17">
        <v>0.239385612606587</v>
      </c>
      <c r="W14" s="17">
        <v>0.20633125211620601</v>
      </c>
      <c r="X14" s="17">
        <v>0.185959323591047</v>
      </c>
      <c r="Y14" s="17">
        <v>0.23270467520424501</v>
      </c>
      <c r="Z14" s="17">
        <v>0.15505430390036501</v>
      </c>
      <c r="AA14" s="17">
        <v>0.210835484837084</v>
      </c>
      <c r="AB14" s="17"/>
      <c r="AC14" s="17">
        <v>0.216195420015863</v>
      </c>
      <c r="AD14" s="17">
        <v>0.196005806633503</v>
      </c>
      <c r="AE14" s="17">
        <v>0.257886628470607</v>
      </c>
      <c r="AF14" s="17">
        <v>0.160051666999313</v>
      </c>
      <c r="AG14" s="17">
        <v>0.16559224934716399</v>
      </c>
      <c r="AH14" s="17">
        <v>0.20915885263688599</v>
      </c>
      <c r="AI14" s="17"/>
      <c r="AJ14" s="17">
        <v>0.222335599883731</v>
      </c>
      <c r="AK14" s="17">
        <v>0.13807749074075501</v>
      </c>
      <c r="AL14" s="17">
        <v>0.167216057298543</v>
      </c>
      <c r="AM14" s="17">
        <v>0.212239800279621</v>
      </c>
      <c r="AN14" s="17">
        <v>0.238056422347766</v>
      </c>
      <c r="AO14" s="17">
        <v>0.18417089578446999</v>
      </c>
      <c r="AP14" s="17"/>
      <c r="AQ14" s="17">
        <v>0.21105161985636001</v>
      </c>
      <c r="AR14" s="17">
        <v>0.194184237858083</v>
      </c>
      <c r="AS14" s="17"/>
      <c r="AT14" s="17">
        <v>0.197048396442455</v>
      </c>
      <c r="AU14" s="17">
        <v>0.213921576364722</v>
      </c>
      <c r="AV14" s="17"/>
      <c r="AW14" s="17">
        <v>0.23580381358727601</v>
      </c>
      <c r="AX14" s="17">
        <v>0.181523518046389</v>
      </c>
      <c r="AY14" s="17"/>
      <c r="AZ14" s="17">
        <v>0.204119757685671</v>
      </c>
      <c r="BA14" s="17">
        <v>0.19581057821037501</v>
      </c>
      <c r="BB14" s="17"/>
      <c r="BC14" s="17">
        <v>0.24420956642064001</v>
      </c>
      <c r="BD14" s="17">
        <v>0.17664324485364599</v>
      </c>
      <c r="BE14" s="17">
        <v>0.22067349729831201</v>
      </c>
      <c r="BF14" s="17">
        <v>0.21481840742458</v>
      </c>
    </row>
    <row r="15" spans="2:58" ht="43.15">
      <c r="B15" s="18" t="s">
        <v>356</v>
      </c>
      <c r="C15" s="17">
        <v>0.17472711183194201</v>
      </c>
      <c r="D15" s="17">
        <v>0.20099328610188799</v>
      </c>
      <c r="E15" s="17">
        <v>0.145824546718723</v>
      </c>
      <c r="F15" s="17"/>
      <c r="G15" s="17">
        <v>0.25009435538865898</v>
      </c>
      <c r="H15" s="17">
        <v>0.21904878478793399</v>
      </c>
      <c r="I15" s="17">
        <v>0.17391468916878799</v>
      </c>
      <c r="J15" s="17">
        <v>0.12862963209900599</v>
      </c>
      <c r="K15" s="17">
        <v>0.13055668480630001</v>
      </c>
      <c r="L15" s="17">
        <v>0.14683892429978801</v>
      </c>
      <c r="M15" s="17"/>
      <c r="N15" s="17">
        <v>0.14781714679441699</v>
      </c>
      <c r="O15" s="17">
        <v>0.209064626609758</v>
      </c>
      <c r="P15" s="17">
        <v>0.14729998203008701</v>
      </c>
      <c r="Q15" s="17">
        <v>0.187683083625384</v>
      </c>
      <c r="R15" s="17"/>
      <c r="S15" s="17">
        <v>0.16594973624016801</v>
      </c>
      <c r="T15" s="17">
        <v>0.12435865329380601</v>
      </c>
      <c r="U15" s="17">
        <v>0.17041406609316301</v>
      </c>
      <c r="V15" s="17">
        <v>0.183012570360714</v>
      </c>
      <c r="W15" s="17">
        <v>0.280036637817138</v>
      </c>
      <c r="X15" s="17">
        <v>0.17166903023931401</v>
      </c>
      <c r="Y15" s="17">
        <v>0.163342272251291</v>
      </c>
      <c r="Z15" s="17">
        <v>0.18993435399863401</v>
      </c>
      <c r="AA15" s="17">
        <v>0.18466310715463999</v>
      </c>
      <c r="AB15" s="17"/>
      <c r="AC15" s="17">
        <v>0.152832544990675</v>
      </c>
      <c r="AD15" s="17">
        <v>0.186137021802665</v>
      </c>
      <c r="AE15" s="17">
        <v>0.18644887880681299</v>
      </c>
      <c r="AF15" s="17">
        <v>0.185063963444033</v>
      </c>
      <c r="AG15" s="17">
        <v>0.16595127319188899</v>
      </c>
      <c r="AH15" s="17">
        <v>0.151829549806241</v>
      </c>
      <c r="AI15" s="17"/>
      <c r="AJ15" s="17">
        <v>0.15788115964275401</v>
      </c>
      <c r="AK15" s="17">
        <v>0.14800971996599499</v>
      </c>
      <c r="AL15" s="17">
        <v>0.33277505775626098</v>
      </c>
      <c r="AM15" s="17">
        <v>0.17192292337222101</v>
      </c>
      <c r="AN15" s="17">
        <v>0.17978876486192799</v>
      </c>
      <c r="AO15" s="17">
        <v>0.162301713064018</v>
      </c>
      <c r="AP15" s="17"/>
      <c r="AQ15" s="17">
        <v>0.19241661904009999</v>
      </c>
      <c r="AR15" s="17">
        <v>0.17154459081154999</v>
      </c>
      <c r="AS15" s="17"/>
      <c r="AT15" s="17">
        <v>0.16576525393359401</v>
      </c>
      <c r="AU15" s="17">
        <v>0.21355677156532199</v>
      </c>
      <c r="AV15" s="17"/>
      <c r="AW15" s="17">
        <v>0.193566115159573</v>
      </c>
      <c r="AX15" s="17">
        <v>0.16476966284155001</v>
      </c>
      <c r="AY15" s="17"/>
      <c r="AZ15" s="17">
        <v>0.201994597830391</v>
      </c>
      <c r="BA15" s="17">
        <v>0.16150639815248599</v>
      </c>
      <c r="BB15" s="17"/>
      <c r="BC15" s="17">
        <v>0.23240414496726899</v>
      </c>
      <c r="BD15" s="17">
        <v>0.171520954339864</v>
      </c>
      <c r="BE15" s="17">
        <v>0.15680291741004199</v>
      </c>
      <c r="BF15" s="17">
        <v>0.15584852824665199</v>
      </c>
    </row>
    <row r="16" spans="2:58" ht="43.15">
      <c r="B16" s="18" t="s">
        <v>357</v>
      </c>
      <c r="C16" s="17">
        <v>0.165442227812645</v>
      </c>
      <c r="D16" s="17">
        <v>0.184433819882035</v>
      </c>
      <c r="E16" s="17">
        <v>0.14694074032518301</v>
      </c>
      <c r="F16" s="17"/>
      <c r="G16" s="17">
        <v>0.217168105498111</v>
      </c>
      <c r="H16" s="17">
        <v>0.20476717013450399</v>
      </c>
      <c r="I16" s="17">
        <v>0.166714546209041</v>
      </c>
      <c r="J16" s="17">
        <v>0.14524334159062399</v>
      </c>
      <c r="K16" s="17">
        <v>0.14009970822418699</v>
      </c>
      <c r="L16" s="17">
        <v>0.13039825668354499</v>
      </c>
      <c r="M16" s="17"/>
      <c r="N16" s="17">
        <v>0.20905797429605599</v>
      </c>
      <c r="O16" s="17">
        <v>0.16159205199618701</v>
      </c>
      <c r="P16" s="17">
        <v>0.14838014061410701</v>
      </c>
      <c r="Q16" s="17">
        <v>0.13691687055916599</v>
      </c>
      <c r="R16" s="17"/>
      <c r="S16" s="17">
        <v>0.21716776775166</v>
      </c>
      <c r="T16" s="17">
        <v>0.16207612382182801</v>
      </c>
      <c r="U16" s="17">
        <v>0.131771156250889</v>
      </c>
      <c r="V16" s="17">
        <v>0.180845432242286</v>
      </c>
      <c r="W16" s="17">
        <v>0.15820864885018701</v>
      </c>
      <c r="X16" s="17">
        <v>0.10827011310557801</v>
      </c>
      <c r="Y16" s="17">
        <v>0.17434842219008101</v>
      </c>
      <c r="Z16" s="17">
        <v>0.18499857129060099</v>
      </c>
      <c r="AA16" s="17">
        <v>0.15696373592077201</v>
      </c>
      <c r="AB16" s="17"/>
      <c r="AC16" s="17">
        <v>0.19335856382324801</v>
      </c>
      <c r="AD16" s="17">
        <v>0.15841826888157101</v>
      </c>
      <c r="AE16" s="17">
        <v>0.138841370186951</v>
      </c>
      <c r="AF16" s="17">
        <v>0.15702924714098401</v>
      </c>
      <c r="AG16" s="17">
        <v>0.180603987381079</v>
      </c>
      <c r="AH16" s="17">
        <v>0.14678292654736799</v>
      </c>
      <c r="AI16" s="17"/>
      <c r="AJ16" s="17">
        <v>0.16415809816424701</v>
      </c>
      <c r="AK16" s="17">
        <v>0.13822390798314299</v>
      </c>
      <c r="AL16" s="17">
        <v>0.102623583137696</v>
      </c>
      <c r="AM16" s="17">
        <v>0.21292307006934</v>
      </c>
      <c r="AN16" s="17">
        <v>0.20404753034571399</v>
      </c>
      <c r="AO16" s="17">
        <v>0.135110719358013</v>
      </c>
      <c r="AP16" s="17"/>
      <c r="AQ16" s="17">
        <v>0.171931143404846</v>
      </c>
      <c r="AR16" s="17">
        <v>0.16881792052991501</v>
      </c>
      <c r="AS16" s="17"/>
      <c r="AT16" s="17">
        <v>0.15843945942476501</v>
      </c>
      <c r="AU16" s="17">
        <v>0.18959965800648901</v>
      </c>
      <c r="AV16" s="17"/>
      <c r="AW16" s="17">
        <v>0.19025574994195901</v>
      </c>
      <c r="AX16" s="17">
        <v>0.152326917168146</v>
      </c>
      <c r="AY16" s="17"/>
      <c r="AZ16" s="17">
        <v>0.19751915252709201</v>
      </c>
      <c r="BA16" s="17">
        <v>0.15273276366789501</v>
      </c>
      <c r="BB16" s="17"/>
      <c r="BC16" s="17">
        <v>0.20759706695753199</v>
      </c>
      <c r="BD16" s="17">
        <v>0.15411894166074899</v>
      </c>
      <c r="BE16" s="17">
        <v>0.16519568713996099</v>
      </c>
      <c r="BF16" s="17">
        <v>0.15230275863686599</v>
      </c>
    </row>
    <row r="17" spans="2:58" ht="28.9">
      <c r="B17" s="18" t="s">
        <v>358</v>
      </c>
      <c r="C17" s="17">
        <v>0.15231828537793099</v>
      </c>
      <c r="D17" s="17">
        <v>0.153202808838523</v>
      </c>
      <c r="E17" s="17">
        <v>0.15234763779302901</v>
      </c>
      <c r="F17" s="17"/>
      <c r="G17" s="17">
        <v>9.41249698771182E-2</v>
      </c>
      <c r="H17" s="17">
        <v>0.185660744242644</v>
      </c>
      <c r="I17" s="17">
        <v>0.198712644780665</v>
      </c>
      <c r="J17" s="17">
        <v>0.16351104299372701</v>
      </c>
      <c r="K17" s="17">
        <v>0.10394429197001499</v>
      </c>
      <c r="L17" s="17">
        <v>0.15816419349722499</v>
      </c>
      <c r="M17" s="17"/>
      <c r="N17" s="17">
        <v>0.14417180150359099</v>
      </c>
      <c r="O17" s="17">
        <v>0.13878184941344299</v>
      </c>
      <c r="P17" s="17">
        <v>0.16966367352258999</v>
      </c>
      <c r="Q17" s="17">
        <v>0.15754571624422201</v>
      </c>
      <c r="R17" s="17"/>
      <c r="S17" s="17">
        <v>0.13332937231509701</v>
      </c>
      <c r="T17" s="17">
        <v>0.153068898730429</v>
      </c>
      <c r="U17" s="17">
        <v>0.1333156665934</v>
      </c>
      <c r="V17" s="17">
        <v>0.11430518151768</v>
      </c>
      <c r="W17" s="17">
        <v>0.16299549604216301</v>
      </c>
      <c r="X17" s="17">
        <v>0.21753924905685701</v>
      </c>
      <c r="Y17" s="17">
        <v>0.13135217005414099</v>
      </c>
      <c r="Z17" s="17">
        <v>0.20025721905609301</v>
      </c>
      <c r="AA17" s="17">
        <v>0.161059737024704</v>
      </c>
      <c r="AB17" s="17"/>
      <c r="AC17" s="17">
        <v>0.131722842743146</v>
      </c>
      <c r="AD17" s="17">
        <v>0.14786460978940999</v>
      </c>
      <c r="AE17" s="17">
        <v>0.14932037584003699</v>
      </c>
      <c r="AF17" s="17">
        <v>0.18997858974871501</v>
      </c>
      <c r="AG17" s="17">
        <v>0.12798893983028201</v>
      </c>
      <c r="AH17" s="17">
        <v>0.21001721108031701</v>
      </c>
      <c r="AI17" s="17"/>
      <c r="AJ17" s="17">
        <v>0.13298790455965001</v>
      </c>
      <c r="AK17" s="17">
        <v>0.16463887844948999</v>
      </c>
      <c r="AL17" s="17">
        <v>0.198787613127377</v>
      </c>
      <c r="AM17" s="17">
        <v>0.17456371557113801</v>
      </c>
      <c r="AN17" s="17">
        <v>0.16499544043909101</v>
      </c>
      <c r="AO17" s="17">
        <v>8.6666209317230306E-2</v>
      </c>
      <c r="AP17" s="17"/>
      <c r="AQ17" s="17">
        <v>0.166834060390182</v>
      </c>
      <c r="AR17" s="17">
        <v>0.14448174337316499</v>
      </c>
      <c r="AS17" s="17"/>
      <c r="AT17" s="17">
        <v>0.15363661974322601</v>
      </c>
      <c r="AU17" s="17">
        <v>0.15109101145429599</v>
      </c>
      <c r="AV17" s="17"/>
      <c r="AW17" s="17">
        <v>0.13610050000172699</v>
      </c>
      <c r="AX17" s="17">
        <v>0.16089027657153299</v>
      </c>
      <c r="AY17" s="17"/>
      <c r="AZ17" s="17">
        <v>0.143334410316272</v>
      </c>
      <c r="BA17" s="17">
        <v>0.15480299458279601</v>
      </c>
      <c r="BB17" s="17"/>
      <c r="BC17" s="17">
        <v>0.160731930582452</v>
      </c>
      <c r="BD17" s="17">
        <v>0.17388279360259001</v>
      </c>
      <c r="BE17" s="17">
        <v>0.18340916275865499</v>
      </c>
      <c r="BF17" s="17">
        <v>0.116088611067314</v>
      </c>
    </row>
    <row r="18" spans="2:58" ht="72">
      <c r="B18" s="18" t="s">
        <v>359</v>
      </c>
      <c r="C18" s="17">
        <v>9.9823288676871694E-2</v>
      </c>
      <c r="D18" s="17">
        <v>0.107775848480013</v>
      </c>
      <c r="E18" s="17">
        <v>9.0596121276897798E-2</v>
      </c>
      <c r="F18" s="17"/>
      <c r="G18" s="17">
        <v>0.12840752351646501</v>
      </c>
      <c r="H18" s="17">
        <v>0.16304781665472101</v>
      </c>
      <c r="I18" s="17">
        <v>0.12912754227059001</v>
      </c>
      <c r="J18" s="17">
        <v>8.0503112063787699E-2</v>
      </c>
      <c r="K18" s="17">
        <v>7.3836164370495797E-2</v>
      </c>
      <c r="L18" s="17">
        <v>3.4864833640556703E-2</v>
      </c>
      <c r="M18" s="17"/>
      <c r="N18" s="17">
        <v>0.14060602903856201</v>
      </c>
      <c r="O18" s="17">
        <v>8.4292644665354494E-2</v>
      </c>
      <c r="P18" s="17">
        <v>0.10583817408057999</v>
      </c>
      <c r="Q18" s="17">
        <v>6.7162949778774794E-2</v>
      </c>
      <c r="R18" s="17"/>
      <c r="S18" s="17">
        <v>0.127239555421404</v>
      </c>
      <c r="T18" s="17">
        <v>9.2263958632410506E-2</v>
      </c>
      <c r="U18" s="17">
        <v>4.0967923492201297E-2</v>
      </c>
      <c r="V18" s="17">
        <v>0.101754868762856</v>
      </c>
      <c r="W18" s="17">
        <v>0.114155120259677</v>
      </c>
      <c r="X18" s="17">
        <v>0.124744499307435</v>
      </c>
      <c r="Y18" s="17">
        <v>0.106568389576477</v>
      </c>
      <c r="Z18" s="17">
        <v>9.0096250019171806E-2</v>
      </c>
      <c r="AA18" s="17">
        <v>9.0422886925704896E-2</v>
      </c>
      <c r="AB18" s="17"/>
      <c r="AC18" s="17">
        <v>0.161477737783705</v>
      </c>
      <c r="AD18" s="17">
        <v>0.113166926867205</v>
      </c>
      <c r="AE18" s="17">
        <v>6.9123313200922701E-2</v>
      </c>
      <c r="AF18" s="17">
        <v>4.9340010289841703E-2</v>
      </c>
      <c r="AG18" s="17">
        <v>4.20137854296651E-2</v>
      </c>
      <c r="AH18" s="17">
        <v>0.12688276053160899</v>
      </c>
      <c r="AI18" s="17"/>
      <c r="AJ18" s="17">
        <v>6.7355906507209296E-2</v>
      </c>
      <c r="AK18" s="17">
        <v>0.11598729548147101</v>
      </c>
      <c r="AL18" s="17">
        <v>9.7465169396028103E-2</v>
      </c>
      <c r="AM18" s="17">
        <v>0.13078963563100801</v>
      </c>
      <c r="AN18" s="17">
        <v>0.124878305016746</v>
      </c>
      <c r="AO18" s="17">
        <v>0.153123477472456</v>
      </c>
      <c r="AP18" s="17"/>
      <c r="AQ18" s="17">
        <v>0.12692944295143699</v>
      </c>
      <c r="AR18" s="17">
        <v>9.3469929809993496E-2</v>
      </c>
      <c r="AS18" s="17"/>
      <c r="AT18" s="17">
        <v>9.3026077415391401E-2</v>
      </c>
      <c r="AU18" s="17">
        <v>0.12845024156680801</v>
      </c>
      <c r="AV18" s="17"/>
      <c r="AW18" s="17">
        <v>0.120540808275119</v>
      </c>
      <c r="AX18" s="17">
        <v>8.8872940560289701E-2</v>
      </c>
      <c r="AY18" s="17"/>
      <c r="AZ18" s="17">
        <v>0.129967876983376</v>
      </c>
      <c r="BA18" s="17">
        <v>8.9279337994236097E-2</v>
      </c>
      <c r="BB18" s="17"/>
      <c r="BC18" s="17">
        <v>0.15188761670546799</v>
      </c>
      <c r="BD18" s="17">
        <v>0.10322196964553</v>
      </c>
      <c r="BE18" s="17">
        <v>0.103329768851431</v>
      </c>
      <c r="BF18" s="17">
        <v>7.3846555794907398E-2</v>
      </c>
    </row>
    <row r="19" spans="2:58">
      <c r="B19" s="18" t="s">
        <v>101</v>
      </c>
      <c r="C19" s="17">
        <v>4.1885136973629701E-2</v>
      </c>
      <c r="D19" s="17">
        <v>3.6741793730460201E-2</v>
      </c>
      <c r="E19" s="17">
        <v>4.74299031574337E-2</v>
      </c>
      <c r="F19" s="17"/>
      <c r="G19" s="17">
        <v>5.4542270660088599E-2</v>
      </c>
      <c r="H19" s="17">
        <v>1.89414867809235E-2</v>
      </c>
      <c r="I19" s="17">
        <v>4.3847047815530102E-2</v>
      </c>
      <c r="J19" s="17">
        <v>7.4864665003304895E-2</v>
      </c>
      <c r="K19" s="17">
        <v>2.9497971269620098E-2</v>
      </c>
      <c r="L19" s="17">
        <v>3.0042964331947801E-2</v>
      </c>
      <c r="M19" s="17"/>
      <c r="N19" s="17">
        <v>4.1042449373430399E-2</v>
      </c>
      <c r="O19" s="17">
        <v>2.7665221738732398E-2</v>
      </c>
      <c r="P19" s="17">
        <v>3.9518316442921697E-2</v>
      </c>
      <c r="Q19" s="17">
        <v>6.1785192484349702E-2</v>
      </c>
      <c r="R19" s="17"/>
      <c r="S19" s="17">
        <v>4.4233145188337597E-2</v>
      </c>
      <c r="T19" s="17">
        <v>6.4703203492914696E-2</v>
      </c>
      <c r="U19" s="17">
        <v>4.3854377465775501E-2</v>
      </c>
      <c r="V19" s="17">
        <v>2.6228727386371199E-2</v>
      </c>
      <c r="W19" s="17">
        <v>2.7858457287215799E-2</v>
      </c>
      <c r="X19" s="17">
        <v>2.2388822634455401E-2</v>
      </c>
      <c r="Y19" s="17">
        <v>2.1790094680938499E-2</v>
      </c>
      <c r="Z19" s="17">
        <v>7.3249660859370694E-2</v>
      </c>
      <c r="AA19" s="17">
        <v>5.0917676939156498E-2</v>
      </c>
      <c r="AB19" s="17"/>
      <c r="AC19" s="17">
        <v>3.7239389326104398E-2</v>
      </c>
      <c r="AD19" s="17">
        <v>2.2109170050158299E-2</v>
      </c>
      <c r="AE19" s="17">
        <v>4.2608392082138999E-2</v>
      </c>
      <c r="AF19" s="17">
        <v>5.7736316883214199E-2</v>
      </c>
      <c r="AG19" s="17">
        <v>8.1226060567802905E-2</v>
      </c>
      <c r="AH19" s="17">
        <v>4.0300652414044902E-2</v>
      </c>
      <c r="AI19" s="17"/>
      <c r="AJ19" s="17">
        <v>3.75773553076513E-2</v>
      </c>
      <c r="AK19" s="17">
        <v>5.5795638571043998E-2</v>
      </c>
      <c r="AL19" s="17">
        <v>2.8416201667654999E-2</v>
      </c>
      <c r="AM19" s="17">
        <v>2.6497810951162E-2</v>
      </c>
      <c r="AN19" s="17">
        <v>2.8384677501055802E-2</v>
      </c>
      <c r="AO19" s="17">
        <v>0.11391234462243199</v>
      </c>
      <c r="AP19" s="17"/>
      <c r="AQ19" s="17">
        <v>2.7914290007252901E-2</v>
      </c>
      <c r="AR19" s="17">
        <v>3.8650318200495803E-2</v>
      </c>
      <c r="AS19" s="17"/>
      <c r="AT19" s="17">
        <v>4.2286936677673997E-2</v>
      </c>
      <c r="AU19" s="17">
        <v>4.13967637419159E-2</v>
      </c>
      <c r="AV19" s="17"/>
      <c r="AW19" s="17">
        <v>2.5698749236903001E-2</v>
      </c>
      <c r="AX19" s="17">
        <v>5.0440532788586699E-2</v>
      </c>
      <c r="AY19" s="17"/>
      <c r="AZ19" s="17">
        <v>2.73558755595745E-2</v>
      </c>
      <c r="BA19" s="17">
        <v>4.66323003511789E-2</v>
      </c>
      <c r="BB19" s="17"/>
      <c r="BC19" s="17">
        <v>1.9010233147187101E-2</v>
      </c>
      <c r="BD19" s="17">
        <v>4.8225619255010503E-2</v>
      </c>
      <c r="BE19" s="17">
        <v>2.35888123428926E-2</v>
      </c>
      <c r="BF19" s="17">
        <v>4.5526409122513697E-2</v>
      </c>
    </row>
    <row r="20" spans="2:58">
      <c r="B20" s="25" t="s">
        <v>176</v>
      </c>
      <c r="C20" s="19">
        <v>1.8667437085309501E-2</v>
      </c>
      <c r="D20" s="19">
        <v>1.9553912692141E-2</v>
      </c>
      <c r="E20" s="19">
        <v>1.7871277418538199E-2</v>
      </c>
      <c r="F20" s="19"/>
      <c r="G20" s="19">
        <v>5.0059074419570096E-3</v>
      </c>
      <c r="H20" s="19">
        <v>1.8799036274994199E-2</v>
      </c>
      <c r="I20" s="19">
        <v>1.4897638255213E-2</v>
      </c>
      <c r="J20" s="19">
        <v>2.24814915306083E-2</v>
      </c>
      <c r="K20" s="19">
        <v>1.46230909975259E-2</v>
      </c>
      <c r="L20" s="19">
        <v>3.2171554844863497E-2</v>
      </c>
      <c r="M20" s="19"/>
      <c r="N20" s="19">
        <v>1.07685456039335E-2</v>
      </c>
      <c r="O20" s="19">
        <v>2.42616037825856E-2</v>
      </c>
      <c r="P20" s="19">
        <v>1.7333411497289501E-2</v>
      </c>
      <c r="Q20" s="19">
        <v>2.2507252698934301E-2</v>
      </c>
      <c r="R20" s="19"/>
      <c r="S20" s="19">
        <v>1.8685211080209999E-2</v>
      </c>
      <c r="T20" s="19">
        <v>3.3142784649117102E-2</v>
      </c>
      <c r="U20" s="19">
        <v>2.3289090959152398E-2</v>
      </c>
      <c r="V20" s="19">
        <v>6.09981392865022E-3</v>
      </c>
      <c r="W20" s="19">
        <v>9.1782496617489502E-3</v>
      </c>
      <c r="X20" s="19">
        <v>1.55208746279554E-2</v>
      </c>
      <c r="Y20" s="19">
        <v>2.1097657820891302E-2</v>
      </c>
      <c r="Z20" s="19">
        <v>2.64372586247941E-2</v>
      </c>
      <c r="AA20" s="19">
        <v>1.1470496292337E-2</v>
      </c>
      <c r="AB20" s="19"/>
      <c r="AC20" s="19">
        <v>2.1712485212762499E-2</v>
      </c>
      <c r="AD20" s="19">
        <v>2.03942838558521E-2</v>
      </c>
      <c r="AE20" s="19">
        <v>1.11860561614094E-2</v>
      </c>
      <c r="AF20" s="19">
        <v>2.4848981261296001E-2</v>
      </c>
      <c r="AG20" s="19">
        <v>6.8506552394551898E-3</v>
      </c>
      <c r="AH20" s="19">
        <v>1.6935695650174099E-2</v>
      </c>
      <c r="AI20" s="19"/>
      <c r="AJ20" s="19">
        <v>2.1046548139862901E-2</v>
      </c>
      <c r="AK20" s="19">
        <v>0</v>
      </c>
      <c r="AL20" s="19">
        <v>1.17368812751111E-2</v>
      </c>
      <c r="AM20" s="19">
        <v>3.2853329896049902E-2</v>
      </c>
      <c r="AN20" s="19">
        <v>3.3626745477879999E-2</v>
      </c>
      <c r="AO20" s="19">
        <v>2.5732398774092901E-2</v>
      </c>
      <c r="AP20" s="19"/>
      <c r="AQ20" s="19">
        <v>1.7495895623755201E-2</v>
      </c>
      <c r="AR20" s="19">
        <v>2.00525683421886E-2</v>
      </c>
      <c r="AS20" s="19"/>
      <c r="AT20" s="19">
        <v>1.9990647408800102E-2</v>
      </c>
      <c r="AU20" s="19">
        <v>1.40544648870352E-2</v>
      </c>
      <c r="AV20" s="19"/>
      <c r="AW20" s="19">
        <v>1.7077793781296299E-2</v>
      </c>
      <c r="AX20" s="19">
        <v>1.9507650966975699E-2</v>
      </c>
      <c r="AY20" s="19"/>
      <c r="AZ20" s="19">
        <v>1.74796049550991E-2</v>
      </c>
      <c r="BA20" s="19">
        <v>1.8753146203170701E-2</v>
      </c>
      <c r="BB20" s="19"/>
      <c r="BC20" s="19">
        <v>2.5941921217293201E-2</v>
      </c>
      <c r="BD20" s="19">
        <v>3.3341667179733601E-2</v>
      </c>
      <c r="BE20" s="19">
        <v>7.4311188455404098E-3</v>
      </c>
      <c r="BF20" s="19">
        <v>1.1602686856897099E-2</v>
      </c>
    </row>
    <row r="21" spans="2:58">
      <c r="B21" t="s">
        <v>19</v>
      </c>
    </row>
    <row r="22" spans="2:58">
      <c r="B22" t="s">
        <v>497</v>
      </c>
    </row>
    <row r="23" spans="2:58">
      <c r="B23" t="s">
        <v>498</v>
      </c>
    </row>
    <row r="25" spans="2:58">
      <c r="B25"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BF33"/>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360</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361</v>
      </c>
      <c r="C9" s="17">
        <v>0.46953094177437799</v>
      </c>
      <c r="D9" s="17">
        <v>0.46440900799478302</v>
      </c>
      <c r="E9" s="17">
        <v>0.47532637596899302</v>
      </c>
      <c r="F9" s="17"/>
      <c r="G9" s="17">
        <v>0.34787475055741901</v>
      </c>
      <c r="H9" s="17">
        <v>0.38446124503958101</v>
      </c>
      <c r="I9" s="17">
        <v>0.47154065025314501</v>
      </c>
      <c r="J9" s="17">
        <v>0.47541244610176198</v>
      </c>
      <c r="K9" s="17">
        <v>0.58242831134812201</v>
      </c>
      <c r="L9" s="17">
        <v>0.53856187696254298</v>
      </c>
      <c r="M9" s="17"/>
      <c r="N9" s="17">
        <v>0.504078029647679</v>
      </c>
      <c r="O9" s="17">
        <v>0.48547301198096598</v>
      </c>
      <c r="P9" s="17">
        <v>0.43918996092583301</v>
      </c>
      <c r="Q9" s="17">
        <v>0.442870187070671</v>
      </c>
      <c r="R9" s="17"/>
      <c r="S9" s="17">
        <v>0.446661971355645</v>
      </c>
      <c r="T9" s="17">
        <v>0.46407063355852801</v>
      </c>
      <c r="U9" s="17">
        <v>0.54659272612406296</v>
      </c>
      <c r="V9" s="17">
        <v>0.52875483683258495</v>
      </c>
      <c r="W9" s="17">
        <v>0.480417219905316</v>
      </c>
      <c r="X9" s="17">
        <v>0.45351810498026301</v>
      </c>
      <c r="Y9" s="17">
        <v>0.47657302301905102</v>
      </c>
      <c r="Z9" s="17">
        <v>0.49246494283702602</v>
      </c>
      <c r="AA9" s="17">
        <v>0.38552340699459797</v>
      </c>
      <c r="AB9" s="17"/>
      <c r="AC9" s="17">
        <v>0.40704859081342898</v>
      </c>
      <c r="AD9" s="17">
        <v>0.46593758499813998</v>
      </c>
      <c r="AE9" s="17">
        <v>0.51639701762502699</v>
      </c>
      <c r="AF9" s="17">
        <v>0.49284579968403502</v>
      </c>
      <c r="AG9" s="17">
        <v>0.50163212830091297</v>
      </c>
      <c r="AH9" s="17">
        <v>0.53481673610629898</v>
      </c>
      <c r="AI9" s="17"/>
      <c r="AJ9" s="17">
        <v>0.51659578878053103</v>
      </c>
      <c r="AK9" s="17">
        <v>0.45996862167361502</v>
      </c>
      <c r="AL9" s="17">
        <v>0.35543524270807297</v>
      </c>
      <c r="AM9" s="17">
        <v>0.39512299096319398</v>
      </c>
      <c r="AN9" s="17">
        <v>0.47315610424208099</v>
      </c>
      <c r="AO9" s="17">
        <v>0.42689291128208201</v>
      </c>
      <c r="AP9" s="17"/>
      <c r="AQ9" s="17">
        <v>0.44632330277271098</v>
      </c>
      <c r="AR9" s="17">
        <v>0.483960829557322</v>
      </c>
      <c r="AS9" s="17"/>
      <c r="AT9" s="17">
        <v>0.470279514161557</v>
      </c>
      <c r="AU9" s="17">
        <v>0.469081585970963</v>
      </c>
      <c r="AV9" s="17"/>
      <c r="AW9" s="17">
        <v>0.49755505639709702</v>
      </c>
      <c r="AX9" s="17">
        <v>0.45398377033939502</v>
      </c>
      <c r="AY9" s="17"/>
      <c r="AZ9" s="17">
        <v>0.41053763199101501</v>
      </c>
      <c r="BA9" s="17">
        <v>0.495644402128049</v>
      </c>
      <c r="BB9" s="17"/>
      <c r="BC9" s="17">
        <v>0.42299373803949403</v>
      </c>
      <c r="BD9" s="17">
        <v>0.46457340804264102</v>
      </c>
      <c r="BE9" s="17">
        <v>0.44735564414739298</v>
      </c>
      <c r="BF9" s="17">
        <v>0.50401256658424498</v>
      </c>
    </row>
    <row r="10" spans="2:58" ht="28.9">
      <c r="B10" s="18" t="s">
        <v>362</v>
      </c>
      <c r="C10" s="17">
        <v>0.39847462085502799</v>
      </c>
      <c r="D10" s="17">
        <v>0.39365782112105002</v>
      </c>
      <c r="E10" s="17">
        <v>0.40141026983665901</v>
      </c>
      <c r="F10" s="17"/>
      <c r="G10" s="17">
        <v>0.28180741283252903</v>
      </c>
      <c r="H10" s="17">
        <v>0.29601106948858902</v>
      </c>
      <c r="I10" s="17">
        <v>0.36736787852584102</v>
      </c>
      <c r="J10" s="17">
        <v>0.42055847704854299</v>
      </c>
      <c r="K10" s="17">
        <v>0.48790725513482303</v>
      </c>
      <c r="L10" s="17">
        <v>0.501680969645241</v>
      </c>
      <c r="M10" s="17"/>
      <c r="N10" s="17">
        <v>0.39800776946438599</v>
      </c>
      <c r="O10" s="17">
        <v>0.42403703125618503</v>
      </c>
      <c r="P10" s="17">
        <v>0.39655618046013702</v>
      </c>
      <c r="Q10" s="17">
        <v>0.37422299270022502</v>
      </c>
      <c r="R10" s="17"/>
      <c r="S10" s="17">
        <v>0.32472871388314201</v>
      </c>
      <c r="T10" s="17">
        <v>0.42652046797242399</v>
      </c>
      <c r="U10" s="17">
        <v>0.45730814256477298</v>
      </c>
      <c r="V10" s="17">
        <v>0.45564262625848301</v>
      </c>
      <c r="W10" s="17">
        <v>0.366627890174483</v>
      </c>
      <c r="X10" s="17">
        <v>0.38613696839460598</v>
      </c>
      <c r="Y10" s="17">
        <v>0.45838967507919898</v>
      </c>
      <c r="Z10" s="17">
        <v>0.37351241964404303</v>
      </c>
      <c r="AA10" s="17">
        <v>0.352990570251075</v>
      </c>
      <c r="AB10" s="17"/>
      <c r="AC10" s="17">
        <v>0.35526917174303002</v>
      </c>
      <c r="AD10" s="17">
        <v>0.41068914970062698</v>
      </c>
      <c r="AE10" s="17">
        <v>0.39150659595488202</v>
      </c>
      <c r="AF10" s="17">
        <v>0.40257836619340598</v>
      </c>
      <c r="AG10" s="17">
        <v>0.45972149655456701</v>
      </c>
      <c r="AH10" s="17">
        <v>0.42185971518751902</v>
      </c>
      <c r="AI10" s="17"/>
      <c r="AJ10" s="17">
        <v>0.45753076442070401</v>
      </c>
      <c r="AK10" s="17">
        <v>0.38266810128169798</v>
      </c>
      <c r="AL10" s="17">
        <v>0.28896937537802198</v>
      </c>
      <c r="AM10" s="17">
        <v>0.34629743021050902</v>
      </c>
      <c r="AN10" s="17">
        <v>0.37506778969742499</v>
      </c>
      <c r="AO10" s="17">
        <v>0.34211694196183301</v>
      </c>
      <c r="AP10" s="17"/>
      <c r="AQ10" s="17">
        <v>0.365348767158232</v>
      </c>
      <c r="AR10" s="17">
        <v>0.40450657596094702</v>
      </c>
      <c r="AS10" s="17"/>
      <c r="AT10" s="17">
        <v>0.398798143087779</v>
      </c>
      <c r="AU10" s="17">
        <v>0.393130554140176</v>
      </c>
      <c r="AV10" s="17"/>
      <c r="AW10" s="17">
        <v>0.438292834693291</v>
      </c>
      <c r="AX10" s="17">
        <v>0.37638433878501398</v>
      </c>
      <c r="AY10" s="17"/>
      <c r="AZ10" s="17">
        <v>0.33950044173542898</v>
      </c>
      <c r="BA10" s="17">
        <v>0.419151228830835</v>
      </c>
      <c r="BB10" s="17"/>
      <c r="BC10" s="17">
        <v>0.32126867362424699</v>
      </c>
      <c r="BD10" s="17">
        <v>0.399347075962461</v>
      </c>
      <c r="BE10" s="17">
        <v>0.41903824261941403</v>
      </c>
      <c r="BF10" s="17">
        <v>0.431841022178933</v>
      </c>
    </row>
    <row r="11" spans="2:58" ht="28.9">
      <c r="B11" s="18" t="s">
        <v>363</v>
      </c>
      <c r="C11" s="17">
        <v>0.31457422927779199</v>
      </c>
      <c r="D11" s="17">
        <v>0.28948229012043403</v>
      </c>
      <c r="E11" s="17">
        <v>0.33756097451100903</v>
      </c>
      <c r="F11" s="17"/>
      <c r="G11" s="17">
        <v>0.29924836884012601</v>
      </c>
      <c r="H11" s="17">
        <v>0.28828340592464802</v>
      </c>
      <c r="I11" s="17">
        <v>0.248075753713729</v>
      </c>
      <c r="J11" s="17">
        <v>0.28680239761214299</v>
      </c>
      <c r="K11" s="17">
        <v>0.39201005981064102</v>
      </c>
      <c r="L11" s="17">
        <v>0.366819123366463</v>
      </c>
      <c r="M11" s="17"/>
      <c r="N11" s="17">
        <v>0.33625527780716002</v>
      </c>
      <c r="O11" s="17">
        <v>0.337354031476292</v>
      </c>
      <c r="P11" s="17">
        <v>0.310097661327073</v>
      </c>
      <c r="Q11" s="17">
        <v>0.27325915043129301</v>
      </c>
      <c r="R11" s="17"/>
      <c r="S11" s="17">
        <v>0.32622342198127502</v>
      </c>
      <c r="T11" s="17">
        <v>0.35635561241696501</v>
      </c>
      <c r="U11" s="17">
        <v>0.399379858324374</v>
      </c>
      <c r="V11" s="17">
        <v>0.312111731176341</v>
      </c>
      <c r="W11" s="17">
        <v>0.273621765273728</v>
      </c>
      <c r="X11" s="17">
        <v>0.288389558291132</v>
      </c>
      <c r="Y11" s="17">
        <v>0.30710948353821099</v>
      </c>
      <c r="Z11" s="17">
        <v>0.18682001294960099</v>
      </c>
      <c r="AA11" s="17">
        <v>0.28520725745106701</v>
      </c>
      <c r="AB11" s="17"/>
      <c r="AC11" s="17">
        <v>0.26056875373781602</v>
      </c>
      <c r="AD11" s="17">
        <v>0.32402030832908502</v>
      </c>
      <c r="AE11" s="17">
        <v>0.34530460331895602</v>
      </c>
      <c r="AF11" s="17">
        <v>0.34696856137097398</v>
      </c>
      <c r="AG11" s="17">
        <v>0.31646866994016798</v>
      </c>
      <c r="AH11" s="17">
        <v>0.32453876033023199</v>
      </c>
      <c r="AI11" s="17"/>
      <c r="AJ11" s="17">
        <v>0.36254898968343902</v>
      </c>
      <c r="AK11" s="17">
        <v>0.26720724179550698</v>
      </c>
      <c r="AL11" s="17">
        <v>0.23143469951419601</v>
      </c>
      <c r="AM11" s="17">
        <v>0.27356318625736498</v>
      </c>
      <c r="AN11" s="17">
        <v>0.32494756500528799</v>
      </c>
      <c r="AO11" s="17">
        <v>0.31497282482921402</v>
      </c>
      <c r="AP11" s="17"/>
      <c r="AQ11" s="17">
        <v>0.28244897374614703</v>
      </c>
      <c r="AR11" s="17">
        <v>0.33717974052600802</v>
      </c>
      <c r="AS11" s="17"/>
      <c r="AT11" s="17">
        <v>0.314984185585441</v>
      </c>
      <c r="AU11" s="17">
        <v>0.31331564716333599</v>
      </c>
      <c r="AV11" s="17"/>
      <c r="AW11" s="17">
        <v>0.33548575486522297</v>
      </c>
      <c r="AX11" s="17">
        <v>0.302972968090713</v>
      </c>
      <c r="AY11" s="17"/>
      <c r="AZ11" s="17">
        <v>0.29596841884150898</v>
      </c>
      <c r="BA11" s="17">
        <v>0.32518017839755498</v>
      </c>
      <c r="BB11" s="17"/>
      <c r="BC11" s="17">
        <v>0.31217966617251802</v>
      </c>
      <c r="BD11" s="17">
        <v>0.28898992192651102</v>
      </c>
      <c r="BE11" s="17">
        <v>0.33159336344572599</v>
      </c>
      <c r="BF11" s="17">
        <v>0.31376519010813098</v>
      </c>
    </row>
    <row r="12" spans="2:58">
      <c r="B12" s="18" t="s">
        <v>364</v>
      </c>
      <c r="C12" s="17">
        <v>0.25316356782115401</v>
      </c>
      <c r="D12" s="17">
        <v>0.23869689507389899</v>
      </c>
      <c r="E12" s="17">
        <v>0.267497650016632</v>
      </c>
      <c r="F12" s="17"/>
      <c r="G12" s="17">
        <v>0.239041838717727</v>
      </c>
      <c r="H12" s="17">
        <v>0.27372019085690102</v>
      </c>
      <c r="I12" s="17">
        <v>0.250198857329471</v>
      </c>
      <c r="J12" s="17">
        <v>0.21707243657924799</v>
      </c>
      <c r="K12" s="17">
        <v>0.26469545187543397</v>
      </c>
      <c r="L12" s="17">
        <v>0.27020326723260302</v>
      </c>
      <c r="M12" s="17"/>
      <c r="N12" s="17">
        <v>0.29421295475142401</v>
      </c>
      <c r="O12" s="17">
        <v>0.23561819279905499</v>
      </c>
      <c r="P12" s="17">
        <v>0.25217114281639103</v>
      </c>
      <c r="Q12" s="17">
        <v>0.22939517741770199</v>
      </c>
      <c r="R12" s="17"/>
      <c r="S12" s="17">
        <v>0.20384457526414301</v>
      </c>
      <c r="T12" s="17">
        <v>0.237834440873541</v>
      </c>
      <c r="U12" s="17">
        <v>0.27607265480613802</v>
      </c>
      <c r="V12" s="17">
        <v>0.27862662467587002</v>
      </c>
      <c r="W12" s="17">
        <v>0.29781395541018901</v>
      </c>
      <c r="X12" s="17">
        <v>0.33252003856852502</v>
      </c>
      <c r="Y12" s="17">
        <v>0.22931901422797499</v>
      </c>
      <c r="Z12" s="17">
        <v>0.24820356403945401</v>
      </c>
      <c r="AA12" s="17">
        <v>0.218324601804643</v>
      </c>
      <c r="AB12" s="17"/>
      <c r="AC12" s="17">
        <v>0.25249625822394201</v>
      </c>
      <c r="AD12" s="17">
        <v>0.24351626579910801</v>
      </c>
      <c r="AE12" s="17">
        <v>0.241286947110184</v>
      </c>
      <c r="AF12" s="17">
        <v>0.26028464242876098</v>
      </c>
      <c r="AG12" s="17">
        <v>0.28267277033212002</v>
      </c>
      <c r="AH12" s="17">
        <v>0.26003834594041297</v>
      </c>
      <c r="AI12" s="17"/>
      <c r="AJ12" s="17">
        <v>0.24464640279188299</v>
      </c>
      <c r="AK12" s="17">
        <v>0.26993590895275599</v>
      </c>
      <c r="AL12" s="17">
        <v>0.13312617649519401</v>
      </c>
      <c r="AM12" s="17">
        <v>0.288634991882257</v>
      </c>
      <c r="AN12" s="17">
        <v>0.27961099853194099</v>
      </c>
      <c r="AO12" s="17">
        <v>0.19994734352247301</v>
      </c>
      <c r="AP12" s="17"/>
      <c r="AQ12" s="17">
        <v>0.26903147437944103</v>
      </c>
      <c r="AR12" s="17">
        <v>0.24730070929181799</v>
      </c>
      <c r="AS12" s="17"/>
      <c r="AT12" s="17">
        <v>0.25843740915028202</v>
      </c>
      <c r="AU12" s="17">
        <v>0.231964331902765</v>
      </c>
      <c r="AV12" s="17"/>
      <c r="AW12" s="17">
        <v>0.244069640862319</v>
      </c>
      <c r="AX12" s="17">
        <v>0.25820868140813602</v>
      </c>
      <c r="AY12" s="17"/>
      <c r="AZ12" s="17">
        <v>0.25659766991715</v>
      </c>
      <c r="BA12" s="17">
        <v>0.251838055525617</v>
      </c>
      <c r="BB12" s="17"/>
      <c r="BC12" s="17">
        <v>0.25248256431666899</v>
      </c>
      <c r="BD12" s="17">
        <v>0.26223561696704001</v>
      </c>
      <c r="BE12" s="17">
        <v>0.26998408901267901</v>
      </c>
      <c r="BF12" s="17">
        <v>0.27012464388059598</v>
      </c>
    </row>
    <row r="13" spans="2:58">
      <c r="B13" s="18" t="s">
        <v>365</v>
      </c>
      <c r="C13" s="17">
        <v>0.22335316631118399</v>
      </c>
      <c r="D13" s="17">
        <v>0.21106785984374399</v>
      </c>
      <c r="E13" s="17">
        <v>0.233156206176895</v>
      </c>
      <c r="F13" s="17"/>
      <c r="G13" s="17">
        <v>0.227860876251786</v>
      </c>
      <c r="H13" s="17">
        <v>0.22789789871855801</v>
      </c>
      <c r="I13" s="17">
        <v>0.19401057418335901</v>
      </c>
      <c r="J13" s="17">
        <v>0.25359531565708499</v>
      </c>
      <c r="K13" s="17">
        <v>0.21015162518368699</v>
      </c>
      <c r="L13" s="17">
        <v>0.21948328392909999</v>
      </c>
      <c r="M13" s="17"/>
      <c r="N13" s="17">
        <v>0.21936888570817301</v>
      </c>
      <c r="O13" s="17">
        <v>0.22977348983308599</v>
      </c>
      <c r="P13" s="17">
        <v>0.205851433371016</v>
      </c>
      <c r="Q13" s="17">
        <v>0.23548886850092299</v>
      </c>
      <c r="R13" s="17"/>
      <c r="S13" s="17">
        <v>0.19614522589490099</v>
      </c>
      <c r="T13" s="17">
        <v>0.19857877864392301</v>
      </c>
      <c r="U13" s="17">
        <v>0.221604524598837</v>
      </c>
      <c r="V13" s="17">
        <v>0.25091356694655298</v>
      </c>
      <c r="W13" s="17">
        <v>0.25135104069289999</v>
      </c>
      <c r="X13" s="17">
        <v>0.24435428011798699</v>
      </c>
      <c r="Y13" s="17">
        <v>0.20021310380389301</v>
      </c>
      <c r="Z13" s="17">
        <v>0.247626307721723</v>
      </c>
      <c r="AA13" s="17">
        <v>0.23795431538504799</v>
      </c>
      <c r="AB13" s="17"/>
      <c r="AC13" s="17">
        <v>0.20069895853637501</v>
      </c>
      <c r="AD13" s="17">
        <v>0.23649630378276801</v>
      </c>
      <c r="AE13" s="17">
        <v>0.21646555455165201</v>
      </c>
      <c r="AF13" s="17">
        <v>0.21469679320096399</v>
      </c>
      <c r="AG13" s="17">
        <v>0.251238195059451</v>
      </c>
      <c r="AH13" s="17">
        <v>0.256050189697346</v>
      </c>
      <c r="AI13" s="17"/>
      <c r="AJ13" s="17">
        <v>0.215559702103086</v>
      </c>
      <c r="AK13" s="17">
        <v>0.22768219360375899</v>
      </c>
      <c r="AL13" s="17">
        <v>0.245334690416841</v>
      </c>
      <c r="AM13" s="17">
        <v>0.24308831654094201</v>
      </c>
      <c r="AN13" s="17">
        <v>0.214350571543968</v>
      </c>
      <c r="AO13" s="17">
        <v>0.30338342371899502</v>
      </c>
      <c r="AP13" s="17"/>
      <c r="AQ13" s="17">
        <v>0.20362895504233899</v>
      </c>
      <c r="AR13" s="17">
        <v>0.23252410882262201</v>
      </c>
      <c r="AS13" s="17"/>
      <c r="AT13" s="17">
        <v>0.22722399782470201</v>
      </c>
      <c r="AU13" s="17">
        <v>0.203842515455052</v>
      </c>
      <c r="AV13" s="17"/>
      <c r="AW13" s="17">
        <v>0.26381009166589398</v>
      </c>
      <c r="AX13" s="17">
        <v>0.200908540934436</v>
      </c>
      <c r="AY13" s="17"/>
      <c r="AZ13" s="17">
        <v>0.22067445702659699</v>
      </c>
      <c r="BA13" s="17">
        <v>0.224360075990716</v>
      </c>
      <c r="BB13" s="17"/>
      <c r="BC13" s="17">
        <v>0.22184254378354701</v>
      </c>
      <c r="BD13" s="17">
        <v>0.258982291311176</v>
      </c>
      <c r="BE13" s="17">
        <v>0.25239584765041401</v>
      </c>
      <c r="BF13" s="17">
        <v>0.21971570106056801</v>
      </c>
    </row>
    <row r="14" spans="2:58">
      <c r="B14" s="18" t="s">
        <v>366</v>
      </c>
      <c r="C14" s="17">
        <v>0.20940600806047199</v>
      </c>
      <c r="D14" s="17">
        <v>0.205996434019832</v>
      </c>
      <c r="E14" s="17">
        <v>0.214391795485184</v>
      </c>
      <c r="F14" s="17"/>
      <c r="G14" s="17">
        <v>0.19402190370634301</v>
      </c>
      <c r="H14" s="17">
        <v>0.20161873508459799</v>
      </c>
      <c r="I14" s="17">
        <v>0.198412711040343</v>
      </c>
      <c r="J14" s="17">
        <v>0.19782044419494699</v>
      </c>
      <c r="K14" s="17">
        <v>0.26360135281864</v>
      </c>
      <c r="L14" s="17">
        <v>0.21178183735344999</v>
      </c>
      <c r="M14" s="17"/>
      <c r="N14" s="17">
        <v>0.215516784331961</v>
      </c>
      <c r="O14" s="17">
        <v>0.19864710410999001</v>
      </c>
      <c r="P14" s="17">
        <v>0.22734716546816899</v>
      </c>
      <c r="Q14" s="17">
        <v>0.199431713362626</v>
      </c>
      <c r="R14" s="17"/>
      <c r="S14" s="17">
        <v>0.224978785575737</v>
      </c>
      <c r="T14" s="17">
        <v>0.180875241904878</v>
      </c>
      <c r="U14" s="17">
        <v>0.194660344436141</v>
      </c>
      <c r="V14" s="17">
        <v>0.240006737926243</v>
      </c>
      <c r="W14" s="17">
        <v>0.219250954555158</v>
      </c>
      <c r="X14" s="17">
        <v>0.187729254221953</v>
      </c>
      <c r="Y14" s="17">
        <v>0.23587267250382599</v>
      </c>
      <c r="Z14" s="17">
        <v>0.17649267819973599</v>
      </c>
      <c r="AA14" s="17">
        <v>0.21521219693016899</v>
      </c>
      <c r="AB14" s="17"/>
      <c r="AC14" s="17">
        <v>0.18106407402671201</v>
      </c>
      <c r="AD14" s="17">
        <v>0.23060192536138899</v>
      </c>
      <c r="AE14" s="17">
        <v>0.26204523188035</v>
      </c>
      <c r="AF14" s="17">
        <v>0.189648044083742</v>
      </c>
      <c r="AG14" s="17">
        <v>0.18984717536340601</v>
      </c>
      <c r="AH14" s="17">
        <v>0.18995247417436001</v>
      </c>
      <c r="AI14" s="17"/>
      <c r="AJ14" s="17">
        <v>0.211113360551621</v>
      </c>
      <c r="AK14" s="17">
        <v>0.21329762417680301</v>
      </c>
      <c r="AL14" s="17">
        <v>0.16990813013599801</v>
      </c>
      <c r="AM14" s="17">
        <v>0.21753595160324701</v>
      </c>
      <c r="AN14" s="17">
        <v>0.21442761377622499</v>
      </c>
      <c r="AO14" s="17">
        <v>0.21946994375557499</v>
      </c>
      <c r="AP14" s="17"/>
      <c r="AQ14" s="17">
        <v>0.20191571806161099</v>
      </c>
      <c r="AR14" s="17">
        <v>0.21054650418781601</v>
      </c>
      <c r="AS14" s="17"/>
      <c r="AT14" s="17">
        <v>0.205227632349339</v>
      </c>
      <c r="AU14" s="17">
        <v>0.22698540954878901</v>
      </c>
      <c r="AV14" s="17"/>
      <c r="AW14" s="17">
        <v>0.229559919033299</v>
      </c>
      <c r="AX14" s="17">
        <v>0.198225055042035</v>
      </c>
      <c r="AY14" s="17"/>
      <c r="AZ14" s="17">
        <v>0.21939084150677901</v>
      </c>
      <c r="BA14" s="17">
        <v>0.20958531565112501</v>
      </c>
      <c r="BB14" s="17"/>
      <c r="BC14" s="17">
        <v>0.23474474456866601</v>
      </c>
      <c r="BD14" s="17">
        <v>0.18218946234583</v>
      </c>
      <c r="BE14" s="17">
        <v>0.22331249935153899</v>
      </c>
      <c r="BF14" s="17">
        <v>0.205731634983155</v>
      </c>
    </row>
    <row r="15" spans="2:58">
      <c r="B15" s="18" t="s">
        <v>367</v>
      </c>
      <c r="C15" s="17">
        <v>0.17687693139937499</v>
      </c>
      <c r="D15" s="17">
        <v>0.187203193109517</v>
      </c>
      <c r="E15" s="17">
        <v>0.16710785687988799</v>
      </c>
      <c r="F15" s="17"/>
      <c r="G15" s="17">
        <v>0.138514800416009</v>
      </c>
      <c r="H15" s="17">
        <v>0.18816603539881399</v>
      </c>
      <c r="I15" s="17">
        <v>0.187262015491062</v>
      </c>
      <c r="J15" s="17">
        <v>0.21584174618011601</v>
      </c>
      <c r="K15" s="17">
        <v>0.108138112684453</v>
      </c>
      <c r="L15" s="17">
        <v>0.199959275332355</v>
      </c>
      <c r="M15" s="17"/>
      <c r="N15" s="17">
        <v>0.18054600207207699</v>
      </c>
      <c r="O15" s="17">
        <v>0.16613121878480799</v>
      </c>
      <c r="P15" s="17">
        <v>0.20872876071114799</v>
      </c>
      <c r="Q15" s="17">
        <v>0.15708429454162501</v>
      </c>
      <c r="R15" s="17"/>
      <c r="S15" s="17">
        <v>0.19767302512655799</v>
      </c>
      <c r="T15" s="17">
        <v>0.180134035917659</v>
      </c>
      <c r="U15" s="17">
        <v>0.16032480359109599</v>
      </c>
      <c r="V15" s="17">
        <v>0.17372003333869501</v>
      </c>
      <c r="W15" s="17">
        <v>0.22212634810670001</v>
      </c>
      <c r="X15" s="17">
        <v>0.16590193918680499</v>
      </c>
      <c r="Y15" s="17">
        <v>0.153600355693324</v>
      </c>
      <c r="Z15" s="17">
        <v>0.179350728650778</v>
      </c>
      <c r="AA15" s="17">
        <v>0.158832942817175</v>
      </c>
      <c r="AB15" s="17"/>
      <c r="AC15" s="17">
        <v>0.197827281109033</v>
      </c>
      <c r="AD15" s="17">
        <v>0.15991621391619201</v>
      </c>
      <c r="AE15" s="17">
        <v>0.183803189862105</v>
      </c>
      <c r="AF15" s="17">
        <v>0.17391200901914999</v>
      </c>
      <c r="AG15" s="17">
        <v>0.153838660678911</v>
      </c>
      <c r="AH15" s="17">
        <v>0.22098339363540001</v>
      </c>
      <c r="AI15" s="17"/>
      <c r="AJ15" s="17">
        <v>0.163736480059436</v>
      </c>
      <c r="AK15" s="17">
        <v>0.16077717129625799</v>
      </c>
      <c r="AL15" s="17">
        <v>0.197051438794869</v>
      </c>
      <c r="AM15" s="17">
        <v>0.219341421822914</v>
      </c>
      <c r="AN15" s="17">
        <v>0.194910121995336</v>
      </c>
      <c r="AO15" s="17">
        <v>0.22301172440379599</v>
      </c>
      <c r="AP15" s="17"/>
      <c r="AQ15" s="17">
        <v>0.20537137627209001</v>
      </c>
      <c r="AR15" s="17">
        <v>0.17313144086056301</v>
      </c>
      <c r="AS15" s="17"/>
      <c r="AT15" s="17">
        <v>0.16843150723612599</v>
      </c>
      <c r="AU15" s="17">
        <v>0.21192060845746799</v>
      </c>
      <c r="AV15" s="17"/>
      <c r="AW15" s="17">
        <v>0.181904681665013</v>
      </c>
      <c r="AX15" s="17">
        <v>0.17408764451682801</v>
      </c>
      <c r="AY15" s="17"/>
      <c r="AZ15" s="17">
        <v>0.19433342695034</v>
      </c>
      <c r="BA15" s="17">
        <v>0.17605225209588199</v>
      </c>
      <c r="BB15" s="17"/>
      <c r="BC15" s="17">
        <v>0.20610405960358</v>
      </c>
      <c r="BD15" s="17">
        <v>0.20419018573313599</v>
      </c>
      <c r="BE15" s="17">
        <v>0.17595460252470099</v>
      </c>
      <c r="BF15" s="17">
        <v>0.16601362191806199</v>
      </c>
    </row>
    <row r="16" spans="2:58">
      <c r="B16" s="18" t="s">
        <v>368</v>
      </c>
      <c r="C16" s="17">
        <v>0.159377390810229</v>
      </c>
      <c r="D16" s="17">
        <v>0.16230011916293899</v>
      </c>
      <c r="E16" s="17">
        <v>0.15683356270331</v>
      </c>
      <c r="F16" s="17"/>
      <c r="G16" s="17">
        <v>0.18708987941203001</v>
      </c>
      <c r="H16" s="17">
        <v>0.22456859825202599</v>
      </c>
      <c r="I16" s="17">
        <v>0.206881828939812</v>
      </c>
      <c r="J16" s="17">
        <v>0.148956609321267</v>
      </c>
      <c r="K16" s="17">
        <v>9.4191929860641899E-2</v>
      </c>
      <c r="L16" s="17">
        <v>0.102571645571765</v>
      </c>
      <c r="M16" s="17"/>
      <c r="N16" s="17">
        <v>0.21340243982172899</v>
      </c>
      <c r="O16" s="17">
        <v>0.155543990353991</v>
      </c>
      <c r="P16" s="17">
        <v>0.134791187866868</v>
      </c>
      <c r="Q16" s="17">
        <v>0.127538547575031</v>
      </c>
      <c r="R16" s="17"/>
      <c r="S16" s="17">
        <v>0.18716988950551</v>
      </c>
      <c r="T16" s="17">
        <v>0.150085351306465</v>
      </c>
      <c r="U16" s="17">
        <v>0.12188728599194899</v>
      </c>
      <c r="V16" s="17">
        <v>0.17573274974405201</v>
      </c>
      <c r="W16" s="17">
        <v>0.17458893914561399</v>
      </c>
      <c r="X16" s="17">
        <v>0.18316263083479101</v>
      </c>
      <c r="Y16" s="17">
        <v>0.14541944235802401</v>
      </c>
      <c r="Z16" s="17">
        <v>0.15918618582378599</v>
      </c>
      <c r="AA16" s="17">
        <v>0.13426024163543299</v>
      </c>
      <c r="AB16" s="17"/>
      <c r="AC16" s="17">
        <v>0.228155228098855</v>
      </c>
      <c r="AD16" s="17">
        <v>0.13853217635502499</v>
      </c>
      <c r="AE16" s="17">
        <v>0.169052764869453</v>
      </c>
      <c r="AF16" s="17">
        <v>0.10720668380152901</v>
      </c>
      <c r="AG16" s="17">
        <v>0.12099043990916999</v>
      </c>
      <c r="AH16" s="17">
        <v>0.18774422076502401</v>
      </c>
      <c r="AI16" s="17"/>
      <c r="AJ16" s="17">
        <v>0.11942977006939</v>
      </c>
      <c r="AK16" s="17">
        <v>0.13489681276343601</v>
      </c>
      <c r="AL16" s="17">
        <v>0.19598077479487999</v>
      </c>
      <c r="AM16" s="17">
        <v>0.186677487078415</v>
      </c>
      <c r="AN16" s="17">
        <v>0.22621163172633599</v>
      </c>
      <c r="AO16" s="17">
        <v>0.25765043607139099</v>
      </c>
      <c r="AP16" s="17"/>
      <c r="AQ16" s="17">
        <v>0.205740401827152</v>
      </c>
      <c r="AR16" s="17">
        <v>0.144561196139605</v>
      </c>
      <c r="AS16" s="17"/>
      <c r="AT16" s="17">
        <v>0.14573570708674</v>
      </c>
      <c r="AU16" s="17">
        <v>0.21314557475283299</v>
      </c>
      <c r="AV16" s="17"/>
      <c r="AW16" s="17">
        <v>0.14158143295041001</v>
      </c>
      <c r="AX16" s="17">
        <v>0.169250202544735</v>
      </c>
      <c r="AY16" s="17"/>
      <c r="AZ16" s="17">
        <v>0.201447363355124</v>
      </c>
      <c r="BA16" s="17">
        <v>0.14592311310512099</v>
      </c>
      <c r="BB16" s="17"/>
      <c r="BC16" s="17">
        <v>0.26958416801421098</v>
      </c>
      <c r="BD16" s="17">
        <v>0.15358288118244001</v>
      </c>
      <c r="BE16" s="17">
        <v>0.15641350758127201</v>
      </c>
      <c r="BF16" s="17">
        <v>0.13167184176616301</v>
      </c>
    </row>
    <row r="17" spans="2:58" ht="43.15">
      <c r="B17" s="18" t="s">
        <v>369</v>
      </c>
      <c r="C17" s="17">
        <v>0.14334527268914099</v>
      </c>
      <c r="D17" s="17">
        <v>0.124998804208069</v>
      </c>
      <c r="E17" s="17">
        <v>0.161550042586839</v>
      </c>
      <c r="F17" s="17"/>
      <c r="G17" s="17">
        <v>0.15778513993499799</v>
      </c>
      <c r="H17" s="17">
        <v>0.15574646087260299</v>
      </c>
      <c r="I17" s="17">
        <v>0.12405526552433099</v>
      </c>
      <c r="J17" s="17">
        <v>0.10848906084410299</v>
      </c>
      <c r="K17" s="17">
        <v>0.156362790548566</v>
      </c>
      <c r="L17" s="17">
        <v>0.15958990621353</v>
      </c>
      <c r="M17" s="17"/>
      <c r="N17" s="17">
        <v>0.14625853626764099</v>
      </c>
      <c r="O17" s="17">
        <v>0.14242410666834099</v>
      </c>
      <c r="P17" s="17">
        <v>0.13108203115905101</v>
      </c>
      <c r="Q17" s="17">
        <v>0.15056379718616</v>
      </c>
      <c r="R17" s="17"/>
      <c r="S17" s="17">
        <v>0.120294214808262</v>
      </c>
      <c r="T17" s="17">
        <v>0.14279040672469101</v>
      </c>
      <c r="U17" s="17">
        <v>0.17348621722762</v>
      </c>
      <c r="V17" s="17">
        <v>0.159192235619769</v>
      </c>
      <c r="W17" s="17">
        <v>0.12911354973549799</v>
      </c>
      <c r="X17" s="17">
        <v>0.12020381496621101</v>
      </c>
      <c r="Y17" s="17">
        <v>0.19065245771185799</v>
      </c>
      <c r="Z17" s="17">
        <v>0.107145717298736</v>
      </c>
      <c r="AA17" s="17">
        <v>0.14078461620948701</v>
      </c>
      <c r="AB17" s="17"/>
      <c r="AC17" s="17">
        <v>0.17109661328320699</v>
      </c>
      <c r="AD17" s="17">
        <v>0.13611178192433299</v>
      </c>
      <c r="AE17" s="17">
        <v>0.14615396483562501</v>
      </c>
      <c r="AF17" s="17">
        <v>0.121041534961546</v>
      </c>
      <c r="AG17" s="17">
        <v>0.12531142128863601</v>
      </c>
      <c r="AH17" s="17">
        <v>0.16192782769467901</v>
      </c>
      <c r="AI17" s="17"/>
      <c r="AJ17" s="17">
        <v>0.14396846617508699</v>
      </c>
      <c r="AK17" s="17">
        <v>0.12896944460107901</v>
      </c>
      <c r="AL17" s="17">
        <v>0.151633404422507</v>
      </c>
      <c r="AM17" s="17">
        <v>0.15383166608908999</v>
      </c>
      <c r="AN17" s="17">
        <v>0.16203203166857999</v>
      </c>
      <c r="AO17" s="17">
        <v>9.7870165637582301E-2</v>
      </c>
      <c r="AP17" s="17"/>
      <c r="AQ17" s="17">
        <v>0.143951524621792</v>
      </c>
      <c r="AR17" s="17">
        <v>0.13770722238467301</v>
      </c>
      <c r="AS17" s="17"/>
      <c r="AT17" s="17">
        <v>0.13667933653983499</v>
      </c>
      <c r="AU17" s="17">
        <v>0.17287206095952701</v>
      </c>
      <c r="AV17" s="17"/>
      <c r="AW17" s="17">
        <v>0.16515148276941599</v>
      </c>
      <c r="AX17" s="17">
        <v>0.131247659935644</v>
      </c>
      <c r="AY17" s="17"/>
      <c r="AZ17" s="17">
        <v>0.16789463203909499</v>
      </c>
      <c r="BA17" s="17">
        <v>0.137179994361145</v>
      </c>
      <c r="BB17" s="17"/>
      <c r="BC17" s="17">
        <v>0.15614243182300999</v>
      </c>
      <c r="BD17" s="17">
        <v>0.17721306638672801</v>
      </c>
      <c r="BE17" s="17">
        <v>0.14126628647459599</v>
      </c>
      <c r="BF17" s="17">
        <v>0.162383648199078</v>
      </c>
    </row>
    <row r="18" spans="2:58">
      <c r="B18" s="18" t="s">
        <v>370</v>
      </c>
      <c r="C18" s="17">
        <v>0.112765681443921</v>
      </c>
      <c r="D18" s="17">
        <v>0.128555671608828</v>
      </c>
      <c r="E18" s="17">
        <v>9.73701053839654E-2</v>
      </c>
      <c r="F18" s="17"/>
      <c r="G18" s="17">
        <v>0.125978185793028</v>
      </c>
      <c r="H18" s="17">
        <v>0.162346969460541</v>
      </c>
      <c r="I18" s="17">
        <v>0.12512911362365101</v>
      </c>
      <c r="J18" s="17">
        <v>0.11463428086760299</v>
      </c>
      <c r="K18" s="17">
        <v>6.6478751880169801E-2</v>
      </c>
      <c r="L18" s="17">
        <v>8.3445249252298903E-2</v>
      </c>
      <c r="M18" s="17"/>
      <c r="N18" s="17">
        <v>0.12722909257558901</v>
      </c>
      <c r="O18" s="17">
        <v>0.110290599314468</v>
      </c>
      <c r="P18" s="17">
        <v>0.120251387611979</v>
      </c>
      <c r="Q18" s="17">
        <v>9.3776618839466599E-2</v>
      </c>
      <c r="R18" s="17"/>
      <c r="S18" s="17">
        <v>0.13045638490616299</v>
      </c>
      <c r="T18" s="17">
        <v>0.10786281914867001</v>
      </c>
      <c r="U18" s="17">
        <v>6.7841223171602502E-2</v>
      </c>
      <c r="V18" s="17">
        <v>9.9040961237242001E-2</v>
      </c>
      <c r="W18" s="17">
        <v>0.12749423372964999</v>
      </c>
      <c r="X18" s="17">
        <v>0.109488185304809</v>
      </c>
      <c r="Y18" s="17">
        <v>0.11242308941897899</v>
      </c>
      <c r="Z18" s="17">
        <v>0.15304405426020301</v>
      </c>
      <c r="AA18" s="17">
        <v>0.122600546406283</v>
      </c>
      <c r="AB18" s="17"/>
      <c r="AC18" s="17">
        <v>0.12823622795905401</v>
      </c>
      <c r="AD18" s="17">
        <v>0.10563381148267099</v>
      </c>
      <c r="AE18" s="17">
        <v>0.121115628125678</v>
      </c>
      <c r="AF18" s="17">
        <v>9.5280326484070005E-2</v>
      </c>
      <c r="AG18" s="17">
        <v>7.7670285323775803E-2</v>
      </c>
      <c r="AH18" s="17">
        <v>0.20907010941316401</v>
      </c>
      <c r="AI18" s="17"/>
      <c r="AJ18" s="17">
        <v>0.100788762850506</v>
      </c>
      <c r="AK18" s="17">
        <v>9.2480228244401899E-2</v>
      </c>
      <c r="AL18" s="17">
        <v>0.162869856947188</v>
      </c>
      <c r="AM18" s="17">
        <v>0.165039782051351</v>
      </c>
      <c r="AN18" s="17">
        <v>0.117752854878988</v>
      </c>
      <c r="AO18" s="17">
        <v>0.121810259619446</v>
      </c>
      <c r="AP18" s="17"/>
      <c r="AQ18" s="17">
        <v>0.15171209968740601</v>
      </c>
      <c r="AR18" s="17">
        <v>0.101217619643545</v>
      </c>
      <c r="AS18" s="17"/>
      <c r="AT18" s="17">
        <v>0.105087025117461</v>
      </c>
      <c r="AU18" s="17">
        <v>0.14260972332046101</v>
      </c>
      <c r="AV18" s="17"/>
      <c r="AW18" s="17">
        <v>0.11790505703569</v>
      </c>
      <c r="AX18" s="17">
        <v>0.10991446724965601</v>
      </c>
      <c r="AY18" s="17"/>
      <c r="AZ18" s="17">
        <v>0.17963670562683601</v>
      </c>
      <c r="BA18" s="17">
        <v>9.3547998919792194E-2</v>
      </c>
      <c r="BB18" s="17"/>
      <c r="BC18" s="17">
        <v>0.18660751944718501</v>
      </c>
      <c r="BD18" s="17">
        <v>9.2480086791521296E-2</v>
      </c>
      <c r="BE18" s="17">
        <v>0.13699938514177601</v>
      </c>
      <c r="BF18" s="17">
        <v>8.4273774057609704E-2</v>
      </c>
    </row>
    <row r="19" spans="2:58">
      <c r="B19" s="18" t="s">
        <v>371</v>
      </c>
      <c r="C19" s="17">
        <v>0.109999641575508</v>
      </c>
      <c r="D19" s="17">
        <v>0.126820551033718</v>
      </c>
      <c r="E19" s="17">
        <v>9.3573617628853203E-2</v>
      </c>
      <c r="F19" s="17"/>
      <c r="G19" s="17">
        <v>0.111475479216434</v>
      </c>
      <c r="H19" s="17">
        <v>0.15216833520660999</v>
      </c>
      <c r="I19" s="17">
        <v>0.15088529235489501</v>
      </c>
      <c r="J19" s="17">
        <v>9.2006386052660205E-2</v>
      </c>
      <c r="K19" s="17">
        <v>8.1316420109176099E-2</v>
      </c>
      <c r="L19" s="17">
        <v>7.5528892164497499E-2</v>
      </c>
      <c r="M19" s="17"/>
      <c r="N19" s="17">
        <v>0.15386918470743499</v>
      </c>
      <c r="O19" s="17">
        <v>9.5221080137461694E-2</v>
      </c>
      <c r="P19" s="17">
        <v>0.116705585302988</v>
      </c>
      <c r="Q19" s="17">
        <v>7.2670460704302497E-2</v>
      </c>
      <c r="R19" s="17"/>
      <c r="S19" s="17">
        <v>0.137516926171661</v>
      </c>
      <c r="T19" s="17">
        <v>8.5093038572634103E-2</v>
      </c>
      <c r="U19" s="17">
        <v>7.1825208104556504E-2</v>
      </c>
      <c r="V19" s="17">
        <v>9.2909170974120006E-2</v>
      </c>
      <c r="W19" s="17">
        <v>8.0477835013050295E-2</v>
      </c>
      <c r="X19" s="17">
        <v>0.12491794325835399</v>
      </c>
      <c r="Y19" s="17">
        <v>0.119562281950871</v>
      </c>
      <c r="Z19" s="17">
        <v>0.12622432550775001</v>
      </c>
      <c r="AA19" s="17">
        <v>0.146706114034694</v>
      </c>
      <c r="AB19" s="17"/>
      <c r="AC19" s="17">
        <v>0.16837221165345401</v>
      </c>
      <c r="AD19" s="17">
        <v>0.109357001201662</v>
      </c>
      <c r="AE19" s="17">
        <v>8.3123295450245202E-2</v>
      </c>
      <c r="AF19" s="17">
        <v>7.1939822986176696E-2</v>
      </c>
      <c r="AG19" s="17">
        <v>8.6826226556971503E-2</v>
      </c>
      <c r="AH19" s="17">
        <v>7.6098929510062405E-2</v>
      </c>
      <c r="AI19" s="17"/>
      <c r="AJ19" s="17">
        <v>0.102442408067319</v>
      </c>
      <c r="AK19" s="17">
        <v>0.117674728400809</v>
      </c>
      <c r="AL19" s="17">
        <v>0.124049470255317</v>
      </c>
      <c r="AM19" s="17">
        <v>0.125410495304214</v>
      </c>
      <c r="AN19" s="17">
        <v>0.11508640030464901</v>
      </c>
      <c r="AO19" s="17">
        <v>3.6521072786532903E-2</v>
      </c>
      <c r="AP19" s="17"/>
      <c r="AQ19" s="17">
        <v>0.13368740356935099</v>
      </c>
      <c r="AR19" s="17">
        <v>0.109450239371225</v>
      </c>
      <c r="AS19" s="17"/>
      <c r="AT19" s="17">
        <v>0.109890496033398</v>
      </c>
      <c r="AU19" s="17">
        <v>0.113766184697061</v>
      </c>
      <c r="AV19" s="17"/>
      <c r="AW19" s="17">
        <v>0.121085565865655</v>
      </c>
      <c r="AX19" s="17">
        <v>0.103849411041038</v>
      </c>
      <c r="AY19" s="17"/>
      <c r="AZ19" s="17">
        <v>0.144944964263515</v>
      </c>
      <c r="BA19" s="17">
        <v>0.101704235826116</v>
      </c>
      <c r="BB19" s="17"/>
      <c r="BC19" s="17">
        <v>0.14282145953407099</v>
      </c>
      <c r="BD19" s="17">
        <v>8.0842778646552399E-2</v>
      </c>
      <c r="BE19" s="17">
        <v>0.12656037531480499</v>
      </c>
      <c r="BF19" s="17">
        <v>0.12069754386597201</v>
      </c>
    </row>
    <row r="20" spans="2:58">
      <c r="B20" s="18" t="s">
        <v>372</v>
      </c>
      <c r="C20" s="17">
        <v>0.109327369905749</v>
      </c>
      <c r="D20" s="17">
        <v>0.13124205959858001</v>
      </c>
      <c r="E20" s="17">
        <v>8.8747318262345706E-2</v>
      </c>
      <c r="F20" s="17"/>
      <c r="G20" s="17">
        <v>0.13438404996246101</v>
      </c>
      <c r="H20" s="17">
        <v>0.146357619367531</v>
      </c>
      <c r="I20" s="17">
        <v>0.144038576006698</v>
      </c>
      <c r="J20" s="17">
        <v>0.10915736298111001</v>
      </c>
      <c r="K20" s="17">
        <v>7.1599378350314102E-2</v>
      </c>
      <c r="L20" s="17">
        <v>6.2074829212674203E-2</v>
      </c>
      <c r="M20" s="17"/>
      <c r="N20" s="17">
        <v>0.13056940571071901</v>
      </c>
      <c r="O20" s="17">
        <v>0.12635403996053801</v>
      </c>
      <c r="P20" s="17">
        <v>9.0481416638002896E-2</v>
      </c>
      <c r="Q20" s="17">
        <v>8.5900180026565395E-2</v>
      </c>
      <c r="R20" s="17"/>
      <c r="S20" s="17">
        <v>0.14061003058365901</v>
      </c>
      <c r="T20" s="17">
        <v>0.111334797608308</v>
      </c>
      <c r="U20" s="17">
        <v>9.7911196548865695E-2</v>
      </c>
      <c r="V20" s="17">
        <v>8.5204595649191694E-2</v>
      </c>
      <c r="W20" s="17">
        <v>0.109952264370774</v>
      </c>
      <c r="X20" s="17">
        <v>9.0081598864443405E-2</v>
      </c>
      <c r="Y20" s="17">
        <v>0.10931398603935399</v>
      </c>
      <c r="Z20" s="17">
        <v>0.140954304650312</v>
      </c>
      <c r="AA20" s="17">
        <v>0.10203354599194001</v>
      </c>
      <c r="AB20" s="17"/>
      <c r="AC20" s="17">
        <v>0.15920493057106799</v>
      </c>
      <c r="AD20" s="17">
        <v>0.10732107223158199</v>
      </c>
      <c r="AE20" s="17">
        <v>0.111093768220294</v>
      </c>
      <c r="AF20" s="17">
        <v>7.0673175020874501E-2</v>
      </c>
      <c r="AG20" s="17">
        <v>5.4018237623045598E-2</v>
      </c>
      <c r="AH20" s="17">
        <v>0.126065174649514</v>
      </c>
      <c r="AI20" s="17"/>
      <c r="AJ20" s="17">
        <v>7.9846511468497305E-2</v>
      </c>
      <c r="AK20" s="17">
        <v>0.11146056586323801</v>
      </c>
      <c r="AL20" s="17">
        <v>6.8377084151729203E-2</v>
      </c>
      <c r="AM20" s="17">
        <v>0.10979590904769999</v>
      </c>
      <c r="AN20" s="17">
        <v>0.16528142139052401</v>
      </c>
      <c r="AO20" s="17">
        <v>0.22126550624629901</v>
      </c>
      <c r="AP20" s="17"/>
      <c r="AQ20" s="17">
        <v>0.147053717227391</v>
      </c>
      <c r="AR20" s="17">
        <v>9.6035545781026896E-2</v>
      </c>
      <c r="AS20" s="17"/>
      <c r="AT20" s="17">
        <v>9.6974248319302903E-2</v>
      </c>
      <c r="AU20" s="17">
        <v>0.157269887250751</v>
      </c>
      <c r="AV20" s="17"/>
      <c r="AW20" s="17">
        <v>0.107863015271387</v>
      </c>
      <c r="AX20" s="17">
        <v>0.110139762120402</v>
      </c>
      <c r="AY20" s="17"/>
      <c r="AZ20" s="17">
        <v>0.16531589053776599</v>
      </c>
      <c r="BA20" s="17">
        <v>9.1286074724337404E-2</v>
      </c>
      <c r="BB20" s="17"/>
      <c r="BC20" s="17">
        <v>0.196906567807975</v>
      </c>
      <c r="BD20" s="17">
        <v>7.4354330705083294E-2</v>
      </c>
      <c r="BE20" s="17">
        <v>0.117568718923239</v>
      </c>
      <c r="BF20" s="17">
        <v>8.9502666773589701E-2</v>
      </c>
    </row>
    <row r="21" spans="2:58">
      <c r="B21" s="18" t="s">
        <v>373</v>
      </c>
      <c r="C21" s="17">
        <v>0.10787291798666</v>
      </c>
      <c r="D21" s="17">
        <v>0.126915112191994</v>
      </c>
      <c r="E21" s="17">
        <v>8.90241770317865E-2</v>
      </c>
      <c r="F21" s="17"/>
      <c r="G21" s="17">
        <v>0.11442977422954299</v>
      </c>
      <c r="H21" s="17">
        <v>0.14385783283367801</v>
      </c>
      <c r="I21" s="17">
        <v>0.11272097708310901</v>
      </c>
      <c r="J21" s="17">
        <v>0.11223132748702799</v>
      </c>
      <c r="K21" s="17">
        <v>6.11336624280851E-2</v>
      </c>
      <c r="L21" s="17">
        <v>9.7725733551639798E-2</v>
      </c>
      <c r="M21" s="17"/>
      <c r="N21" s="17">
        <v>0.104244979890115</v>
      </c>
      <c r="O21" s="17">
        <v>0.13569096743578701</v>
      </c>
      <c r="P21" s="17">
        <v>8.9400857212174403E-2</v>
      </c>
      <c r="Q21" s="17">
        <v>9.9784449079472107E-2</v>
      </c>
      <c r="R21" s="17"/>
      <c r="S21" s="17">
        <v>0.128834485612358</v>
      </c>
      <c r="T21" s="17">
        <v>7.2924601541182701E-2</v>
      </c>
      <c r="U21" s="17">
        <v>9.1077878733757403E-2</v>
      </c>
      <c r="V21" s="17">
        <v>0.10368769021782299</v>
      </c>
      <c r="W21" s="17">
        <v>8.7647124197102397E-2</v>
      </c>
      <c r="X21" s="17">
        <v>0.157416803007557</v>
      </c>
      <c r="Y21" s="17">
        <v>0.11239523542532801</v>
      </c>
      <c r="Z21" s="17">
        <v>0.13940087764742801</v>
      </c>
      <c r="AA21" s="17">
        <v>0.101481107491302</v>
      </c>
      <c r="AB21" s="17"/>
      <c r="AC21" s="17">
        <v>0.143413952157425</v>
      </c>
      <c r="AD21" s="17">
        <v>9.4727391240675404E-2</v>
      </c>
      <c r="AE21" s="17">
        <v>9.7866961725621093E-2</v>
      </c>
      <c r="AF21" s="17">
        <v>8.5488930068470401E-2</v>
      </c>
      <c r="AG21" s="17">
        <v>0.114964075296875</v>
      </c>
      <c r="AH21" s="17">
        <v>0.10090796161589</v>
      </c>
      <c r="AI21" s="17"/>
      <c r="AJ21" s="17">
        <v>0.103853689155896</v>
      </c>
      <c r="AK21" s="17">
        <v>0.100016731698035</v>
      </c>
      <c r="AL21" s="17">
        <v>6.1725368279974602E-2</v>
      </c>
      <c r="AM21" s="17">
        <v>0.11136463249705</v>
      </c>
      <c r="AN21" s="17">
        <v>0.13807497344988601</v>
      </c>
      <c r="AO21" s="17">
        <v>0.103021535799415</v>
      </c>
      <c r="AP21" s="17"/>
      <c r="AQ21" s="17">
        <v>0.12844147470449899</v>
      </c>
      <c r="AR21" s="17">
        <v>0.10434480681732899</v>
      </c>
      <c r="AS21" s="17"/>
      <c r="AT21" s="17">
        <v>0.106043912087308</v>
      </c>
      <c r="AU21" s="17">
        <v>0.11584385904465699</v>
      </c>
      <c r="AV21" s="17"/>
      <c r="AW21" s="17">
        <v>0.109634772439059</v>
      </c>
      <c r="AX21" s="17">
        <v>0.106895479320579</v>
      </c>
      <c r="AY21" s="17"/>
      <c r="AZ21" s="17">
        <v>0.124391328470463</v>
      </c>
      <c r="BA21" s="17">
        <v>0.10433987260638899</v>
      </c>
      <c r="BB21" s="17"/>
      <c r="BC21" s="17">
        <v>0.121572251123741</v>
      </c>
      <c r="BD21" s="17">
        <v>0.113458244291367</v>
      </c>
      <c r="BE21" s="17">
        <v>0.118385728693172</v>
      </c>
      <c r="BF21" s="17">
        <v>0.100415340349799</v>
      </c>
    </row>
    <row r="22" spans="2:58">
      <c r="B22" s="18" t="s">
        <v>374</v>
      </c>
      <c r="C22" s="17">
        <v>9.9699317248840694E-2</v>
      </c>
      <c r="D22" s="17">
        <v>0.10674703426425</v>
      </c>
      <c r="E22" s="17">
        <v>9.3589307552990206E-2</v>
      </c>
      <c r="F22" s="17"/>
      <c r="G22" s="17">
        <v>8.9225819565937906E-2</v>
      </c>
      <c r="H22" s="17">
        <v>0.15000813631989299</v>
      </c>
      <c r="I22" s="17">
        <v>0.129847007002732</v>
      </c>
      <c r="J22" s="17">
        <v>9.8015255668371104E-2</v>
      </c>
      <c r="K22" s="17">
        <v>5.7817604302616198E-2</v>
      </c>
      <c r="L22" s="17">
        <v>7.2670907803171994E-2</v>
      </c>
      <c r="M22" s="17"/>
      <c r="N22" s="17">
        <v>0.123842047415851</v>
      </c>
      <c r="O22" s="17">
        <v>8.9721757269028299E-2</v>
      </c>
      <c r="P22" s="17">
        <v>8.88365331041817E-2</v>
      </c>
      <c r="Q22" s="17">
        <v>9.4124625372933604E-2</v>
      </c>
      <c r="R22" s="17"/>
      <c r="S22" s="17">
        <v>0.112623083232059</v>
      </c>
      <c r="T22" s="17">
        <v>9.6732766686550994E-2</v>
      </c>
      <c r="U22" s="17">
        <v>5.7230182543232498E-2</v>
      </c>
      <c r="V22" s="17">
        <v>7.8756859799261697E-2</v>
      </c>
      <c r="W22" s="17">
        <v>0.112992787829059</v>
      </c>
      <c r="X22" s="17">
        <v>0.10041473786702</v>
      </c>
      <c r="Y22" s="17">
        <v>0.10223739295682301</v>
      </c>
      <c r="Z22" s="17">
        <v>9.31290627038905E-2</v>
      </c>
      <c r="AA22" s="17">
        <v>0.12989643695766601</v>
      </c>
      <c r="AB22" s="17"/>
      <c r="AC22" s="17">
        <v>0.14247791870485099</v>
      </c>
      <c r="AD22" s="17">
        <v>9.1481494063982594E-2</v>
      </c>
      <c r="AE22" s="17">
        <v>8.3866691145492001E-2</v>
      </c>
      <c r="AF22" s="17">
        <v>0.10772416998179001</v>
      </c>
      <c r="AG22" s="17">
        <v>4.3317196155612601E-2</v>
      </c>
      <c r="AH22" s="17">
        <v>6.0017886442505802E-2</v>
      </c>
      <c r="AI22" s="17"/>
      <c r="AJ22" s="17">
        <v>8.5886832928717002E-2</v>
      </c>
      <c r="AK22" s="17">
        <v>0.111472146556408</v>
      </c>
      <c r="AL22" s="17">
        <v>9.6038993245292803E-2</v>
      </c>
      <c r="AM22" s="17">
        <v>8.8813967642524499E-2</v>
      </c>
      <c r="AN22" s="17">
        <v>0.124996638720445</v>
      </c>
      <c r="AO22" s="17">
        <v>7.0036285439583998E-2</v>
      </c>
      <c r="AP22" s="17"/>
      <c r="AQ22" s="17">
        <v>0.123457539258297</v>
      </c>
      <c r="AR22" s="17">
        <v>9.3121285201135703E-2</v>
      </c>
      <c r="AS22" s="17"/>
      <c r="AT22" s="17">
        <v>9.3046906166856805E-2</v>
      </c>
      <c r="AU22" s="17">
        <v>0.127843994402844</v>
      </c>
      <c r="AV22" s="17"/>
      <c r="AW22" s="17">
        <v>0.107219784090837</v>
      </c>
      <c r="AX22" s="17">
        <v>9.5527125233581395E-2</v>
      </c>
      <c r="AY22" s="17"/>
      <c r="AZ22" s="17">
        <v>0.123235311593573</v>
      </c>
      <c r="BA22" s="17">
        <v>9.0628645814973305E-2</v>
      </c>
      <c r="BB22" s="17"/>
      <c r="BC22" s="17">
        <v>0.13788673251132799</v>
      </c>
      <c r="BD22" s="17">
        <v>7.7273620920724595E-2</v>
      </c>
      <c r="BE22" s="17">
        <v>0.13668501382260101</v>
      </c>
      <c r="BF22" s="17">
        <v>9.5904300155567196E-2</v>
      </c>
    </row>
    <row r="23" spans="2:58">
      <c r="B23" s="18" t="s">
        <v>101</v>
      </c>
      <c r="C23" s="17">
        <v>9.5808301888315905E-2</v>
      </c>
      <c r="D23" s="17">
        <v>8.7102846398819905E-2</v>
      </c>
      <c r="E23" s="17">
        <v>0.105080595602764</v>
      </c>
      <c r="F23" s="17"/>
      <c r="G23" s="17">
        <v>8.8781622439540395E-2</v>
      </c>
      <c r="H23" s="17">
        <v>6.4366454907755305E-2</v>
      </c>
      <c r="I23" s="17">
        <v>6.8259376953724096E-2</v>
      </c>
      <c r="J23" s="17">
        <v>0.110252757751026</v>
      </c>
      <c r="K23" s="17">
        <v>0.11320812666945999</v>
      </c>
      <c r="L23" s="17">
        <v>0.12675983641696201</v>
      </c>
      <c r="M23" s="17"/>
      <c r="N23" s="17">
        <v>5.6878744220604002E-2</v>
      </c>
      <c r="O23" s="17">
        <v>8.4224601215148603E-2</v>
      </c>
      <c r="P23" s="17">
        <v>0.103686293610761</v>
      </c>
      <c r="Q23" s="17">
        <v>0.13986817829387499</v>
      </c>
      <c r="R23" s="17"/>
      <c r="S23" s="17">
        <v>8.26279244799311E-2</v>
      </c>
      <c r="T23" s="17">
        <v>0.11472492921529</v>
      </c>
      <c r="U23" s="17">
        <v>0.110190063524348</v>
      </c>
      <c r="V23" s="17">
        <v>7.2539585957828695E-2</v>
      </c>
      <c r="W23" s="17">
        <v>7.9054146750114504E-2</v>
      </c>
      <c r="X23" s="17">
        <v>8.9481345288772496E-2</v>
      </c>
      <c r="Y23" s="17">
        <v>9.4910916314731503E-2</v>
      </c>
      <c r="Z23" s="17">
        <v>0.110420917810667</v>
      </c>
      <c r="AA23" s="17">
        <v>0.107962762579234</v>
      </c>
      <c r="AB23" s="17"/>
      <c r="AC23" s="17">
        <v>6.6102663821154206E-2</v>
      </c>
      <c r="AD23" s="17">
        <v>0.104301457705073</v>
      </c>
      <c r="AE23" s="17">
        <v>8.1354158825710995E-2</v>
      </c>
      <c r="AF23" s="17">
        <v>0.101535964405642</v>
      </c>
      <c r="AG23" s="17">
        <v>0.17017366624941499</v>
      </c>
      <c r="AH23" s="17">
        <v>4.8374002884895503E-2</v>
      </c>
      <c r="AI23" s="17"/>
      <c r="AJ23" s="17">
        <v>0.108815228363325</v>
      </c>
      <c r="AK23" s="17">
        <v>8.2643181325318199E-2</v>
      </c>
      <c r="AL23" s="17">
        <v>0.16174999457209499</v>
      </c>
      <c r="AM23" s="17">
        <v>7.3588970774832299E-2</v>
      </c>
      <c r="AN23" s="17">
        <v>6.8203799151622405E-2</v>
      </c>
      <c r="AO23" s="17">
        <v>9.3006177344989505E-2</v>
      </c>
      <c r="AP23" s="17"/>
      <c r="AQ23" s="17">
        <v>7.0187029983569404E-2</v>
      </c>
      <c r="AR23" s="17">
        <v>8.8443422792028395E-2</v>
      </c>
      <c r="AS23" s="17"/>
      <c r="AT23" s="17">
        <v>0.101408783648294</v>
      </c>
      <c r="AU23" s="17">
        <v>6.7855847413374304E-2</v>
      </c>
      <c r="AV23" s="17"/>
      <c r="AW23" s="17">
        <v>5.5354269840543299E-2</v>
      </c>
      <c r="AX23" s="17">
        <v>0.118251322121081</v>
      </c>
      <c r="AY23" s="17"/>
      <c r="AZ23" s="17">
        <v>5.5822000950385801E-2</v>
      </c>
      <c r="BA23" s="17">
        <v>0.10379628124189801</v>
      </c>
      <c r="BB23" s="17"/>
      <c r="BC23" s="17">
        <v>2.9410428985019402E-2</v>
      </c>
      <c r="BD23" s="17">
        <v>0.117489998807232</v>
      </c>
      <c r="BE23" s="17">
        <v>5.0583222006528698E-2</v>
      </c>
      <c r="BF23" s="17">
        <v>8.9587600663344702E-2</v>
      </c>
    </row>
    <row r="24" spans="2:58">
      <c r="B24" s="18" t="s">
        <v>375</v>
      </c>
      <c r="C24" s="17">
        <v>7.5271409177419701E-2</v>
      </c>
      <c r="D24" s="17">
        <v>7.9797651113940493E-2</v>
      </c>
      <c r="E24" s="17">
        <v>6.9276157426964399E-2</v>
      </c>
      <c r="F24" s="17"/>
      <c r="G24" s="17">
        <v>7.6602913112655005E-2</v>
      </c>
      <c r="H24" s="17">
        <v>7.6482454621137494E-2</v>
      </c>
      <c r="I24" s="17">
        <v>6.7360721409095797E-2</v>
      </c>
      <c r="J24" s="17">
        <v>8.7123915781764302E-2</v>
      </c>
      <c r="K24" s="17">
        <v>6.2206322148090597E-2</v>
      </c>
      <c r="L24" s="17">
        <v>7.5211116106763606E-2</v>
      </c>
      <c r="M24" s="17"/>
      <c r="N24" s="17">
        <v>6.0041486344485098E-2</v>
      </c>
      <c r="O24" s="17">
        <v>6.4746266850081904E-2</v>
      </c>
      <c r="P24" s="17">
        <v>0.103292890589972</v>
      </c>
      <c r="Q24" s="17">
        <v>7.8456350370433303E-2</v>
      </c>
      <c r="R24" s="17"/>
      <c r="S24" s="17">
        <v>7.34296181519518E-2</v>
      </c>
      <c r="T24" s="17">
        <v>7.1007043973512596E-2</v>
      </c>
      <c r="U24" s="17">
        <v>7.0306390992062803E-2</v>
      </c>
      <c r="V24" s="17">
        <v>6.6875856697342403E-2</v>
      </c>
      <c r="W24" s="17">
        <v>7.8874401045528605E-2</v>
      </c>
      <c r="X24" s="17">
        <v>7.5804914589201203E-2</v>
      </c>
      <c r="Y24" s="17">
        <v>6.1630129227395199E-2</v>
      </c>
      <c r="Z24" s="17">
        <v>7.2489931891317402E-2</v>
      </c>
      <c r="AA24" s="17">
        <v>0.10223698545973001</v>
      </c>
      <c r="AB24" s="17"/>
      <c r="AC24" s="17">
        <v>7.6272677134744005E-2</v>
      </c>
      <c r="AD24" s="17">
        <v>0.104574691611113</v>
      </c>
      <c r="AE24" s="17">
        <v>5.6959609816172201E-2</v>
      </c>
      <c r="AF24" s="17">
        <v>5.2229118052172702E-2</v>
      </c>
      <c r="AG24" s="17">
        <v>5.2295378468906702E-2</v>
      </c>
      <c r="AH24" s="17">
        <v>7.8185721026372806E-2</v>
      </c>
      <c r="AI24" s="17"/>
      <c r="AJ24" s="17">
        <v>7.6861640450060997E-2</v>
      </c>
      <c r="AK24" s="17">
        <v>7.1721284516642198E-2</v>
      </c>
      <c r="AL24" s="17">
        <v>2.8529052075225401E-2</v>
      </c>
      <c r="AM24" s="17">
        <v>9.5769136802665106E-2</v>
      </c>
      <c r="AN24" s="17">
        <v>8.5088768855472799E-2</v>
      </c>
      <c r="AO24" s="17">
        <v>5.4888283091867197E-2</v>
      </c>
      <c r="AP24" s="17"/>
      <c r="AQ24" s="17">
        <v>7.0224091586540693E-2</v>
      </c>
      <c r="AR24" s="17">
        <v>7.9927781947007601E-2</v>
      </c>
      <c r="AS24" s="17"/>
      <c r="AT24" s="17">
        <v>7.6471583273435895E-2</v>
      </c>
      <c r="AU24" s="17">
        <v>7.0899188615512407E-2</v>
      </c>
      <c r="AV24" s="17"/>
      <c r="AW24" s="17">
        <v>0.10426096521506301</v>
      </c>
      <c r="AX24" s="17">
        <v>5.9188631769140798E-2</v>
      </c>
      <c r="AY24" s="17"/>
      <c r="AZ24" s="17">
        <v>7.83730266453634E-2</v>
      </c>
      <c r="BA24" s="17">
        <v>7.3207423551823803E-2</v>
      </c>
      <c r="BB24" s="17"/>
      <c r="BC24" s="17">
        <v>8.8141386777021699E-2</v>
      </c>
      <c r="BD24" s="17">
        <v>6.3083267895181205E-2</v>
      </c>
      <c r="BE24" s="17">
        <v>6.9520406630552797E-2</v>
      </c>
      <c r="BF24" s="17">
        <v>9.4984032432052001E-2</v>
      </c>
    </row>
    <row r="25" spans="2:58">
      <c r="B25" s="18" t="s">
        <v>376</v>
      </c>
      <c r="C25" s="17">
        <v>6.5211111215110695E-2</v>
      </c>
      <c r="D25" s="17">
        <v>7.6593664432141703E-2</v>
      </c>
      <c r="E25" s="17">
        <v>5.4588160082455102E-2</v>
      </c>
      <c r="F25" s="17"/>
      <c r="G25" s="17">
        <v>0.11409595130825299</v>
      </c>
      <c r="H25" s="17">
        <v>0.100247318212993</v>
      </c>
      <c r="I25" s="17">
        <v>7.8947624092984295E-2</v>
      </c>
      <c r="J25" s="17">
        <v>4.29170445106309E-2</v>
      </c>
      <c r="K25" s="17">
        <v>3.2546401937284697E-2</v>
      </c>
      <c r="L25" s="17">
        <v>3.4616798479360097E-2</v>
      </c>
      <c r="M25" s="17"/>
      <c r="N25" s="17">
        <v>7.2028412914183104E-2</v>
      </c>
      <c r="O25" s="17">
        <v>5.1670878797889001E-2</v>
      </c>
      <c r="P25" s="17">
        <v>8.4408060858791295E-2</v>
      </c>
      <c r="Q25" s="17">
        <v>5.5398614339178899E-2</v>
      </c>
      <c r="R25" s="17"/>
      <c r="S25" s="17">
        <v>0.109737715160606</v>
      </c>
      <c r="T25" s="17">
        <v>5.3158201314950797E-2</v>
      </c>
      <c r="U25" s="17">
        <v>2.7436997867291299E-2</v>
      </c>
      <c r="V25" s="17">
        <v>5.8373955318441501E-2</v>
      </c>
      <c r="W25" s="17">
        <v>7.8153624907571606E-2</v>
      </c>
      <c r="X25" s="17">
        <v>3.9049997440478899E-2</v>
      </c>
      <c r="Y25" s="17">
        <v>4.7984639398114898E-2</v>
      </c>
      <c r="Z25" s="17">
        <v>9.5777889157519003E-2</v>
      </c>
      <c r="AA25" s="17">
        <v>7.6195311473695099E-2</v>
      </c>
      <c r="AB25" s="17"/>
      <c r="AC25" s="17">
        <v>0.10913908415407</v>
      </c>
      <c r="AD25" s="17">
        <v>5.39276410266816E-2</v>
      </c>
      <c r="AE25" s="17">
        <v>5.4089546919843398E-2</v>
      </c>
      <c r="AF25" s="17">
        <v>4.4231719546188202E-2</v>
      </c>
      <c r="AG25" s="17">
        <v>5.5505486203499897E-2</v>
      </c>
      <c r="AH25" s="17">
        <v>3.4068177778367598E-2</v>
      </c>
      <c r="AI25" s="17"/>
      <c r="AJ25" s="17">
        <v>5.2599564121626897E-2</v>
      </c>
      <c r="AK25" s="17">
        <v>5.7971490778831701E-2</v>
      </c>
      <c r="AL25" s="17">
        <v>7.8841206243908196E-2</v>
      </c>
      <c r="AM25" s="17">
        <v>7.3023306560919501E-2</v>
      </c>
      <c r="AN25" s="17">
        <v>9.3720752910536706E-2</v>
      </c>
      <c r="AO25" s="17">
        <v>1.7106900851257999E-2</v>
      </c>
      <c r="AP25" s="17"/>
      <c r="AQ25" s="17">
        <v>9.1923413898575404E-2</v>
      </c>
      <c r="AR25" s="17">
        <v>5.8450347810785799E-2</v>
      </c>
      <c r="AS25" s="17"/>
      <c r="AT25" s="17">
        <v>6.6169165980382597E-2</v>
      </c>
      <c r="AU25" s="17">
        <v>6.3584453159327398E-2</v>
      </c>
      <c r="AV25" s="17"/>
      <c r="AW25" s="17">
        <v>5.7958451921856398E-2</v>
      </c>
      <c r="AX25" s="17">
        <v>6.9234729406435505E-2</v>
      </c>
      <c r="AY25" s="17"/>
      <c r="AZ25" s="17">
        <v>0.10271478088642901</v>
      </c>
      <c r="BA25" s="17">
        <v>5.2274648576504101E-2</v>
      </c>
      <c r="BB25" s="17"/>
      <c r="BC25" s="17">
        <v>0.110347753724216</v>
      </c>
      <c r="BD25" s="17">
        <v>5.8493736522776001E-2</v>
      </c>
      <c r="BE25" s="17">
        <v>7.7021615378201097E-2</v>
      </c>
      <c r="BF25" s="17">
        <v>4.8738346893646298E-2</v>
      </c>
    </row>
    <row r="26" spans="2:58">
      <c r="B26" s="18" t="s">
        <v>309</v>
      </c>
      <c r="C26" s="17">
        <v>6.2432218450805398E-2</v>
      </c>
      <c r="D26" s="17">
        <v>7.1226049935300906E-2</v>
      </c>
      <c r="E26" s="17">
        <v>5.2425761455402002E-2</v>
      </c>
      <c r="F26" s="17"/>
      <c r="G26" s="17">
        <v>8.3574754181447497E-2</v>
      </c>
      <c r="H26" s="17">
        <v>7.2401304167866901E-2</v>
      </c>
      <c r="I26" s="17">
        <v>7.5373245547797105E-2</v>
      </c>
      <c r="J26" s="17">
        <v>4.84540002487115E-2</v>
      </c>
      <c r="K26" s="17">
        <v>4.5251069237532998E-2</v>
      </c>
      <c r="L26" s="17">
        <v>4.93826086790096E-2</v>
      </c>
      <c r="M26" s="17"/>
      <c r="N26" s="17">
        <v>6.8367401312135298E-2</v>
      </c>
      <c r="O26" s="17">
        <v>6.4830913925955996E-2</v>
      </c>
      <c r="P26" s="17">
        <v>7.6625974098410099E-2</v>
      </c>
      <c r="Q26" s="17">
        <v>4.1390877881016599E-2</v>
      </c>
      <c r="R26" s="17"/>
      <c r="S26" s="17">
        <v>8.9030129559890703E-2</v>
      </c>
      <c r="T26" s="17">
        <v>6.4980110283468701E-2</v>
      </c>
      <c r="U26" s="17">
        <v>3.2597463057613102E-2</v>
      </c>
      <c r="V26" s="17">
        <v>5.5127622651097899E-2</v>
      </c>
      <c r="W26" s="17">
        <v>5.3244417176838303E-2</v>
      </c>
      <c r="X26" s="17">
        <v>7.4630252586374096E-2</v>
      </c>
      <c r="Y26" s="17">
        <v>5.5443272377633399E-2</v>
      </c>
      <c r="Z26" s="17">
        <v>4.7702770274024302E-2</v>
      </c>
      <c r="AA26" s="17">
        <v>6.3655922013581806E-2</v>
      </c>
      <c r="AB26" s="17"/>
      <c r="AC26" s="17">
        <v>8.8948582881903202E-2</v>
      </c>
      <c r="AD26" s="17">
        <v>5.1257472126011901E-2</v>
      </c>
      <c r="AE26" s="17">
        <v>6.6327468996487907E-2</v>
      </c>
      <c r="AF26" s="17">
        <v>5.7785798218140998E-2</v>
      </c>
      <c r="AG26" s="17">
        <v>3.5167140524536601E-2</v>
      </c>
      <c r="AH26" s="17">
        <v>5.9068676968647399E-2</v>
      </c>
      <c r="AI26" s="17"/>
      <c r="AJ26" s="17">
        <v>5.4169003504087598E-2</v>
      </c>
      <c r="AK26" s="17">
        <v>5.6198709430722402E-2</v>
      </c>
      <c r="AL26" s="17">
        <v>7.2755738286115104E-2</v>
      </c>
      <c r="AM26" s="17">
        <v>6.0151879228634401E-2</v>
      </c>
      <c r="AN26" s="17">
        <v>8.9094085093515796E-2</v>
      </c>
      <c r="AO26" s="17">
        <v>1.7288286478439101E-2</v>
      </c>
      <c r="AP26" s="17"/>
      <c r="AQ26" s="17">
        <v>5.8447376007626603E-2</v>
      </c>
      <c r="AR26" s="17">
        <v>6.7786915565356001E-2</v>
      </c>
      <c r="AS26" s="17"/>
      <c r="AT26" s="17">
        <v>6.3256339825405905E-2</v>
      </c>
      <c r="AU26" s="17">
        <v>5.9087547625650903E-2</v>
      </c>
      <c r="AV26" s="17"/>
      <c r="AW26" s="17">
        <v>4.5845048924557201E-2</v>
      </c>
      <c r="AX26" s="17">
        <v>7.1634420615531103E-2</v>
      </c>
      <c r="AY26" s="17"/>
      <c r="AZ26" s="17">
        <v>6.8480710254148702E-2</v>
      </c>
      <c r="BA26" s="17">
        <v>6.0848312784981998E-2</v>
      </c>
      <c r="BB26" s="17"/>
      <c r="BC26" s="17">
        <v>0.11038049888692</v>
      </c>
      <c r="BD26" s="17">
        <v>3.3703541761756398E-2</v>
      </c>
      <c r="BE26" s="17">
        <v>6.4626990851169699E-2</v>
      </c>
      <c r="BF26" s="17">
        <v>5.3730909821516903E-2</v>
      </c>
    </row>
    <row r="27" spans="2:58" ht="28.9">
      <c r="B27" s="18" t="s">
        <v>377</v>
      </c>
      <c r="C27" s="17">
        <v>5.4154069696171397E-2</v>
      </c>
      <c r="D27" s="17">
        <v>6.0791137967961102E-2</v>
      </c>
      <c r="E27" s="17">
        <v>4.80870026132365E-2</v>
      </c>
      <c r="F27" s="17"/>
      <c r="G27" s="17">
        <v>0.116275887096359</v>
      </c>
      <c r="H27" s="17">
        <v>6.4035720907913901E-2</v>
      </c>
      <c r="I27" s="17">
        <v>6.3212452550145903E-2</v>
      </c>
      <c r="J27" s="17">
        <v>4.6402574196649997E-2</v>
      </c>
      <c r="K27" s="17">
        <v>2.5848037766126701E-2</v>
      </c>
      <c r="L27" s="17">
        <v>2.4097553613762101E-2</v>
      </c>
      <c r="M27" s="17"/>
      <c r="N27" s="17">
        <v>6.6031635385369797E-2</v>
      </c>
      <c r="O27" s="17">
        <v>5.5951560067049301E-2</v>
      </c>
      <c r="P27" s="17">
        <v>4.4622489862816903E-2</v>
      </c>
      <c r="Q27" s="17">
        <v>4.8156989927526102E-2</v>
      </c>
      <c r="R27" s="17"/>
      <c r="S27" s="17">
        <v>7.3968823600484193E-2</v>
      </c>
      <c r="T27" s="17">
        <v>4.9349620423523401E-2</v>
      </c>
      <c r="U27" s="17">
        <v>4.5506933846613799E-2</v>
      </c>
      <c r="V27" s="17">
        <v>5.4090138666007599E-2</v>
      </c>
      <c r="W27" s="17">
        <v>6.1514420135953297E-2</v>
      </c>
      <c r="X27" s="17">
        <v>4.9775721136616803E-2</v>
      </c>
      <c r="Y27" s="17">
        <v>3.5961545242245402E-2</v>
      </c>
      <c r="Z27" s="17">
        <v>8.2089905116273204E-2</v>
      </c>
      <c r="AA27" s="17">
        <v>4.5138926260749897E-2</v>
      </c>
      <c r="AB27" s="17"/>
      <c r="AC27" s="17">
        <v>7.74350827647525E-2</v>
      </c>
      <c r="AD27" s="17">
        <v>4.0814530492002302E-2</v>
      </c>
      <c r="AE27" s="17">
        <v>4.5227146497203503E-2</v>
      </c>
      <c r="AF27" s="17">
        <v>6.8616902135119798E-2</v>
      </c>
      <c r="AG27" s="17">
        <v>3.10837158510649E-2</v>
      </c>
      <c r="AH27" s="17">
        <v>3.3864510896673201E-2</v>
      </c>
      <c r="AI27" s="17"/>
      <c r="AJ27" s="17">
        <v>3.5028873510214498E-2</v>
      </c>
      <c r="AK27" s="17">
        <v>6.4171613891638904E-2</v>
      </c>
      <c r="AL27" s="17">
        <v>7.7707428011244306E-2</v>
      </c>
      <c r="AM27" s="17">
        <v>7.9025034358927104E-2</v>
      </c>
      <c r="AN27" s="17">
        <v>5.3320752340220899E-2</v>
      </c>
      <c r="AO27" s="17">
        <v>0.11913426347144999</v>
      </c>
      <c r="AP27" s="17"/>
      <c r="AQ27" s="17">
        <v>6.3844691720694902E-2</v>
      </c>
      <c r="AR27" s="17">
        <v>5.2520131338062E-2</v>
      </c>
      <c r="AS27" s="17"/>
      <c r="AT27" s="17">
        <v>5.4891736359388897E-2</v>
      </c>
      <c r="AU27" s="17">
        <v>5.0761141178143301E-2</v>
      </c>
      <c r="AV27" s="17"/>
      <c r="AW27" s="17">
        <v>6.7380719605481199E-2</v>
      </c>
      <c r="AX27" s="17">
        <v>4.6816210983452802E-2</v>
      </c>
      <c r="AY27" s="17"/>
      <c r="AZ27" s="17">
        <v>6.8226367608679603E-2</v>
      </c>
      <c r="BA27" s="17">
        <v>5.21501462944381E-2</v>
      </c>
      <c r="BB27" s="17"/>
      <c r="BC27" s="17">
        <v>7.8439295641752602E-2</v>
      </c>
      <c r="BD27" s="17">
        <v>5.9403806349757997E-2</v>
      </c>
      <c r="BE27" s="17">
        <v>6.5858104521835603E-2</v>
      </c>
      <c r="BF27" s="17">
        <v>4.5138399648176501E-2</v>
      </c>
    </row>
    <row r="28" spans="2:58" ht="28.9">
      <c r="B28" s="18" t="s">
        <v>289</v>
      </c>
      <c r="C28" s="19">
        <v>1.87569188563129E-2</v>
      </c>
      <c r="D28" s="19">
        <v>2.2902277939906401E-2</v>
      </c>
      <c r="E28" s="19">
        <v>1.48488651291324E-2</v>
      </c>
      <c r="F28" s="19"/>
      <c r="G28" s="19">
        <v>1.5017598594843499E-2</v>
      </c>
      <c r="H28" s="19">
        <v>5.8052569697347603E-3</v>
      </c>
      <c r="I28" s="19">
        <v>1.16247385419684E-2</v>
      </c>
      <c r="J28" s="19">
        <v>1.44992525326979E-2</v>
      </c>
      <c r="K28" s="19">
        <v>1.9249572573853499E-2</v>
      </c>
      <c r="L28" s="19">
        <v>4.1026129733230103E-2</v>
      </c>
      <c r="M28" s="19"/>
      <c r="N28" s="19">
        <v>1.38347344659E-2</v>
      </c>
      <c r="O28" s="19">
        <v>1.3535233211453199E-2</v>
      </c>
      <c r="P28" s="19">
        <v>1.8327370118293398E-2</v>
      </c>
      <c r="Q28" s="19">
        <v>2.9999803047481701E-2</v>
      </c>
      <c r="R28" s="19"/>
      <c r="S28" s="19">
        <v>1.6114827642741799E-2</v>
      </c>
      <c r="T28" s="19">
        <v>1.79118406851475E-2</v>
      </c>
      <c r="U28" s="19">
        <v>5.0484912476522299E-3</v>
      </c>
      <c r="V28" s="19">
        <v>7.77741347206291E-3</v>
      </c>
      <c r="W28" s="19">
        <v>2.2474445522472498E-2</v>
      </c>
      <c r="X28" s="19">
        <v>1.9161130600761699E-2</v>
      </c>
      <c r="Y28" s="19">
        <v>3.4152776515901803E-2</v>
      </c>
      <c r="Z28" s="19">
        <v>2.69173606405195E-2</v>
      </c>
      <c r="AA28" s="19">
        <v>2.5655445623088E-2</v>
      </c>
      <c r="AB28" s="19"/>
      <c r="AC28" s="19">
        <v>7.4336202211250898E-3</v>
      </c>
      <c r="AD28" s="19">
        <v>3.07329815150044E-2</v>
      </c>
      <c r="AE28" s="19">
        <v>1.8009368887489899E-2</v>
      </c>
      <c r="AF28" s="19">
        <v>2.29222241188663E-2</v>
      </c>
      <c r="AG28" s="19">
        <v>1.28772817185441E-2</v>
      </c>
      <c r="AH28" s="19">
        <v>0</v>
      </c>
      <c r="AI28" s="19"/>
      <c r="AJ28" s="19">
        <v>2.93403244241922E-2</v>
      </c>
      <c r="AK28" s="19">
        <v>1.40485529409197E-2</v>
      </c>
      <c r="AL28" s="19">
        <v>1.9302442072243398E-2</v>
      </c>
      <c r="AM28" s="19">
        <v>1.0568464455981801E-2</v>
      </c>
      <c r="AN28" s="19">
        <v>7.4240087884010798E-3</v>
      </c>
      <c r="AO28" s="19">
        <v>2.4951728392275E-2</v>
      </c>
      <c r="AP28" s="19"/>
      <c r="AQ28" s="19">
        <v>2.0554691865838502E-2</v>
      </c>
      <c r="AR28" s="19">
        <v>1.76520536974011E-2</v>
      </c>
      <c r="AS28" s="19"/>
      <c r="AT28" s="19">
        <v>2.02815224401439E-2</v>
      </c>
      <c r="AU28" s="19">
        <v>1.35755659839052E-2</v>
      </c>
      <c r="AV28" s="19"/>
      <c r="AW28" s="19">
        <v>6.4230675610755898E-3</v>
      </c>
      <c r="AX28" s="19">
        <v>2.5599472247283799E-2</v>
      </c>
      <c r="AY28" s="19"/>
      <c r="AZ28" s="19">
        <v>6.1492042505952001E-3</v>
      </c>
      <c r="BA28" s="19">
        <v>2.1429448895570601E-2</v>
      </c>
      <c r="BB28" s="19"/>
      <c r="BC28" s="19">
        <v>3.70368604055319E-3</v>
      </c>
      <c r="BD28" s="19">
        <v>2.2849474799759E-2</v>
      </c>
      <c r="BE28" s="19">
        <v>1.2178000699736E-2</v>
      </c>
      <c r="BF28" s="19">
        <v>2.1902469618076601E-2</v>
      </c>
    </row>
    <row r="29" spans="2:58">
      <c r="B29" s="16"/>
    </row>
    <row r="30" spans="2:58">
      <c r="B30" t="s">
        <v>497</v>
      </c>
    </row>
    <row r="31" spans="2:58">
      <c r="B31" t="s">
        <v>498</v>
      </c>
    </row>
    <row r="33" spans="2:2">
      <c r="B33"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BF30"/>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378</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ht="28.9">
      <c r="B9" s="18" t="s">
        <v>379</v>
      </c>
      <c r="C9" s="17">
        <v>0.272965274697896</v>
      </c>
      <c r="D9" s="17">
        <v>0.28104959220524101</v>
      </c>
      <c r="E9" s="17">
        <v>0.26633130806000099</v>
      </c>
      <c r="F9" s="17"/>
      <c r="G9" s="17">
        <v>0.24770800680761901</v>
      </c>
      <c r="H9" s="17">
        <v>0.23999338244952101</v>
      </c>
      <c r="I9" s="17">
        <v>0.26006014941167899</v>
      </c>
      <c r="J9" s="17">
        <v>0.221573537820142</v>
      </c>
      <c r="K9" s="17">
        <v>0.30131702504454799</v>
      </c>
      <c r="L9" s="17">
        <v>0.35268394295726102</v>
      </c>
      <c r="M9" s="17"/>
      <c r="N9" s="17">
        <v>0.32529369196476499</v>
      </c>
      <c r="O9" s="17">
        <v>0.276624892621883</v>
      </c>
      <c r="P9" s="17">
        <v>0.254285027273774</v>
      </c>
      <c r="Q9" s="17">
        <v>0.22840248708256</v>
      </c>
      <c r="R9" s="17"/>
      <c r="S9" s="17">
        <v>0.26356485789918499</v>
      </c>
      <c r="T9" s="17">
        <v>0.24238603206123799</v>
      </c>
      <c r="U9" s="17">
        <v>0.33734668771922699</v>
      </c>
      <c r="V9" s="17">
        <v>0.331580142856922</v>
      </c>
      <c r="W9" s="17">
        <v>0.20071196429945401</v>
      </c>
      <c r="X9" s="17">
        <v>0.23152229603989599</v>
      </c>
      <c r="Y9" s="17">
        <v>0.32774407020332202</v>
      </c>
      <c r="Z9" s="17">
        <v>0.29460002964992499</v>
      </c>
      <c r="AA9" s="17">
        <v>0.254823846737183</v>
      </c>
      <c r="AB9" s="17"/>
      <c r="AC9" s="17">
        <v>0.294046679010454</v>
      </c>
      <c r="AD9" s="17">
        <v>0.24059974467853301</v>
      </c>
      <c r="AE9" s="17">
        <v>0.26091950002922798</v>
      </c>
      <c r="AF9" s="17">
        <v>0.29686753454061898</v>
      </c>
      <c r="AG9" s="17">
        <v>0.29195635007026899</v>
      </c>
      <c r="AH9" s="17">
        <v>0.26539966675022703</v>
      </c>
      <c r="AI9" s="17"/>
      <c r="AJ9" s="17">
        <v>0.33907794772295302</v>
      </c>
      <c r="AK9" s="17">
        <v>0.22206252731649001</v>
      </c>
      <c r="AL9" s="17">
        <v>0.19536931636298799</v>
      </c>
      <c r="AM9" s="17">
        <v>0.25682915806448903</v>
      </c>
      <c r="AN9" s="17">
        <v>0.25805797842066203</v>
      </c>
      <c r="AO9" s="17">
        <v>0.232078675211915</v>
      </c>
      <c r="AP9" s="17"/>
      <c r="AQ9" s="17">
        <v>0.28181747038154198</v>
      </c>
      <c r="AR9" s="17">
        <v>0.269253463967145</v>
      </c>
      <c r="AS9" s="17"/>
      <c r="AT9" s="17">
        <v>0.27342755146933101</v>
      </c>
      <c r="AU9" s="17">
        <v>0.263718031599318</v>
      </c>
      <c r="AV9" s="17"/>
      <c r="AW9" s="17">
        <v>0.29335689137908999</v>
      </c>
      <c r="AX9" s="17">
        <v>0.261652447704177</v>
      </c>
      <c r="AY9" s="17"/>
      <c r="AZ9" s="17">
        <v>0.27915721166052299</v>
      </c>
      <c r="BA9" s="17">
        <v>0.27586331004140402</v>
      </c>
      <c r="BB9" s="17"/>
      <c r="BC9" s="17">
        <v>0.26984117982512401</v>
      </c>
      <c r="BD9" s="17">
        <v>0.223731171269727</v>
      </c>
      <c r="BE9" s="17">
        <v>0.26541598664400501</v>
      </c>
      <c r="BF9" s="17">
        <v>0.32556609537866998</v>
      </c>
    </row>
    <row r="10" spans="2:58">
      <c r="B10" s="18" t="s">
        <v>380</v>
      </c>
      <c r="C10" s="17">
        <v>0.26765277154450401</v>
      </c>
      <c r="D10" s="17">
        <v>0.27077755354605398</v>
      </c>
      <c r="E10" s="17">
        <v>0.26499433481193502</v>
      </c>
      <c r="F10" s="17"/>
      <c r="G10" s="17">
        <v>0.25353512813768803</v>
      </c>
      <c r="H10" s="17">
        <v>0.23216068118244201</v>
      </c>
      <c r="I10" s="17">
        <v>0.291106955563396</v>
      </c>
      <c r="J10" s="17">
        <v>0.27291247004975</v>
      </c>
      <c r="K10" s="17">
        <v>0.30062764602898201</v>
      </c>
      <c r="L10" s="17">
        <v>0.26127330621476402</v>
      </c>
      <c r="M10" s="17"/>
      <c r="N10" s="17">
        <v>0.31408195246097098</v>
      </c>
      <c r="O10" s="17">
        <v>0.270385468556258</v>
      </c>
      <c r="P10" s="17">
        <v>0.26870589605914302</v>
      </c>
      <c r="Q10" s="17">
        <v>0.21526658704936</v>
      </c>
      <c r="R10" s="17"/>
      <c r="S10" s="17">
        <v>0.26742644896635998</v>
      </c>
      <c r="T10" s="17">
        <v>0.26172866200605099</v>
      </c>
      <c r="U10" s="17">
        <v>0.29521226499187597</v>
      </c>
      <c r="V10" s="17">
        <v>0.22505515964714401</v>
      </c>
      <c r="W10" s="17">
        <v>0.227060566902726</v>
      </c>
      <c r="X10" s="17">
        <v>0.30209604113970101</v>
      </c>
      <c r="Y10" s="17">
        <v>0.32907674621980698</v>
      </c>
      <c r="Z10" s="17">
        <v>0.20218521968570199</v>
      </c>
      <c r="AA10" s="17">
        <v>0.26719968586409898</v>
      </c>
      <c r="AB10" s="17"/>
      <c r="AC10" s="17">
        <v>0.27371046041971497</v>
      </c>
      <c r="AD10" s="17">
        <v>0.29667931217814197</v>
      </c>
      <c r="AE10" s="17">
        <v>0.25578841258969998</v>
      </c>
      <c r="AF10" s="17">
        <v>0.225175619896823</v>
      </c>
      <c r="AG10" s="17">
        <v>0.25964858228641902</v>
      </c>
      <c r="AH10" s="17">
        <v>0.26792993895774703</v>
      </c>
      <c r="AI10" s="17"/>
      <c r="AJ10" s="17">
        <v>0.27863522436682597</v>
      </c>
      <c r="AK10" s="17">
        <v>0.27539434547802299</v>
      </c>
      <c r="AL10" s="17">
        <v>0.191687868316302</v>
      </c>
      <c r="AM10" s="17">
        <v>0.235829093069261</v>
      </c>
      <c r="AN10" s="17">
        <v>0.279106442289901</v>
      </c>
      <c r="AO10" s="17">
        <v>0.27669060380667798</v>
      </c>
      <c r="AP10" s="17"/>
      <c r="AQ10" s="17">
        <v>0.26638447214278499</v>
      </c>
      <c r="AR10" s="17">
        <v>0.27611025849047599</v>
      </c>
      <c r="AS10" s="17"/>
      <c r="AT10" s="17">
        <v>0.27556217596489901</v>
      </c>
      <c r="AU10" s="17">
        <v>0.238761539565049</v>
      </c>
      <c r="AV10" s="17"/>
      <c r="AW10" s="17">
        <v>0.26758380443332203</v>
      </c>
      <c r="AX10" s="17">
        <v>0.267691033003085</v>
      </c>
      <c r="AY10" s="17"/>
      <c r="AZ10" s="17">
        <v>0.23581405666296201</v>
      </c>
      <c r="BA10" s="17">
        <v>0.27762956224938701</v>
      </c>
      <c r="BB10" s="17"/>
      <c r="BC10" s="17">
        <v>0.26435424486706499</v>
      </c>
      <c r="BD10" s="17">
        <v>0.25794525873683399</v>
      </c>
      <c r="BE10" s="17">
        <v>0.27398605556468802</v>
      </c>
      <c r="BF10" s="17">
        <v>0.27244752524202998</v>
      </c>
    </row>
    <row r="11" spans="2:58" ht="28.9">
      <c r="B11" s="18" t="s">
        <v>381</v>
      </c>
      <c r="C11" s="17">
        <v>0.196371018658619</v>
      </c>
      <c r="D11" s="17">
        <v>0.20189438647315799</v>
      </c>
      <c r="E11" s="17">
        <v>0.19251408541214701</v>
      </c>
      <c r="F11" s="17"/>
      <c r="G11" s="17">
        <v>0.19717097414495999</v>
      </c>
      <c r="H11" s="17">
        <v>0.17791359325891301</v>
      </c>
      <c r="I11" s="17">
        <v>0.20938674672941199</v>
      </c>
      <c r="J11" s="17">
        <v>0.20080461914001499</v>
      </c>
      <c r="K11" s="17">
        <v>0.17539797075740099</v>
      </c>
      <c r="L11" s="17">
        <v>0.21448804318884901</v>
      </c>
      <c r="M11" s="17"/>
      <c r="N11" s="17">
        <v>0.22524253613702699</v>
      </c>
      <c r="O11" s="17">
        <v>0.20194233849458401</v>
      </c>
      <c r="P11" s="17">
        <v>0.195936139942536</v>
      </c>
      <c r="Q11" s="17">
        <v>0.158663603367693</v>
      </c>
      <c r="R11" s="17"/>
      <c r="S11" s="17">
        <v>0.20742315724407601</v>
      </c>
      <c r="T11" s="17">
        <v>0.191694771512436</v>
      </c>
      <c r="U11" s="17">
        <v>0.21229674930863901</v>
      </c>
      <c r="V11" s="17">
        <v>0.25058879094954301</v>
      </c>
      <c r="W11" s="17">
        <v>0.203623399562813</v>
      </c>
      <c r="X11" s="17">
        <v>0.17391246925581599</v>
      </c>
      <c r="Y11" s="17">
        <v>0.16680441163320001</v>
      </c>
      <c r="Z11" s="17">
        <v>0.124455817494056</v>
      </c>
      <c r="AA11" s="17">
        <v>0.19253627183298899</v>
      </c>
      <c r="AB11" s="17"/>
      <c r="AC11" s="17">
        <v>0.23434484688057</v>
      </c>
      <c r="AD11" s="17">
        <v>0.181209381451989</v>
      </c>
      <c r="AE11" s="17">
        <v>0.161112357519545</v>
      </c>
      <c r="AF11" s="17">
        <v>0.19339528083017499</v>
      </c>
      <c r="AG11" s="17">
        <v>0.19095953852550501</v>
      </c>
      <c r="AH11" s="17">
        <v>0.219566516701581</v>
      </c>
      <c r="AI11" s="17"/>
      <c r="AJ11" s="17">
        <v>0.19796037847432399</v>
      </c>
      <c r="AK11" s="17">
        <v>0.22236854123255401</v>
      </c>
      <c r="AL11" s="17">
        <v>0.18122092266496501</v>
      </c>
      <c r="AM11" s="17">
        <v>0.14658991276109701</v>
      </c>
      <c r="AN11" s="17">
        <v>0.20862464889697399</v>
      </c>
      <c r="AO11" s="17">
        <v>0.11157445540326499</v>
      </c>
      <c r="AP11" s="17"/>
      <c r="AQ11" s="17">
        <v>0.21651551410358799</v>
      </c>
      <c r="AR11" s="17">
        <v>0.188782113807892</v>
      </c>
      <c r="AS11" s="17"/>
      <c r="AT11" s="17">
        <v>0.19980356045298001</v>
      </c>
      <c r="AU11" s="17">
        <v>0.18051173557437</v>
      </c>
      <c r="AV11" s="17"/>
      <c r="AW11" s="17">
        <v>0.211614635481746</v>
      </c>
      <c r="AX11" s="17">
        <v>0.187914190415195</v>
      </c>
      <c r="AY11" s="17"/>
      <c r="AZ11" s="17">
        <v>0.232783523179867</v>
      </c>
      <c r="BA11" s="17">
        <v>0.192893616207817</v>
      </c>
      <c r="BB11" s="17"/>
      <c r="BC11" s="17">
        <v>0.22239655717773099</v>
      </c>
      <c r="BD11" s="17">
        <v>0.15130614766703801</v>
      </c>
      <c r="BE11" s="17">
        <v>0.21186969188337501</v>
      </c>
      <c r="BF11" s="17">
        <v>0.22285270152970801</v>
      </c>
    </row>
    <row r="12" spans="2:58" ht="28.9">
      <c r="B12" s="18" t="s">
        <v>314</v>
      </c>
      <c r="C12" s="17">
        <v>0.18987069993637101</v>
      </c>
      <c r="D12" s="17">
        <v>0.19274990411965501</v>
      </c>
      <c r="E12" s="17">
        <v>0.18664688029772</v>
      </c>
      <c r="F12" s="17"/>
      <c r="G12" s="17">
        <v>0.15825561651928999</v>
      </c>
      <c r="H12" s="17">
        <v>0.21124311660300399</v>
      </c>
      <c r="I12" s="17">
        <v>0.177945552302959</v>
      </c>
      <c r="J12" s="17">
        <v>0.175569763235215</v>
      </c>
      <c r="K12" s="17">
        <v>0.206822016790008</v>
      </c>
      <c r="L12" s="17">
        <v>0.20231909114567401</v>
      </c>
      <c r="M12" s="17"/>
      <c r="N12" s="17">
        <v>0.197442591539814</v>
      </c>
      <c r="O12" s="17">
        <v>0.18732960184217601</v>
      </c>
      <c r="P12" s="17">
        <v>0.197329207880342</v>
      </c>
      <c r="Q12" s="17">
        <v>0.17888735669903599</v>
      </c>
      <c r="R12" s="17"/>
      <c r="S12" s="17">
        <v>0.18152786359823</v>
      </c>
      <c r="T12" s="17">
        <v>0.185358742830912</v>
      </c>
      <c r="U12" s="17">
        <v>0.234028026620997</v>
      </c>
      <c r="V12" s="17">
        <v>0.22051128190443101</v>
      </c>
      <c r="W12" s="17">
        <v>0.24322678041298501</v>
      </c>
      <c r="X12" s="17">
        <v>0.13895802952587499</v>
      </c>
      <c r="Y12" s="17">
        <v>0.16609059575749599</v>
      </c>
      <c r="Z12" s="17">
        <v>0.16651907629108301</v>
      </c>
      <c r="AA12" s="17">
        <v>0.17730301369778101</v>
      </c>
      <c r="AB12" s="17"/>
      <c r="AC12" s="17">
        <v>0.191946176979579</v>
      </c>
      <c r="AD12" s="17">
        <v>0.19514166178479</v>
      </c>
      <c r="AE12" s="17">
        <v>0.17931788146001901</v>
      </c>
      <c r="AF12" s="17">
        <v>0.18053699193526801</v>
      </c>
      <c r="AG12" s="17">
        <v>0.18638497600405601</v>
      </c>
      <c r="AH12" s="17">
        <v>0.224292963749575</v>
      </c>
      <c r="AI12" s="17"/>
      <c r="AJ12" s="17">
        <v>0.20548423653926801</v>
      </c>
      <c r="AK12" s="17">
        <v>0.185567421730882</v>
      </c>
      <c r="AL12" s="17">
        <v>0.123775279760953</v>
      </c>
      <c r="AM12" s="17">
        <v>0.18197949795535201</v>
      </c>
      <c r="AN12" s="17">
        <v>0.19529130853040599</v>
      </c>
      <c r="AO12" s="17">
        <v>0.18225821771213099</v>
      </c>
      <c r="AP12" s="17"/>
      <c r="AQ12" s="17">
        <v>0.18609590036346901</v>
      </c>
      <c r="AR12" s="17">
        <v>0.19554477864254299</v>
      </c>
      <c r="AS12" s="17"/>
      <c r="AT12" s="17">
        <v>0.194677727170292</v>
      </c>
      <c r="AU12" s="17">
        <v>0.172937009421126</v>
      </c>
      <c r="AV12" s="17"/>
      <c r="AW12" s="17">
        <v>0.22445305108955399</v>
      </c>
      <c r="AX12" s="17">
        <v>0.170685161008855</v>
      </c>
      <c r="AY12" s="17"/>
      <c r="AZ12" s="17">
        <v>0.20176143819898801</v>
      </c>
      <c r="BA12" s="17">
        <v>0.19206769617448899</v>
      </c>
      <c r="BB12" s="17"/>
      <c r="BC12" s="17">
        <v>0.20343221247580101</v>
      </c>
      <c r="BD12" s="17">
        <v>0.160167376206301</v>
      </c>
      <c r="BE12" s="17">
        <v>0.199508123477208</v>
      </c>
      <c r="BF12" s="17">
        <v>0.20056394841202499</v>
      </c>
    </row>
    <row r="13" spans="2:58" ht="28.9">
      <c r="B13" s="18" t="s">
        <v>297</v>
      </c>
      <c r="C13" s="17">
        <v>0.18512770284360799</v>
      </c>
      <c r="D13" s="17">
        <v>0.17816938595815099</v>
      </c>
      <c r="E13" s="17">
        <v>0.19251945646999899</v>
      </c>
      <c r="F13" s="17"/>
      <c r="G13" s="17">
        <v>0.17999941220247201</v>
      </c>
      <c r="H13" s="17">
        <v>0.18540824644123499</v>
      </c>
      <c r="I13" s="17">
        <v>0.18899439889873601</v>
      </c>
      <c r="J13" s="17">
        <v>0.17169342594097101</v>
      </c>
      <c r="K13" s="17">
        <v>0.181464317804791</v>
      </c>
      <c r="L13" s="17">
        <v>0.19992954995595699</v>
      </c>
      <c r="M13" s="17"/>
      <c r="N13" s="17">
        <v>0.199566288184684</v>
      </c>
      <c r="O13" s="17">
        <v>0.177960357273731</v>
      </c>
      <c r="P13" s="17">
        <v>0.20711868124995</v>
      </c>
      <c r="Q13" s="17">
        <v>0.15870088571044899</v>
      </c>
      <c r="R13" s="17"/>
      <c r="S13" s="17">
        <v>0.19484737954401701</v>
      </c>
      <c r="T13" s="17">
        <v>0.19960199033607101</v>
      </c>
      <c r="U13" s="17">
        <v>0.20178505430638399</v>
      </c>
      <c r="V13" s="17">
        <v>0.18746575511377001</v>
      </c>
      <c r="W13" s="17">
        <v>0.132534924175993</v>
      </c>
      <c r="X13" s="17">
        <v>0.13354072982053999</v>
      </c>
      <c r="Y13" s="17">
        <v>0.20886502939443699</v>
      </c>
      <c r="Z13" s="17">
        <v>0.209744172256495</v>
      </c>
      <c r="AA13" s="17">
        <v>0.18989423432007199</v>
      </c>
      <c r="AB13" s="17"/>
      <c r="AC13" s="17">
        <v>0.197023908541898</v>
      </c>
      <c r="AD13" s="17">
        <v>0.17863131629562901</v>
      </c>
      <c r="AE13" s="17">
        <v>0.159969137902297</v>
      </c>
      <c r="AF13" s="17">
        <v>0.188697090778459</v>
      </c>
      <c r="AG13" s="17">
        <v>0.20247532805330201</v>
      </c>
      <c r="AH13" s="17">
        <v>0.18367246834251499</v>
      </c>
      <c r="AI13" s="17"/>
      <c r="AJ13" s="17">
        <v>0.171822052893572</v>
      </c>
      <c r="AK13" s="17">
        <v>0.18785825104777601</v>
      </c>
      <c r="AL13" s="17">
        <v>0.17583216161190601</v>
      </c>
      <c r="AM13" s="17">
        <v>0.220196862322736</v>
      </c>
      <c r="AN13" s="17">
        <v>0.20722652692140101</v>
      </c>
      <c r="AO13" s="17">
        <v>0.109022555281549</v>
      </c>
      <c r="AP13" s="17"/>
      <c r="AQ13" s="17">
        <v>0.19287618326011</v>
      </c>
      <c r="AR13" s="17">
        <v>0.18438099803424299</v>
      </c>
      <c r="AS13" s="17"/>
      <c r="AT13" s="17">
        <v>0.186315121430433</v>
      </c>
      <c r="AU13" s="17">
        <v>0.18629259556962099</v>
      </c>
      <c r="AV13" s="17"/>
      <c r="AW13" s="17">
        <v>0.17902294887956799</v>
      </c>
      <c r="AX13" s="17">
        <v>0.188514488036471</v>
      </c>
      <c r="AY13" s="17"/>
      <c r="AZ13" s="17">
        <v>0.18378955079861201</v>
      </c>
      <c r="BA13" s="17">
        <v>0.188992799463989</v>
      </c>
      <c r="BB13" s="17"/>
      <c r="BC13" s="17">
        <v>0.21823337337822499</v>
      </c>
      <c r="BD13" s="17">
        <v>0.18512578873406299</v>
      </c>
      <c r="BE13" s="17">
        <v>0.20500291682657901</v>
      </c>
      <c r="BF13" s="17">
        <v>0.172216199423083</v>
      </c>
    </row>
    <row r="14" spans="2:58" ht="43.15">
      <c r="B14" s="18" t="s">
        <v>316</v>
      </c>
      <c r="C14" s="17">
        <v>0.18392321532695899</v>
      </c>
      <c r="D14" s="17">
        <v>0.166596970493604</v>
      </c>
      <c r="E14" s="17">
        <v>0.20148930967151801</v>
      </c>
      <c r="F14" s="17"/>
      <c r="G14" s="17">
        <v>0.24201723122268401</v>
      </c>
      <c r="H14" s="17">
        <v>0.223370810076082</v>
      </c>
      <c r="I14" s="17">
        <v>0.17564185374074001</v>
      </c>
      <c r="J14" s="17">
        <v>0.132957152774722</v>
      </c>
      <c r="K14" s="17">
        <v>0.17430968013954301</v>
      </c>
      <c r="L14" s="17">
        <v>0.169593224438565</v>
      </c>
      <c r="M14" s="17"/>
      <c r="N14" s="17">
        <v>0.230003803087762</v>
      </c>
      <c r="O14" s="17">
        <v>0.18424003108822901</v>
      </c>
      <c r="P14" s="17">
        <v>0.17285150903284399</v>
      </c>
      <c r="Q14" s="17">
        <v>0.14236121276866701</v>
      </c>
      <c r="R14" s="17"/>
      <c r="S14" s="17">
        <v>0.19944824193828301</v>
      </c>
      <c r="T14" s="17">
        <v>0.15402546675345799</v>
      </c>
      <c r="U14" s="17">
        <v>0.14751851300632901</v>
      </c>
      <c r="V14" s="17">
        <v>0.21532695585467199</v>
      </c>
      <c r="W14" s="17">
        <v>0.21816047934622801</v>
      </c>
      <c r="X14" s="17">
        <v>0.20282554468612499</v>
      </c>
      <c r="Y14" s="17">
        <v>0.196648306486605</v>
      </c>
      <c r="Z14" s="17">
        <v>0.235986978886911</v>
      </c>
      <c r="AA14" s="17">
        <v>0.13780392298345001</v>
      </c>
      <c r="AB14" s="17"/>
      <c r="AC14" s="17">
        <v>0.19264193302594501</v>
      </c>
      <c r="AD14" s="17">
        <v>0.19046150835195599</v>
      </c>
      <c r="AE14" s="17">
        <v>0.200880615205142</v>
      </c>
      <c r="AF14" s="17">
        <v>0.151849966978546</v>
      </c>
      <c r="AG14" s="17">
        <v>0.164936282750828</v>
      </c>
      <c r="AH14" s="17">
        <v>0.21693816142794001</v>
      </c>
      <c r="AI14" s="17"/>
      <c r="AJ14" s="17">
        <v>0.187737231300005</v>
      </c>
      <c r="AK14" s="17">
        <v>0.181812279548492</v>
      </c>
      <c r="AL14" s="17">
        <v>0.13041713866278301</v>
      </c>
      <c r="AM14" s="17">
        <v>0.13548658409515099</v>
      </c>
      <c r="AN14" s="17">
        <v>0.21302639060772199</v>
      </c>
      <c r="AO14" s="17">
        <v>0.19136825331184501</v>
      </c>
      <c r="AP14" s="17"/>
      <c r="AQ14" s="17">
        <v>0.18863244582180999</v>
      </c>
      <c r="AR14" s="17">
        <v>0.18828525458016601</v>
      </c>
      <c r="AS14" s="17"/>
      <c r="AT14" s="17">
        <v>0.18139496864992799</v>
      </c>
      <c r="AU14" s="17">
        <v>0.19682159534543101</v>
      </c>
      <c r="AV14" s="17"/>
      <c r="AW14" s="17">
        <v>0.22730391873736799</v>
      </c>
      <c r="AX14" s="17">
        <v>0.159856541251018</v>
      </c>
      <c r="AY14" s="17"/>
      <c r="AZ14" s="17">
        <v>0.20191473456223</v>
      </c>
      <c r="BA14" s="17">
        <v>0.18166337082307099</v>
      </c>
      <c r="BB14" s="17"/>
      <c r="BC14" s="17">
        <v>0.22776517240654801</v>
      </c>
      <c r="BD14" s="17">
        <v>0.13315851799839301</v>
      </c>
      <c r="BE14" s="17">
        <v>0.20158740101428599</v>
      </c>
      <c r="BF14" s="17">
        <v>0.18273229535496099</v>
      </c>
    </row>
    <row r="15" spans="2:58">
      <c r="B15" s="18" t="s">
        <v>298</v>
      </c>
      <c r="C15" s="17">
        <v>0.171401533545498</v>
      </c>
      <c r="D15" s="17">
        <v>0.18553355661454901</v>
      </c>
      <c r="E15" s="17">
        <v>0.158050279694009</v>
      </c>
      <c r="F15" s="17"/>
      <c r="G15" s="17">
        <v>0.203351601383576</v>
      </c>
      <c r="H15" s="17">
        <v>0.18749102078740901</v>
      </c>
      <c r="I15" s="17">
        <v>0.19370753530978099</v>
      </c>
      <c r="J15" s="17">
        <v>0.13710304076052199</v>
      </c>
      <c r="K15" s="17">
        <v>0.165699224534818</v>
      </c>
      <c r="L15" s="17">
        <v>0.151955349223101</v>
      </c>
      <c r="M15" s="17"/>
      <c r="N15" s="17">
        <v>0.203820012941622</v>
      </c>
      <c r="O15" s="17">
        <v>0.174198888266618</v>
      </c>
      <c r="P15" s="17">
        <v>0.15659847502281701</v>
      </c>
      <c r="Q15" s="17">
        <v>0.14749157373545199</v>
      </c>
      <c r="R15" s="17"/>
      <c r="S15" s="17">
        <v>0.20235365599298799</v>
      </c>
      <c r="T15" s="17">
        <v>0.18130333080188399</v>
      </c>
      <c r="U15" s="17">
        <v>0.142340814185758</v>
      </c>
      <c r="V15" s="17">
        <v>0.16663532107543599</v>
      </c>
      <c r="W15" s="17">
        <v>0.18016778571706399</v>
      </c>
      <c r="X15" s="17">
        <v>0.15219403988173499</v>
      </c>
      <c r="Y15" s="17">
        <v>0.13388740214554001</v>
      </c>
      <c r="Z15" s="17">
        <v>0.19752815781834901</v>
      </c>
      <c r="AA15" s="17">
        <v>0.17667199259386099</v>
      </c>
      <c r="AB15" s="17"/>
      <c r="AC15" s="17">
        <v>0.218531460505309</v>
      </c>
      <c r="AD15" s="17">
        <v>0.177826901267301</v>
      </c>
      <c r="AE15" s="17">
        <v>0.123501257611965</v>
      </c>
      <c r="AF15" s="17">
        <v>0.13274609749607399</v>
      </c>
      <c r="AG15" s="17">
        <v>0.172888651469049</v>
      </c>
      <c r="AH15" s="17">
        <v>0.16452701103751699</v>
      </c>
      <c r="AI15" s="17"/>
      <c r="AJ15" s="17">
        <v>0.14514947880012899</v>
      </c>
      <c r="AK15" s="17">
        <v>0.14355207698823799</v>
      </c>
      <c r="AL15" s="17">
        <v>0.19247722746009199</v>
      </c>
      <c r="AM15" s="17">
        <v>0.21119453078418299</v>
      </c>
      <c r="AN15" s="17">
        <v>0.214297515674299</v>
      </c>
      <c r="AO15" s="17">
        <v>0.25178957854483602</v>
      </c>
      <c r="AP15" s="17"/>
      <c r="AQ15" s="17">
        <v>0.20902228698261899</v>
      </c>
      <c r="AR15" s="17">
        <v>0.152848371540862</v>
      </c>
      <c r="AS15" s="17"/>
      <c r="AT15" s="17">
        <v>0.16271316334994601</v>
      </c>
      <c r="AU15" s="17">
        <v>0.20727730763305099</v>
      </c>
      <c r="AV15" s="17"/>
      <c r="AW15" s="17">
        <v>0.177662120594827</v>
      </c>
      <c r="AX15" s="17">
        <v>0.16792829553423699</v>
      </c>
      <c r="AY15" s="17"/>
      <c r="AZ15" s="17">
        <v>0.19958848020164399</v>
      </c>
      <c r="BA15" s="17">
        <v>0.16132554682113501</v>
      </c>
      <c r="BB15" s="17"/>
      <c r="BC15" s="17">
        <v>0.28353552083539801</v>
      </c>
      <c r="BD15" s="17">
        <v>0.14181626833994901</v>
      </c>
      <c r="BE15" s="17">
        <v>0.16442571668624101</v>
      </c>
      <c r="BF15" s="17">
        <v>0.13494766606303901</v>
      </c>
    </row>
    <row r="16" spans="2:58" ht="28.9">
      <c r="B16" s="18" t="s">
        <v>382</v>
      </c>
      <c r="C16" s="17">
        <v>0.162150375037244</v>
      </c>
      <c r="D16" s="17">
        <v>0.16035114963840399</v>
      </c>
      <c r="E16" s="17">
        <v>0.16338504185671801</v>
      </c>
      <c r="F16" s="17"/>
      <c r="G16" s="17">
        <v>0.23213731442514299</v>
      </c>
      <c r="H16" s="17">
        <v>0.16343417073566699</v>
      </c>
      <c r="I16" s="17">
        <v>0.164324494129339</v>
      </c>
      <c r="J16" s="17">
        <v>0.107631140156058</v>
      </c>
      <c r="K16" s="17">
        <v>0.14695442878835999</v>
      </c>
      <c r="L16" s="17">
        <v>0.16636483129347801</v>
      </c>
      <c r="M16" s="17"/>
      <c r="N16" s="17">
        <v>0.201796794540853</v>
      </c>
      <c r="O16" s="17">
        <v>0.169643839398531</v>
      </c>
      <c r="P16" s="17">
        <v>0.12796961836142101</v>
      </c>
      <c r="Q16" s="17">
        <v>0.14255155249566201</v>
      </c>
      <c r="R16" s="17"/>
      <c r="S16" s="17">
        <v>0.18880946878039601</v>
      </c>
      <c r="T16" s="17">
        <v>0.19742230357729401</v>
      </c>
      <c r="U16" s="17">
        <v>0.148807215750866</v>
      </c>
      <c r="V16" s="17">
        <v>0.15166953484120599</v>
      </c>
      <c r="W16" s="17">
        <v>0.16489434836031999</v>
      </c>
      <c r="X16" s="17">
        <v>0.17589041564562499</v>
      </c>
      <c r="Y16" s="17">
        <v>0.159790899958969</v>
      </c>
      <c r="Z16" s="17">
        <v>0.139804775713568</v>
      </c>
      <c r="AA16" s="17">
        <v>0.102407380179674</v>
      </c>
      <c r="AB16" s="17"/>
      <c r="AC16" s="17">
        <v>0.163238953047708</v>
      </c>
      <c r="AD16" s="17">
        <v>0.16371549786303399</v>
      </c>
      <c r="AE16" s="17">
        <v>0.18834820973406199</v>
      </c>
      <c r="AF16" s="17">
        <v>0.17092905551724699</v>
      </c>
      <c r="AG16" s="17">
        <v>0.12165790825973399</v>
      </c>
      <c r="AH16" s="17">
        <v>0.121371909883066</v>
      </c>
      <c r="AI16" s="17"/>
      <c r="AJ16" s="17">
        <v>0.16357378749528501</v>
      </c>
      <c r="AK16" s="17">
        <v>0.154802677114107</v>
      </c>
      <c r="AL16" s="17">
        <v>0.114825159728104</v>
      </c>
      <c r="AM16" s="17">
        <v>0.13312560007615001</v>
      </c>
      <c r="AN16" s="17">
        <v>0.18436571554937101</v>
      </c>
      <c r="AO16" s="17">
        <v>0.27084609297110301</v>
      </c>
      <c r="AP16" s="17"/>
      <c r="AQ16" s="17">
        <v>0.15770210660079101</v>
      </c>
      <c r="AR16" s="17">
        <v>0.16302687206151201</v>
      </c>
      <c r="AS16" s="17"/>
      <c r="AT16" s="17">
        <v>0.16190459187600001</v>
      </c>
      <c r="AU16" s="17">
        <v>0.16112124792629401</v>
      </c>
      <c r="AV16" s="17"/>
      <c r="AW16" s="17">
        <v>0.18627764689002299</v>
      </c>
      <c r="AX16" s="17">
        <v>0.14876508751599199</v>
      </c>
      <c r="AY16" s="17"/>
      <c r="AZ16" s="17">
        <v>0.165202545507041</v>
      </c>
      <c r="BA16" s="17">
        <v>0.16459740062867201</v>
      </c>
      <c r="BB16" s="17"/>
      <c r="BC16" s="17">
        <v>0.189600281938411</v>
      </c>
      <c r="BD16" s="17">
        <v>0.15692811745891899</v>
      </c>
      <c r="BE16" s="17">
        <v>0.18677658391242699</v>
      </c>
      <c r="BF16" s="17">
        <v>0.15482774397521301</v>
      </c>
    </row>
    <row r="17" spans="2:58">
      <c r="B17" s="18" t="s">
        <v>101</v>
      </c>
      <c r="C17" s="17">
        <v>0.14841117533741799</v>
      </c>
      <c r="D17" s="17">
        <v>0.128036231945173</v>
      </c>
      <c r="E17" s="17">
        <v>0.168482165648525</v>
      </c>
      <c r="F17" s="17"/>
      <c r="G17" s="17">
        <v>9.8969652126162502E-2</v>
      </c>
      <c r="H17" s="17">
        <v>0.113605565112976</v>
      </c>
      <c r="I17" s="17">
        <v>0.12515591013445301</v>
      </c>
      <c r="J17" s="17">
        <v>0.18199955269825999</v>
      </c>
      <c r="K17" s="17">
        <v>0.19036132752856399</v>
      </c>
      <c r="L17" s="17">
        <v>0.17306815787410601</v>
      </c>
      <c r="M17" s="17"/>
      <c r="N17" s="17">
        <v>8.9448617078312295E-2</v>
      </c>
      <c r="O17" s="17">
        <v>0.14407315196373899</v>
      </c>
      <c r="P17" s="17">
        <v>0.170664330475016</v>
      </c>
      <c r="Q17" s="17">
        <v>0.19425648776985699</v>
      </c>
      <c r="R17" s="17"/>
      <c r="S17" s="17">
        <v>0.127592673796628</v>
      </c>
      <c r="T17" s="17">
        <v>0.164314289914961</v>
      </c>
      <c r="U17" s="17">
        <v>0.159349690204518</v>
      </c>
      <c r="V17" s="17">
        <v>0.12457956344003</v>
      </c>
      <c r="W17" s="17">
        <v>0.13819424975265701</v>
      </c>
      <c r="X17" s="17">
        <v>0.148976181805337</v>
      </c>
      <c r="Y17" s="17">
        <v>0.136518584420254</v>
      </c>
      <c r="Z17" s="17">
        <v>0.19621054150557801</v>
      </c>
      <c r="AA17" s="17">
        <v>0.16278767821520099</v>
      </c>
      <c r="AB17" s="17"/>
      <c r="AC17" s="17">
        <v>9.6789546592169207E-2</v>
      </c>
      <c r="AD17" s="17">
        <v>0.16096687463012499</v>
      </c>
      <c r="AE17" s="17">
        <v>0.15587890057235901</v>
      </c>
      <c r="AF17" s="17">
        <v>0.157530161574165</v>
      </c>
      <c r="AG17" s="17">
        <v>0.21715290595314499</v>
      </c>
      <c r="AH17" s="17">
        <v>0.13120137793240899</v>
      </c>
      <c r="AI17" s="17"/>
      <c r="AJ17" s="17">
        <v>0.15112797161391101</v>
      </c>
      <c r="AK17" s="17">
        <v>0.15661064293369001</v>
      </c>
      <c r="AL17" s="17">
        <v>0.184179030524973</v>
      </c>
      <c r="AM17" s="17">
        <v>0.120695481284911</v>
      </c>
      <c r="AN17" s="17">
        <v>0.13030684428570499</v>
      </c>
      <c r="AO17" s="17">
        <v>0.119191237157396</v>
      </c>
      <c r="AP17" s="17"/>
      <c r="AQ17" s="17">
        <v>0.12977062969922101</v>
      </c>
      <c r="AR17" s="17">
        <v>0.14045471686081601</v>
      </c>
      <c r="AS17" s="17"/>
      <c r="AT17" s="17">
        <v>0.15200261589598699</v>
      </c>
      <c r="AU17" s="17">
        <v>0.132041679747779</v>
      </c>
      <c r="AV17" s="17"/>
      <c r="AW17" s="17">
        <v>0.103100282544984</v>
      </c>
      <c r="AX17" s="17">
        <v>0.17354867665012799</v>
      </c>
      <c r="AY17" s="17"/>
      <c r="AZ17" s="17">
        <v>0.11196246296029599</v>
      </c>
      <c r="BA17" s="17">
        <v>0.15229879185835399</v>
      </c>
      <c r="BB17" s="17"/>
      <c r="BC17" s="17">
        <v>6.54891714662479E-2</v>
      </c>
      <c r="BD17" s="17">
        <v>0.18846643339289501</v>
      </c>
      <c r="BE17" s="17">
        <v>9.2319266733266001E-2</v>
      </c>
      <c r="BF17" s="17">
        <v>0.14327296497605299</v>
      </c>
    </row>
    <row r="18" spans="2:58" ht="28.9">
      <c r="B18" s="18" t="s">
        <v>317</v>
      </c>
      <c r="C18" s="17">
        <v>0.14556550370951901</v>
      </c>
      <c r="D18" s="17">
        <v>0.13312691090456</v>
      </c>
      <c r="E18" s="17">
        <v>0.157914139329146</v>
      </c>
      <c r="F18" s="17"/>
      <c r="G18" s="17">
        <v>0.20824307894138</v>
      </c>
      <c r="H18" s="17">
        <v>0.150121953665035</v>
      </c>
      <c r="I18" s="17">
        <v>0.15225380233212399</v>
      </c>
      <c r="J18" s="17">
        <v>0.106305216552864</v>
      </c>
      <c r="K18" s="17">
        <v>0.12224858223655199</v>
      </c>
      <c r="L18" s="17">
        <v>0.14304106196809499</v>
      </c>
      <c r="M18" s="17"/>
      <c r="N18" s="17">
        <v>0.16669460712373699</v>
      </c>
      <c r="O18" s="17">
        <v>0.108474169377346</v>
      </c>
      <c r="P18" s="17">
        <v>0.150545661164565</v>
      </c>
      <c r="Q18" s="17">
        <v>0.1555184538504</v>
      </c>
      <c r="R18" s="17"/>
      <c r="S18" s="17">
        <v>0.127467056266995</v>
      </c>
      <c r="T18" s="17">
        <v>0.13932173448289301</v>
      </c>
      <c r="U18" s="17">
        <v>9.7167951180876996E-2</v>
      </c>
      <c r="V18" s="17">
        <v>0.177329838551299</v>
      </c>
      <c r="W18" s="17">
        <v>0.13243048821624101</v>
      </c>
      <c r="X18" s="17">
        <v>0.19932090042196701</v>
      </c>
      <c r="Y18" s="17">
        <v>0.16298291024595901</v>
      </c>
      <c r="Z18" s="17">
        <v>0.15181364297630401</v>
      </c>
      <c r="AA18" s="17">
        <v>0.13591907369969899</v>
      </c>
      <c r="AB18" s="17"/>
      <c r="AC18" s="17">
        <v>0.14294111530367801</v>
      </c>
      <c r="AD18" s="17">
        <v>0.14937830310453301</v>
      </c>
      <c r="AE18" s="17">
        <v>0.15051974733530299</v>
      </c>
      <c r="AF18" s="17">
        <v>0.149616049361009</v>
      </c>
      <c r="AG18" s="17">
        <v>0.115437994664498</v>
      </c>
      <c r="AH18" s="17">
        <v>0.17631342731022401</v>
      </c>
      <c r="AI18" s="17"/>
      <c r="AJ18" s="17">
        <v>0.13426072037829401</v>
      </c>
      <c r="AK18" s="17">
        <v>0.13345844958084099</v>
      </c>
      <c r="AL18" s="17">
        <v>0.170720031452638</v>
      </c>
      <c r="AM18" s="17">
        <v>0.186239642578507</v>
      </c>
      <c r="AN18" s="17">
        <v>0.14287941404099899</v>
      </c>
      <c r="AO18" s="17">
        <v>0.21864738141443299</v>
      </c>
      <c r="AP18" s="17"/>
      <c r="AQ18" s="17">
        <v>0.15504944778431901</v>
      </c>
      <c r="AR18" s="17">
        <v>0.13808845691730601</v>
      </c>
      <c r="AS18" s="17"/>
      <c r="AT18" s="17">
        <v>0.14537876707977601</v>
      </c>
      <c r="AU18" s="17">
        <v>0.15070950453309201</v>
      </c>
      <c r="AV18" s="17"/>
      <c r="AW18" s="17">
        <v>0.16568580539383501</v>
      </c>
      <c r="AX18" s="17">
        <v>0.134403196395944</v>
      </c>
      <c r="AY18" s="17"/>
      <c r="AZ18" s="17">
        <v>0.18510535272008699</v>
      </c>
      <c r="BA18" s="17">
        <v>0.137795845255542</v>
      </c>
      <c r="BB18" s="17"/>
      <c r="BC18" s="17">
        <v>0.19747917512719501</v>
      </c>
      <c r="BD18" s="17">
        <v>0.131928858399079</v>
      </c>
      <c r="BE18" s="17">
        <v>0.14780303876596201</v>
      </c>
      <c r="BF18" s="17">
        <v>0.14555642219051901</v>
      </c>
    </row>
    <row r="19" spans="2:58">
      <c r="B19" s="18" t="s">
        <v>315</v>
      </c>
      <c r="C19" s="17">
        <v>0.132698551870717</v>
      </c>
      <c r="D19" s="17">
        <v>0.12563647654632601</v>
      </c>
      <c r="E19" s="17">
        <v>0.13959421925264201</v>
      </c>
      <c r="F19" s="17"/>
      <c r="G19" s="17">
        <v>0.16057589845332099</v>
      </c>
      <c r="H19" s="17">
        <v>0.173485223424685</v>
      </c>
      <c r="I19" s="17">
        <v>0.18088439541462201</v>
      </c>
      <c r="J19" s="17">
        <v>0.117866691507459</v>
      </c>
      <c r="K19" s="17">
        <v>7.7758114751242599E-2</v>
      </c>
      <c r="L19" s="17">
        <v>9.0956763626804701E-2</v>
      </c>
      <c r="M19" s="17"/>
      <c r="N19" s="17">
        <v>0.150965672610263</v>
      </c>
      <c r="O19" s="17">
        <v>0.13315390822466899</v>
      </c>
      <c r="P19" s="17">
        <v>0.12659255487641699</v>
      </c>
      <c r="Q19" s="17">
        <v>0.118638089184149</v>
      </c>
      <c r="R19" s="17"/>
      <c r="S19" s="17">
        <v>0.15657606143468999</v>
      </c>
      <c r="T19" s="17">
        <v>0.12944429381411399</v>
      </c>
      <c r="U19" s="17">
        <v>7.9488593254329096E-2</v>
      </c>
      <c r="V19" s="17">
        <v>0.144128597670313</v>
      </c>
      <c r="W19" s="17">
        <v>0.191675408677246</v>
      </c>
      <c r="X19" s="17">
        <v>0.11639971769214599</v>
      </c>
      <c r="Y19" s="17">
        <v>0.126841661836541</v>
      </c>
      <c r="Z19" s="17">
        <v>0.15111742873303899</v>
      </c>
      <c r="AA19" s="17">
        <v>0.111584949453268</v>
      </c>
      <c r="AB19" s="17"/>
      <c r="AC19" s="17">
        <v>0.17373624571819801</v>
      </c>
      <c r="AD19" s="17">
        <v>0.11255274464631999</v>
      </c>
      <c r="AE19" s="17">
        <v>0.145437505615228</v>
      </c>
      <c r="AF19" s="17">
        <v>0.12014238603555</v>
      </c>
      <c r="AG19" s="17">
        <v>0.10956845458794</v>
      </c>
      <c r="AH19" s="17">
        <v>0.100872330973427</v>
      </c>
      <c r="AI19" s="17"/>
      <c r="AJ19" s="17">
        <v>0.118271156754492</v>
      </c>
      <c r="AK19" s="17">
        <v>0.13495008324928501</v>
      </c>
      <c r="AL19" s="17">
        <v>0.11657488287493201</v>
      </c>
      <c r="AM19" s="17">
        <v>0.14170065700116</v>
      </c>
      <c r="AN19" s="17">
        <v>0.166661635507516</v>
      </c>
      <c r="AO19" s="17">
        <v>7.9968202485434695E-2</v>
      </c>
      <c r="AP19" s="17"/>
      <c r="AQ19" s="17">
        <v>0.16786525612391001</v>
      </c>
      <c r="AR19" s="17">
        <v>0.12895060114777801</v>
      </c>
      <c r="AS19" s="17"/>
      <c r="AT19" s="17">
        <v>0.130482012249025</v>
      </c>
      <c r="AU19" s="17">
        <v>0.145109998559067</v>
      </c>
      <c r="AV19" s="17"/>
      <c r="AW19" s="17">
        <v>0.14318881600713701</v>
      </c>
      <c r="AX19" s="17">
        <v>0.12687878067998101</v>
      </c>
      <c r="AY19" s="17"/>
      <c r="AZ19" s="17">
        <v>0.14538068642632801</v>
      </c>
      <c r="BA19" s="17">
        <v>0.12667704388635001</v>
      </c>
      <c r="BB19" s="17"/>
      <c r="BC19" s="17">
        <v>0.181793514877544</v>
      </c>
      <c r="BD19" s="17">
        <v>0.118831199834198</v>
      </c>
      <c r="BE19" s="17">
        <v>0.129328006863067</v>
      </c>
      <c r="BF19" s="17">
        <v>0.14114075468972001</v>
      </c>
    </row>
    <row r="20" spans="2:58">
      <c r="B20" s="18" t="s">
        <v>313</v>
      </c>
      <c r="C20" s="17">
        <v>0.122666960527634</v>
      </c>
      <c r="D20" s="17">
        <v>0.13211309090892701</v>
      </c>
      <c r="E20" s="17">
        <v>0.114391290015161</v>
      </c>
      <c r="F20" s="17"/>
      <c r="G20" s="17">
        <v>0.14454872389408099</v>
      </c>
      <c r="H20" s="17">
        <v>0.149149703741532</v>
      </c>
      <c r="I20" s="17">
        <v>0.16180188641631901</v>
      </c>
      <c r="J20" s="17">
        <v>8.9701568182919994E-2</v>
      </c>
      <c r="K20" s="17">
        <v>9.9619654087056003E-2</v>
      </c>
      <c r="L20" s="17">
        <v>9.9514376069454694E-2</v>
      </c>
      <c r="M20" s="17"/>
      <c r="N20" s="17">
        <v>0.15093891190721601</v>
      </c>
      <c r="O20" s="17">
        <v>0.13377856396802601</v>
      </c>
      <c r="P20" s="17">
        <v>9.1828129451088106E-2</v>
      </c>
      <c r="Q20" s="17">
        <v>0.108428974242695</v>
      </c>
      <c r="R20" s="17"/>
      <c r="S20" s="17">
        <v>0.126000362090915</v>
      </c>
      <c r="T20" s="17">
        <v>0.101857739861709</v>
      </c>
      <c r="U20" s="17">
        <v>0.109295410671141</v>
      </c>
      <c r="V20" s="17">
        <v>0.12532258793988699</v>
      </c>
      <c r="W20" s="17">
        <v>0.17488635081689599</v>
      </c>
      <c r="X20" s="17">
        <v>0.153390917299628</v>
      </c>
      <c r="Y20" s="17">
        <v>9.5689143916510705E-2</v>
      </c>
      <c r="Z20" s="17">
        <v>0.130281750771223</v>
      </c>
      <c r="AA20" s="17">
        <v>0.110952764485701</v>
      </c>
      <c r="AB20" s="17"/>
      <c r="AC20" s="17">
        <v>0.14501242886794199</v>
      </c>
      <c r="AD20" s="17">
        <v>0.13025908026376401</v>
      </c>
      <c r="AE20" s="17">
        <v>0.12256811648134899</v>
      </c>
      <c r="AF20" s="17">
        <v>0.104378536308241</v>
      </c>
      <c r="AG20" s="17">
        <v>9.7355605300092504E-2</v>
      </c>
      <c r="AH20" s="17">
        <v>7.7282676304509995E-2</v>
      </c>
      <c r="AI20" s="17"/>
      <c r="AJ20" s="17">
        <v>0.116823756113439</v>
      </c>
      <c r="AK20" s="17">
        <v>0.104440294620411</v>
      </c>
      <c r="AL20" s="17">
        <v>0.119124703344223</v>
      </c>
      <c r="AM20" s="17">
        <v>0.15224232907897101</v>
      </c>
      <c r="AN20" s="17">
        <v>0.13999388794998099</v>
      </c>
      <c r="AO20" s="17">
        <v>0.16991243518136301</v>
      </c>
      <c r="AP20" s="17"/>
      <c r="AQ20" s="17">
        <v>0.136984499794186</v>
      </c>
      <c r="AR20" s="17">
        <v>0.12516122562142401</v>
      </c>
      <c r="AS20" s="17"/>
      <c r="AT20" s="17">
        <v>0.118348842294381</v>
      </c>
      <c r="AU20" s="17">
        <v>0.13815901185224899</v>
      </c>
      <c r="AV20" s="17"/>
      <c r="AW20" s="17">
        <v>0.13704850669885599</v>
      </c>
      <c r="AX20" s="17">
        <v>0.11468839039850499</v>
      </c>
      <c r="AY20" s="17"/>
      <c r="AZ20" s="17">
        <v>0.14652433002965301</v>
      </c>
      <c r="BA20" s="17">
        <v>0.114186236570248</v>
      </c>
      <c r="BB20" s="17"/>
      <c r="BC20" s="17">
        <v>0.17026034465126499</v>
      </c>
      <c r="BD20" s="17">
        <v>0.108398003395002</v>
      </c>
      <c r="BE20" s="17">
        <v>0.12861363899860601</v>
      </c>
      <c r="BF20" s="17">
        <v>0.122349346232679</v>
      </c>
    </row>
    <row r="21" spans="2:58" ht="28.9">
      <c r="B21" s="18" t="s">
        <v>303</v>
      </c>
      <c r="C21" s="17">
        <v>0.107079918793655</v>
      </c>
      <c r="D21" s="17">
        <v>0.122414948960933</v>
      </c>
      <c r="E21" s="17">
        <v>9.0879397320908106E-2</v>
      </c>
      <c r="F21" s="17"/>
      <c r="G21" s="17">
        <v>6.5492037666589994E-2</v>
      </c>
      <c r="H21" s="17">
        <v>8.98233632774431E-2</v>
      </c>
      <c r="I21" s="17">
        <v>6.8224754155341599E-2</v>
      </c>
      <c r="J21" s="17">
        <v>0.12900445265149799</v>
      </c>
      <c r="K21" s="17">
        <v>0.134193677812637</v>
      </c>
      <c r="L21" s="17">
        <v>0.141205702749162</v>
      </c>
      <c r="M21" s="17"/>
      <c r="N21" s="17">
        <v>9.3311406619808607E-2</v>
      </c>
      <c r="O21" s="17">
        <v>9.8981019267271805E-2</v>
      </c>
      <c r="P21" s="17">
        <v>0.10163772167718101</v>
      </c>
      <c r="Q21" s="17">
        <v>0.13582331472576201</v>
      </c>
      <c r="R21" s="17"/>
      <c r="S21" s="17">
        <v>9.2218027881397699E-2</v>
      </c>
      <c r="T21" s="17">
        <v>0.130194116850677</v>
      </c>
      <c r="U21" s="17">
        <v>9.9094783977640905E-2</v>
      </c>
      <c r="V21" s="17">
        <v>9.1125771348848597E-2</v>
      </c>
      <c r="W21" s="17">
        <v>9.4103769682862895E-2</v>
      </c>
      <c r="X21" s="17">
        <v>0.12033767643462499</v>
      </c>
      <c r="Y21" s="17">
        <v>0.112739188176244</v>
      </c>
      <c r="Z21" s="17">
        <v>7.6050077890714898E-2</v>
      </c>
      <c r="AA21" s="17">
        <v>0.120873239269018</v>
      </c>
      <c r="AB21" s="17"/>
      <c r="AC21" s="17">
        <v>0.106298659068124</v>
      </c>
      <c r="AD21" s="17">
        <v>9.8561519284060206E-2</v>
      </c>
      <c r="AE21" s="17">
        <v>9.1058093082194799E-2</v>
      </c>
      <c r="AF21" s="17">
        <v>0.10964306514257199</v>
      </c>
      <c r="AG21" s="17">
        <v>0.120182269184158</v>
      </c>
      <c r="AH21" s="17">
        <v>0.18219959769003499</v>
      </c>
      <c r="AI21" s="17"/>
      <c r="AJ21" s="17">
        <v>0.119661312748572</v>
      </c>
      <c r="AK21" s="17">
        <v>9.2293357771513596E-2</v>
      </c>
      <c r="AL21" s="17">
        <v>0.117658193539601</v>
      </c>
      <c r="AM21" s="17">
        <v>8.6231748678499406E-2</v>
      </c>
      <c r="AN21" s="17">
        <v>0.101615867587353</v>
      </c>
      <c r="AO21" s="17">
        <v>0.14099167354974201</v>
      </c>
      <c r="AP21" s="17"/>
      <c r="AQ21" s="17">
        <v>9.3558300161403596E-2</v>
      </c>
      <c r="AR21" s="17">
        <v>0.110339368358037</v>
      </c>
      <c r="AS21" s="17"/>
      <c r="AT21" s="17">
        <v>9.7096562280421503E-2</v>
      </c>
      <c r="AU21" s="17">
        <v>0.14544778853507601</v>
      </c>
      <c r="AV21" s="17"/>
      <c r="AW21" s="17">
        <v>8.2750486302213003E-2</v>
      </c>
      <c r="AX21" s="17">
        <v>0.120577360655873</v>
      </c>
      <c r="AY21" s="17"/>
      <c r="AZ21" s="17">
        <v>7.8036047398936395E-2</v>
      </c>
      <c r="BA21" s="17">
        <v>0.115664615066862</v>
      </c>
      <c r="BB21" s="17"/>
      <c r="BC21" s="17">
        <v>6.7219996235391696E-2</v>
      </c>
      <c r="BD21" s="17">
        <v>0.15726884711490599</v>
      </c>
      <c r="BE21" s="17">
        <v>0.105846063187555</v>
      </c>
      <c r="BF21" s="17">
        <v>0.114124720250056</v>
      </c>
    </row>
    <row r="22" spans="2:58" ht="28.9">
      <c r="B22" s="18" t="s">
        <v>301</v>
      </c>
      <c r="C22" s="17">
        <v>0.10416769003159999</v>
      </c>
      <c r="D22" s="17">
        <v>0.113761587746255</v>
      </c>
      <c r="E22" s="17">
        <v>9.5601693144785796E-2</v>
      </c>
      <c r="F22" s="17"/>
      <c r="G22" s="17">
        <v>0.119999142801133</v>
      </c>
      <c r="H22" s="17">
        <v>0.17232600259297501</v>
      </c>
      <c r="I22" s="17">
        <v>0.112919106418698</v>
      </c>
      <c r="J22" s="17">
        <v>8.4749597842302002E-2</v>
      </c>
      <c r="K22" s="17">
        <v>5.2950690352808E-2</v>
      </c>
      <c r="L22" s="17">
        <v>8.3420233512304598E-2</v>
      </c>
      <c r="M22" s="17"/>
      <c r="N22" s="17">
        <v>0.132555622959903</v>
      </c>
      <c r="O22" s="17">
        <v>9.6868323358975703E-2</v>
      </c>
      <c r="P22" s="17">
        <v>0.118354911211146</v>
      </c>
      <c r="Q22" s="17">
        <v>6.9181800060112694E-2</v>
      </c>
      <c r="R22" s="17"/>
      <c r="S22" s="17">
        <v>0.151647170332224</v>
      </c>
      <c r="T22" s="17">
        <v>6.6329450075761104E-2</v>
      </c>
      <c r="U22" s="17">
        <v>9.6897662807987797E-2</v>
      </c>
      <c r="V22" s="17">
        <v>8.7392284108616505E-2</v>
      </c>
      <c r="W22" s="17">
        <v>0.104097966312753</v>
      </c>
      <c r="X22" s="17">
        <v>0.140265074563755</v>
      </c>
      <c r="Y22" s="17">
        <v>7.82156249429794E-2</v>
      </c>
      <c r="Z22" s="17">
        <v>8.6070770154190596E-2</v>
      </c>
      <c r="AA22" s="17">
        <v>0.111419741471442</v>
      </c>
      <c r="AB22" s="17"/>
      <c r="AC22" s="17">
        <v>0.118096157263977</v>
      </c>
      <c r="AD22" s="17">
        <v>0.119554363990249</v>
      </c>
      <c r="AE22" s="17">
        <v>0.119282994378496</v>
      </c>
      <c r="AF22" s="17">
        <v>0.100256381354467</v>
      </c>
      <c r="AG22" s="17">
        <v>3.6164455354873497E-2</v>
      </c>
      <c r="AH22" s="17">
        <v>4.82072289595235E-2</v>
      </c>
      <c r="AI22" s="17"/>
      <c r="AJ22" s="17">
        <v>8.6493536079135097E-2</v>
      </c>
      <c r="AK22" s="17">
        <v>0.10939125075463001</v>
      </c>
      <c r="AL22" s="17">
        <v>0.107079411768552</v>
      </c>
      <c r="AM22" s="17">
        <v>0.12984998286063401</v>
      </c>
      <c r="AN22" s="17">
        <v>0.12983106050040699</v>
      </c>
      <c r="AO22" s="17">
        <v>5.2775240011921097E-2</v>
      </c>
      <c r="AP22" s="17"/>
      <c r="AQ22" s="17">
        <v>0.12816877395954501</v>
      </c>
      <c r="AR22" s="17">
        <v>9.8272056559052398E-2</v>
      </c>
      <c r="AS22" s="17"/>
      <c r="AT22" s="17">
        <v>0.104911338863852</v>
      </c>
      <c r="AU22" s="17">
        <v>0.104538193412286</v>
      </c>
      <c r="AV22" s="17"/>
      <c r="AW22" s="17">
        <v>0.1115575028906</v>
      </c>
      <c r="AX22" s="17">
        <v>0.100067982014485</v>
      </c>
      <c r="AY22" s="17"/>
      <c r="AZ22" s="17">
        <v>0.134528819380062</v>
      </c>
      <c r="BA22" s="17">
        <v>9.7558510624373193E-2</v>
      </c>
      <c r="BB22" s="17"/>
      <c r="BC22" s="17">
        <v>0.159676522362866</v>
      </c>
      <c r="BD22" s="17">
        <v>8.5541118492637402E-2</v>
      </c>
      <c r="BE22" s="17">
        <v>0.11873098315925699</v>
      </c>
      <c r="BF22" s="17">
        <v>9.89738629661812E-2</v>
      </c>
    </row>
    <row r="23" spans="2:58" ht="28.9">
      <c r="B23" s="18" t="s">
        <v>304</v>
      </c>
      <c r="C23" s="17">
        <v>9.4672983794494098E-2</v>
      </c>
      <c r="D23" s="17">
        <v>0.110026637901969</v>
      </c>
      <c r="E23" s="17">
        <v>7.9337430163276504E-2</v>
      </c>
      <c r="F23" s="17"/>
      <c r="G23" s="17">
        <v>0.13267086499306199</v>
      </c>
      <c r="H23" s="17">
        <v>0.13005722254070201</v>
      </c>
      <c r="I23" s="17">
        <v>0.101640581951614</v>
      </c>
      <c r="J23" s="17">
        <v>6.6002277300461404E-2</v>
      </c>
      <c r="K23" s="17">
        <v>5.8910250472488303E-2</v>
      </c>
      <c r="L23" s="17">
        <v>8.1753767668746896E-2</v>
      </c>
      <c r="M23" s="17"/>
      <c r="N23" s="17">
        <v>0.11305833049764499</v>
      </c>
      <c r="O23" s="17">
        <v>9.22452068337547E-2</v>
      </c>
      <c r="P23" s="17">
        <v>0.10072781230881001</v>
      </c>
      <c r="Q23" s="17">
        <v>7.2545406584741207E-2</v>
      </c>
      <c r="R23" s="17"/>
      <c r="S23" s="17">
        <v>0.108776512673377</v>
      </c>
      <c r="T23" s="17">
        <v>7.7792945568083902E-2</v>
      </c>
      <c r="U23" s="17">
        <v>0.12999618427700699</v>
      </c>
      <c r="V23" s="17">
        <v>7.8845369452489794E-2</v>
      </c>
      <c r="W23" s="17">
        <v>0.113534383693188</v>
      </c>
      <c r="X23" s="17">
        <v>7.6932984430309895E-2</v>
      </c>
      <c r="Y23" s="17">
        <v>9.7034355055068605E-2</v>
      </c>
      <c r="Z23" s="17">
        <v>0.13419989629017801</v>
      </c>
      <c r="AA23" s="17">
        <v>7.0207444811846903E-2</v>
      </c>
      <c r="AB23" s="17"/>
      <c r="AC23" s="17">
        <v>0.13616351194197299</v>
      </c>
      <c r="AD23" s="17">
        <v>8.1283734215756798E-2</v>
      </c>
      <c r="AE23" s="17">
        <v>9.8192169707483096E-2</v>
      </c>
      <c r="AF23" s="17">
        <v>9.3453904035067495E-2</v>
      </c>
      <c r="AG23" s="17">
        <v>3.1915338458565597E-2</v>
      </c>
      <c r="AH23" s="17">
        <v>9.2838481205539794E-2</v>
      </c>
      <c r="AI23" s="17"/>
      <c r="AJ23" s="17">
        <v>8.5597249997140606E-2</v>
      </c>
      <c r="AK23" s="17">
        <v>9.6688057454521997E-2</v>
      </c>
      <c r="AL23" s="17">
        <v>7.5709953442154698E-2</v>
      </c>
      <c r="AM23" s="17">
        <v>7.6236982410684398E-2</v>
      </c>
      <c r="AN23" s="17">
        <v>0.13029556236491999</v>
      </c>
      <c r="AO23" s="17">
        <v>6.6981472033659506E-2</v>
      </c>
      <c r="AP23" s="17"/>
      <c r="AQ23" s="17">
        <v>0.12662933767128301</v>
      </c>
      <c r="AR23" s="17">
        <v>8.1623673722446902E-2</v>
      </c>
      <c r="AS23" s="17"/>
      <c r="AT23" s="17">
        <v>9.4951305521043305E-2</v>
      </c>
      <c r="AU23" s="17">
        <v>9.4371239619935404E-2</v>
      </c>
      <c r="AV23" s="17"/>
      <c r="AW23" s="17">
        <v>0.10240767920676599</v>
      </c>
      <c r="AX23" s="17">
        <v>9.03819424113535E-2</v>
      </c>
      <c r="AY23" s="17"/>
      <c r="AZ23" s="17">
        <v>0.124448202309472</v>
      </c>
      <c r="BA23" s="17">
        <v>8.7187231767589898E-2</v>
      </c>
      <c r="BB23" s="17"/>
      <c r="BC23" s="17">
        <v>0.14239105577803901</v>
      </c>
      <c r="BD23" s="17">
        <v>6.0391512918224297E-2</v>
      </c>
      <c r="BE23" s="17">
        <v>0.10903648777449799</v>
      </c>
      <c r="BF23" s="17">
        <v>9.0356602656822105E-2</v>
      </c>
    </row>
    <row r="24" spans="2:58" ht="28.9">
      <c r="B24" s="18" t="s">
        <v>293</v>
      </c>
      <c r="C24" s="17">
        <v>9.3160918560533004E-2</v>
      </c>
      <c r="D24" s="17">
        <v>0.101078984521685</v>
      </c>
      <c r="E24" s="17">
        <v>8.5088457496274597E-2</v>
      </c>
      <c r="F24" s="17"/>
      <c r="G24" s="17">
        <v>0.108598421513335</v>
      </c>
      <c r="H24" s="17">
        <v>0.12187599401822601</v>
      </c>
      <c r="I24" s="17">
        <v>7.9950835188556293E-2</v>
      </c>
      <c r="J24" s="17">
        <v>8.40184808761444E-2</v>
      </c>
      <c r="K24" s="17">
        <v>6.7552764798387094E-2</v>
      </c>
      <c r="L24" s="17">
        <v>9.4230585940002595E-2</v>
      </c>
      <c r="M24" s="17"/>
      <c r="N24" s="17">
        <v>9.8115162207479401E-2</v>
      </c>
      <c r="O24" s="17">
        <v>7.5955124535782403E-2</v>
      </c>
      <c r="P24" s="17">
        <v>0.112679846471491</v>
      </c>
      <c r="Q24" s="17">
        <v>8.9057776258610596E-2</v>
      </c>
      <c r="R24" s="17"/>
      <c r="S24" s="17">
        <v>0.13557598027780901</v>
      </c>
      <c r="T24" s="17">
        <v>4.8426048735181297E-2</v>
      </c>
      <c r="U24" s="17">
        <v>5.0810498654116E-2</v>
      </c>
      <c r="V24" s="17">
        <v>9.8238737099013998E-2</v>
      </c>
      <c r="W24" s="17">
        <v>0.12780392583868999</v>
      </c>
      <c r="X24" s="17">
        <v>8.4232610591878199E-2</v>
      </c>
      <c r="Y24" s="17">
        <v>7.3222547746838701E-2</v>
      </c>
      <c r="Z24" s="17">
        <v>0.142957366721019</v>
      </c>
      <c r="AA24" s="17">
        <v>0.107722363686304</v>
      </c>
      <c r="AB24" s="17"/>
      <c r="AC24" s="17">
        <v>0.119197907654022</v>
      </c>
      <c r="AD24" s="17">
        <v>9.2022363948719793E-2</v>
      </c>
      <c r="AE24" s="17">
        <v>8.0138528525002306E-2</v>
      </c>
      <c r="AF24" s="17">
        <v>8.4650349445311301E-2</v>
      </c>
      <c r="AG24" s="17">
        <v>7.9844961627181896E-2</v>
      </c>
      <c r="AH24" s="17">
        <v>5.7895368543509601E-2</v>
      </c>
      <c r="AI24" s="17"/>
      <c r="AJ24" s="17">
        <v>9.0923652373435498E-2</v>
      </c>
      <c r="AK24" s="17">
        <v>8.6691587760629907E-2</v>
      </c>
      <c r="AL24" s="17">
        <v>0.102008637047855</v>
      </c>
      <c r="AM24" s="17">
        <v>9.3799795070068706E-2</v>
      </c>
      <c r="AN24" s="17">
        <v>0.11015648060102801</v>
      </c>
      <c r="AO24" s="17">
        <v>3.2472454950356999E-2</v>
      </c>
      <c r="AP24" s="17"/>
      <c r="AQ24" s="17">
        <v>0.110938820857231</v>
      </c>
      <c r="AR24" s="17">
        <v>8.96494921382881E-2</v>
      </c>
      <c r="AS24" s="17"/>
      <c r="AT24" s="17">
        <v>9.8572306240406707E-2</v>
      </c>
      <c r="AU24" s="17">
        <v>7.3360178271146395E-2</v>
      </c>
      <c r="AV24" s="17"/>
      <c r="AW24" s="17">
        <v>0.10178481885130899</v>
      </c>
      <c r="AX24" s="17">
        <v>8.8376565582252001E-2</v>
      </c>
      <c r="AY24" s="17"/>
      <c r="AZ24" s="17">
        <v>0.10109230903295</v>
      </c>
      <c r="BA24" s="17">
        <v>9.0075319832305295E-2</v>
      </c>
      <c r="BB24" s="17"/>
      <c r="BC24" s="17">
        <v>0.11587161361484299</v>
      </c>
      <c r="BD24" s="17">
        <v>8.9747465554773906E-2</v>
      </c>
      <c r="BE24" s="17">
        <v>9.7738460752025302E-2</v>
      </c>
      <c r="BF24" s="17">
        <v>8.41565064110123E-2</v>
      </c>
    </row>
    <row r="25" spans="2:58" ht="43.15">
      <c r="B25" s="18" t="s">
        <v>295</v>
      </c>
      <c r="C25" s="19">
        <v>8.5729345023557502E-2</v>
      </c>
      <c r="D25" s="19">
        <v>8.4332739743748997E-2</v>
      </c>
      <c r="E25" s="19">
        <v>8.7771224772405995E-2</v>
      </c>
      <c r="F25" s="19"/>
      <c r="G25" s="19">
        <v>0.115991345972543</v>
      </c>
      <c r="H25" s="19">
        <v>0.108283250296457</v>
      </c>
      <c r="I25" s="19">
        <v>9.15590677301404E-2</v>
      </c>
      <c r="J25" s="19">
        <v>7.1226383822756797E-2</v>
      </c>
      <c r="K25" s="19">
        <v>6.8696763131751798E-2</v>
      </c>
      <c r="L25" s="19">
        <v>6.7548427797234703E-2</v>
      </c>
      <c r="M25" s="19"/>
      <c r="N25" s="19">
        <v>9.9625518016858997E-2</v>
      </c>
      <c r="O25" s="19">
        <v>7.8801917567307395E-2</v>
      </c>
      <c r="P25" s="19">
        <v>9.7147572261273796E-2</v>
      </c>
      <c r="Q25" s="19">
        <v>6.8358450033547902E-2</v>
      </c>
      <c r="R25" s="19"/>
      <c r="S25" s="19">
        <v>8.9480491104357102E-2</v>
      </c>
      <c r="T25" s="19">
        <v>5.6229764136449902E-2</v>
      </c>
      <c r="U25" s="19">
        <v>6.3018909013284705E-2</v>
      </c>
      <c r="V25" s="19">
        <v>0.107678905087915</v>
      </c>
      <c r="W25" s="19">
        <v>0.103991430996734</v>
      </c>
      <c r="X25" s="19">
        <v>8.6610413676664305E-2</v>
      </c>
      <c r="Y25" s="19">
        <v>9.9538749211688607E-2</v>
      </c>
      <c r="Z25" s="19">
        <v>0.11226966553633499</v>
      </c>
      <c r="AA25" s="19">
        <v>8.4293389870409893E-2</v>
      </c>
      <c r="AB25" s="19"/>
      <c r="AC25" s="19">
        <v>0.105201453273374</v>
      </c>
      <c r="AD25" s="19">
        <v>9.7581235452231893E-2</v>
      </c>
      <c r="AE25" s="19">
        <v>9.1087699451484705E-2</v>
      </c>
      <c r="AF25" s="19">
        <v>8.0957594392808599E-2</v>
      </c>
      <c r="AG25" s="19">
        <v>3.1000811993237499E-2</v>
      </c>
      <c r="AH25" s="19">
        <v>2.4120711207058401E-2</v>
      </c>
      <c r="AI25" s="19"/>
      <c r="AJ25" s="19">
        <v>6.5739924971572994E-2</v>
      </c>
      <c r="AK25" s="19">
        <v>8.8115468400463595E-2</v>
      </c>
      <c r="AL25" s="19">
        <v>0.10362455470185</v>
      </c>
      <c r="AM25" s="19">
        <v>0.107541512104617</v>
      </c>
      <c r="AN25" s="19">
        <v>0.105393793389292</v>
      </c>
      <c r="AO25" s="19">
        <v>9.7128847013471103E-2</v>
      </c>
      <c r="AP25" s="19"/>
      <c r="AQ25" s="19">
        <v>8.8946672189186102E-2</v>
      </c>
      <c r="AR25" s="19">
        <v>8.85624744224323E-2</v>
      </c>
      <c r="AS25" s="19"/>
      <c r="AT25" s="19">
        <v>8.5077104035097703E-2</v>
      </c>
      <c r="AU25" s="19">
        <v>8.8584225707216496E-2</v>
      </c>
      <c r="AV25" s="19"/>
      <c r="AW25" s="19">
        <v>9.1941230776787994E-2</v>
      </c>
      <c r="AX25" s="19">
        <v>8.2283125435884702E-2</v>
      </c>
      <c r="AY25" s="19"/>
      <c r="AZ25" s="19">
        <v>0.110216608104897</v>
      </c>
      <c r="BA25" s="19">
        <v>7.6061056276354302E-2</v>
      </c>
      <c r="BB25" s="19"/>
      <c r="BC25" s="19">
        <v>0.123798399354071</v>
      </c>
      <c r="BD25" s="19">
        <v>8.7225754293681998E-2</v>
      </c>
      <c r="BE25" s="19">
        <v>9.8233473168065799E-2</v>
      </c>
      <c r="BF25" s="19">
        <v>7.5665887787016703E-2</v>
      </c>
    </row>
    <row r="26" spans="2:58">
      <c r="B26" s="16"/>
    </row>
    <row r="27" spans="2:58">
      <c r="B27" t="s">
        <v>497</v>
      </c>
    </row>
    <row r="28" spans="2:58">
      <c r="B28" t="s">
        <v>498</v>
      </c>
    </row>
    <row r="30" spans="2:58">
      <c r="B30"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K18"/>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11" width="20.7109375" customWidth="1"/>
  </cols>
  <sheetData>
    <row r="2" spans="2:11" ht="40.15" customHeight="1">
      <c r="D2" s="30" t="s">
        <v>563</v>
      </c>
      <c r="E2" s="31"/>
      <c r="F2" s="31"/>
      <c r="G2" s="31"/>
      <c r="H2" s="31"/>
      <c r="I2" s="31"/>
      <c r="J2" s="31"/>
      <c r="K2" s="31"/>
    </row>
    <row r="6" spans="2:11" ht="49.9" customHeight="1">
      <c r="B6" s="20" t="s">
        <v>36</v>
      </c>
      <c r="C6" s="20" t="s">
        <v>564</v>
      </c>
      <c r="D6" s="20" t="s">
        <v>565</v>
      </c>
      <c r="E6" s="20" t="s">
        <v>566</v>
      </c>
      <c r="F6" s="20" t="s">
        <v>567</v>
      </c>
      <c r="G6" s="20" t="s">
        <v>568</v>
      </c>
      <c r="H6" s="20" t="s">
        <v>569</v>
      </c>
      <c r="I6" s="20" t="s">
        <v>570</v>
      </c>
      <c r="J6" s="20" t="s">
        <v>571</v>
      </c>
    </row>
    <row r="7" spans="2:11">
      <c r="B7" s="18" t="s">
        <v>384</v>
      </c>
      <c r="C7" s="17">
        <v>0.10073794794351799</v>
      </c>
      <c r="D7" s="17">
        <v>0.183191193994827</v>
      </c>
      <c r="E7" s="17">
        <v>9.1313045015393293E-2</v>
      </c>
      <c r="F7" s="17">
        <v>8.9359762298491893E-2</v>
      </c>
      <c r="G7" s="17">
        <v>8.2274443246494397E-2</v>
      </c>
      <c r="H7" s="17">
        <v>0.104157002083293</v>
      </c>
      <c r="I7" s="17">
        <v>0.22537243816095701</v>
      </c>
      <c r="J7" s="17">
        <v>0.188567356687005</v>
      </c>
    </row>
    <row r="8" spans="2:11">
      <c r="B8" s="18" t="s">
        <v>385</v>
      </c>
      <c r="C8" s="17">
        <v>0.285568019894824</v>
      </c>
      <c r="D8" s="17">
        <v>0.41761865462596898</v>
      </c>
      <c r="E8" s="17">
        <v>0.23344047892092601</v>
      </c>
      <c r="F8" s="17">
        <v>0.34454320247639902</v>
      </c>
      <c r="G8" s="17">
        <v>0.27268063184987401</v>
      </c>
      <c r="H8" s="17">
        <v>0.27425767737928097</v>
      </c>
      <c r="I8" s="17">
        <v>0.426419136978679</v>
      </c>
      <c r="J8" s="17">
        <v>0.41587137069945102</v>
      </c>
    </row>
    <row r="9" spans="2:11">
      <c r="B9" s="18" t="s">
        <v>386</v>
      </c>
      <c r="C9" s="17">
        <v>0.33045978797650399</v>
      </c>
      <c r="D9" s="17">
        <v>0.26226115448536202</v>
      </c>
      <c r="E9" s="17">
        <v>0.30570512170096997</v>
      </c>
      <c r="F9" s="17">
        <v>0.33832638427282202</v>
      </c>
      <c r="G9" s="17">
        <v>0.318488027354075</v>
      </c>
      <c r="H9" s="17">
        <v>0.28062264374510598</v>
      </c>
      <c r="I9" s="17">
        <v>0.22736671601327799</v>
      </c>
      <c r="J9" s="17">
        <v>0.23606890154805399</v>
      </c>
    </row>
    <row r="10" spans="2:11">
      <c r="B10" s="18" t="s">
        <v>387</v>
      </c>
      <c r="C10" s="17">
        <v>0.23237092596273101</v>
      </c>
      <c r="D10" s="17">
        <v>5.9596784460051899E-2</v>
      </c>
      <c r="E10" s="17">
        <v>0.27846814869983</v>
      </c>
      <c r="F10" s="17">
        <v>0.13127509624057601</v>
      </c>
      <c r="G10" s="17">
        <v>0.217095280495988</v>
      </c>
      <c r="H10" s="17">
        <v>0.28004574929471499</v>
      </c>
      <c r="I10" s="17">
        <v>4.5953416487515997E-2</v>
      </c>
      <c r="J10" s="17">
        <v>5.9505326216178003E-2</v>
      </c>
    </row>
    <row r="11" spans="2:11">
      <c r="B11" s="18" t="s">
        <v>101</v>
      </c>
      <c r="C11" s="17">
        <v>5.0863318222422398E-2</v>
      </c>
      <c r="D11" s="17">
        <v>7.7332212433791001E-2</v>
      </c>
      <c r="E11" s="17">
        <v>9.1073205662880102E-2</v>
      </c>
      <c r="F11" s="17">
        <v>9.6495554711710299E-2</v>
      </c>
      <c r="G11" s="17">
        <v>0.10946161705356899</v>
      </c>
      <c r="H11" s="17">
        <v>6.0916927497605598E-2</v>
      </c>
      <c r="I11" s="17">
        <v>7.4888292359570494E-2</v>
      </c>
      <c r="J11" s="17">
        <v>9.9987044849312895E-2</v>
      </c>
    </row>
    <row r="12" spans="2:11">
      <c r="B12" s="16"/>
      <c r="C12" s="16"/>
      <c r="D12" s="16"/>
      <c r="E12" s="16"/>
      <c r="F12" s="16"/>
      <c r="G12" s="16"/>
      <c r="H12" s="16"/>
      <c r="I12" s="16"/>
      <c r="J12" s="16"/>
    </row>
    <row r="13" spans="2:11">
      <c r="B13" t="s">
        <v>497</v>
      </c>
    </row>
    <row r="14" spans="2:11">
      <c r="B14" t="s">
        <v>498</v>
      </c>
    </row>
    <row r="18" spans="2:2">
      <c r="B18"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BF18"/>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383</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384</v>
      </c>
      <c r="C9" s="17">
        <v>0.10073794794351799</v>
      </c>
      <c r="D9" s="17">
        <v>0.123061533240708</v>
      </c>
      <c r="E9" s="17">
        <v>7.9690157876530401E-2</v>
      </c>
      <c r="F9" s="17"/>
      <c r="G9" s="17">
        <v>0.114553038396149</v>
      </c>
      <c r="H9" s="17">
        <v>0.18344942507018699</v>
      </c>
      <c r="I9" s="17">
        <v>0.14382656045002101</v>
      </c>
      <c r="J9" s="17">
        <v>8.1144863667253805E-2</v>
      </c>
      <c r="K9" s="17">
        <v>4.1973594333694103E-2</v>
      </c>
      <c r="L9" s="17">
        <v>4.6753176586915003E-2</v>
      </c>
      <c r="M9" s="17"/>
      <c r="N9" s="17">
        <v>0.143943067340699</v>
      </c>
      <c r="O9" s="17">
        <v>7.3408756201076494E-2</v>
      </c>
      <c r="P9" s="17">
        <v>0.100639837140791</v>
      </c>
      <c r="Q9" s="17">
        <v>8.3114208895147298E-2</v>
      </c>
      <c r="R9" s="17"/>
      <c r="S9" s="17">
        <v>0.17434772425880901</v>
      </c>
      <c r="T9" s="17">
        <v>4.9091884231236699E-2</v>
      </c>
      <c r="U9" s="17">
        <v>6.6267219791593501E-2</v>
      </c>
      <c r="V9" s="17">
        <v>7.3819873744775305E-2</v>
      </c>
      <c r="W9" s="17">
        <v>0.16224125070645101</v>
      </c>
      <c r="X9" s="17">
        <v>8.2582049163107699E-2</v>
      </c>
      <c r="Y9" s="17">
        <v>0.10189111176718101</v>
      </c>
      <c r="Z9" s="17">
        <v>0.11968689962202</v>
      </c>
      <c r="AA9" s="17">
        <v>9.2705350414514803E-2</v>
      </c>
      <c r="AB9" s="17"/>
      <c r="AC9" s="17">
        <v>0.188851572765764</v>
      </c>
      <c r="AD9" s="17">
        <v>8.0986259241931896E-2</v>
      </c>
      <c r="AE9" s="17">
        <v>6.7592212268444904E-2</v>
      </c>
      <c r="AF9" s="17">
        <v>7.5572298393179693E-2</v>
      </c>
      <c r="AG9" s="17">
        <v>4.9113141683136401E-2</v>
      </c>
      <c r="AH9" s="17">
        <v>6.0814903736851403E-2</v>
      </c>
      <c r="AI9" s="17"/>
      <c r="AJ9" s="17">
        <v>7.8708601241293696E-2</v>
      </c>
      <c r="AK9" s="17">
        <v>8.3475297395139397E-2</v>
      </c>
      <c r="AL9" s="17">
        <v>9.6821901826275494E-2</v>
      </c>
      <c r="AM9" s="17">
        <v>0.122207243294905</v>
      </c>
      <c r="AN9" s="17">
        <v>0.15676559156689199</v>
      </c>
      <c r="AO9" s="17">
        <v>0.102462292066113</v>
      </c>
      <c r="AP9" s="17"/>
      <c r="AQ9" s="17">
        <v>0.15552035322034999</v>
      </c>
      <c r="AR9" s="17">
        <v>8.7560739623811404E-2</v>
      </c>
      <c r="AS9" s="17"/>
      <c r="AT9" s="17">
        <v>9.0605504123362698E-2</v>
      </c>
      <c r="AU9" s="17">
        <v>0.14204686898508501</v>
      </c>
      <c r="AV9" s="17"/>
      <c r="AW9" s="17">
        <v>0.10142596743750699</v>
      </c>
      <c r="AX9" s="17">
        <v>0.100356249639481</v>
      </c>
      <c r="AY9" s="17"/>
      <c r="AZ9" s="17">
        <v>0.18211949670796099</v>
      </c>
      <c r="BA9" s="17">
        <v>7.5880291001987593E-2</v>
      </c>
      <c r="BB9" s="17"/>
      <c r="BC9" s="17">
        <v>0.189870309029843</v>
      </c>
      <c r="BD9" s="17">
        <v>7.1142775317270895E-2</v>
      </c>
      <c r="BE9" s="17">
        <v>0.113948948897445</v>
      </c>
      <c r="BF9" s="17">
        <v>9.1467466246826098E-2</v>
      </c>
    </row>
    <row r="10" spans="2:58">
      <c r="B10" s="18" t="s">
        <v>385</v>
      </c>
      <c r="C10" s="17">
        <v>0.285568019894824</v>
      </c>
      <c r="D10" s="17">
        <v>0.283706672655123</v>
      </c>
      <c r="E10" s="17">
        <v>0.28486838459045899</v>
      </c>
      <c r="F10" s="17"/>
      <c r="G10" s="17">
        <v>0.383987529000415</v>
      </c>
      <c r="H10" s="17">
        <v>0.339819278228633</v>
      </c>
      <c r="I10" s="17">
        <v>0.32930789740335198</v>
      </c>
      <c r="J10" s="17">
        <v>0.21076429735320201</v>
      </c>
      <c r="K10" s="17">
        <v>0.20965712639077999</v>
      </c>
      <c r="L10" s="17">
        <v>0.246693004786356</v>
      </c>
      <c r="M10" s="17"/>
      <c r="N10" s="17">
        <v>0.34049170183874899</v>
      </c>
      <c r="O10" s="17">
        <v>0.32055344778139999</v>
      </c>
      <c r="P10" s="17">
        <v>0.22300913950461601</v>
      </c>
      <c r="Q10" s="17">
        <v>0.24479112876502199</v>
      </c>
      <c r="R10" s="17"/>
      <c r="S10" s="17">
        <v>0.31967285145465202</v>
      </c>
      <c r="T10" s="17">
        <v>0.25046750191342998</v>
      </c>
      <c r="U10" s="17">
        <v>0.26101989996548702</v>
      </c>
      <c r="V10" s="17">
        <v>0.30495839688610399</v>
      </c>
      <c r="W10" s="17">
        <v>0.261039622567944</v>
      </c>
      <c r="X10" s="17">
        <v>0.28525016183629898</v>
      </c>
      <c r="Y10" s="17">
        <v>0.301236667419362</v>
      </c>
      <c r="Z10" s="17">
        <v>0.25699808118791201</v>
      </c>
      <c r="AA10" s="17">
        <v>0.30648623848707501</v>
      </c>
      <c r="AB10" s="17"/>
      <c r="AC10" s="17">
        <v>0.342904423180736</v>
      </c>
      <c r="AD10" s="17">
        <v>0.26930212767672101</v>
      </c>
      <c r="AE10" s="17">
        <v>0.28950707641676998</v>
      </c>
      <c r="AF10" s="17">
        <v>0.25914993128658298</v>
      </c>
      <c r="AG10" s="17">
        <v>0.247351535376263</v>
      </c>
      <c r="AH10" s="17">
        <v>0.25542255349639598</v>
      </c>
      <c r="AI10" s="17"/>
      <c r="AJ10" s="17">
        <v>0.245988921699235</v>
      </c>
      <c r="AK10" s="17">
        <v>0.291454480761493</v>
      </c>
      <c r="AL10" s="17">
        <v>0.29968435443696401</v>
      </c>
      <c r="AM10" s="17">
        <v>0.27100670634754498</v>
      </c>
      <c r="AN10" s="17">
        <v>0.33391673868355998</v>
      </c>
      <c r="AO10" s="17">
        <v>0.37133945947269897</v>
      </c>
      <c r="AP10" s="17"/>
      <c r="AQ10" s="17">
        <v>0.32540981471103803</v>
      </c>
      <c r="AR10" s="17">
        <v>0.27695804155068598</v>
      </c>
      <c r="AS10" s="17"/>
      <c r="AT10" s="17">
        <v>0.270989779305982</v>
      </c>
      <c r="AU10" s="17">
        <v>0.339895488967491</v>
      </c>
      <c r="AV10" s="17"/>
      <c r="AW10" s="17">
        <v>0.28461165299967001</v>
      </c>
      <c r="AX10" s="17">
        <v>0.28609859152122002</v>
      </c>
      <c r="AY10" s="17"/>
      <c r="AZ10" s="17">
        <v>0.33129932162477599</v>
      </c>
      <c r="BA10" s="17">
        <v>0.27001666959883602</v>
      </c>
      <c r="BB10" s="17"/>
      <c r="BC10" s="17">
        <v>0.37182270413783203</v>
      </c>
      <c r="BD10" s="17">
        <v>0.23778579330192601</v>
      </c>
      <c r="BE10" s="17">
        <v>0.30750232881128298</v>
      </c>
      <c r="BF10" s="17">
        <v>0.25717070360849598</v>
      </c>
    </row>
    <row r="11" spans="2:58">
      <c r="B11" s="18" t="s">
        <v>386</v>
      </c>
      <c r="C11" s="17">
        <v>0.33045978797650399</v>
      </c>
      <c r="D11" s="17">
        <v>0.33526154423084298</v>
      </c>
      <c r="E11" s="17">
        <v>0.32836532787678302</v>
      </c>
      <c r="F11" s="17"/>
      <c r="G11" s="17">
        <v>0.31946856775160498</v>
      </c>
      <c r="H11" s="17">
        <v>0.27715186135101799</v>
      </c>
      <c r="I11" s="17">
        <v>0.29741572153072399</v>
      </c>
      <c r="J11" s="17">
        <v>0.38641721019571401</v>
      </c>
      <c r="K11" s="17">
        <v>0.36459473978843598</v>
      </c>
      <c r="L11" s="17">
        <v>0.34573657163585197</v>
      </c>
      <c r="M11" s="17"/>
      <c r="N11" s="17">
        <v>0.32295375514095898</v>
      </c>
      <c r="O11" s="17">
        <v>0.32645703603559301</v>
      </c>
      <c r="P11" s="17">
        <v>0.32203071040417097</v>
      </c>
      <c r="Q11" s="17">
        <v>0.349890192390091</v>
      </c>
      <c r="R11" s="17"/>
      <c r="S11" s="17">
        <v>0.30148820249418901</v>
      </c>
      <c r="T11" s="17">
        <v>0.40691384727488</v>
      </c>
      <c r="U11" s="17">
        <v>0.33796502690137897</v>
      </c>
      <c r="V11" s="17">
        <v>0.34887758982679901</v>
      </c>
      <c r="W11" s="17">
        <v>0.31059194785412603</v>
      </c>
      <c r="X11" s="17">
        <v>0.330704110270784</v>
      </c>
      <c r="Y11" s="17">
        <v>0.27227103775320399</v>
      </c>
      <c r="Z11" s="17">
        <v>0.302662731816986</v>
      </c>
      <c r="AA11" s="17">
        <v>0.31494032331829602</v>
      </c>
      <c r="AB11" s="17"/>
      <c r="AC11" s="17">
        <v>0.28914220861393503</v>
      </c>
      <c r="AD11" s="17">
        <v>0.31535283398173802</v>
      </c>
      <c r="AE11" s="17">
        <v>0.38961419933876701</v>
      </c>
      <c r="AF11" s="17">
        <v>0.35916572839115901</v>
      </c>
      <c r="AG11" s="17">
        <v>0.33446053403383003</v>
      </c>
      <c r="AH11" s="17">
        <v>0.35727072290664402</v>
      </c>
      <c r="AI11" s="17"/>
      <c r="AJ11" s="17">
        <v>0.34203783736198101</v>
      </c>
      <c r="AK11" s="17">
        <v>0.329912533783079</v>
      </c>
      <c r="AL11" s="17">
        <v>0.32348301155936499</v>
      </c>
      <c r="AM11" s="17">
        <v>0.356997539859015</v>
      </c>
      <c r="AN11" s="17">
        <v>0.30734228780485701</v>
      </c>
      <c r="AO11" s="17">
        <v>0.32218327435057798</v>
      </c>
      <c r="AP11" s="17"/>
      <c r="AQ11" s="17">
        <v>0.28491354642988298</v>
      </c>
      <c r="AR11" s="17">
        <v>0.34356427881413498</v>
      </c>
      <c r="AS11" s="17"/>
      <c r="AT11" s="17">
        <v>0.34315902065522302</v>
      </c>
      <c r="AU11" s="17">
        <v>0.28049289471705502</v>
      </c>
      <c r="AV11" s="17"/>
      <c r="AW11" s="17">
        <v>0.35233284358926198</v>
      </c>
      <c r="AX11" s="17">
        <v>0.31832509077030702</v>
      </c>
      <c r="AY11" s="17"/>
      <c r="AZ11" s="17">
        <v>0.28659802983209698</v>
      </c>
      <c r="BA11" s="17">
        <v>0.34709008651664103</v>
      </c>
      <c r="BB11" s="17"/>
      <c r="BC11" s="17">
        <v>0.30178404097225697</v>
      </c>
      <c r="BD11" s="17">
        <v>0.36309846868338602</v>
      </c>
      <c r="BE11" s="17">
        <v>0.30378805709086998</v>
      </c>
      <c r="BF11" s="17">
        <v>0.34932440875822002</v>
      </c>
    </row>
    <row r="12" spans="2:58">
      <c r="B12" s="18" t="s">
        <v>387</v>
      </c>
      <c r="C12" s="17">
        <v>0.23237092596273101</v>
      </c>
      <c r="D12" s="17">
        <v>0.223085717385687</v>
      </c>
      <c r="E12" s="17">
        <v>0.24124606384057401</v>
      </c>
      <c r="F12" s="17"/>
      <c r="G12" s="17">
        <v>0.116473655590824</v>
      </c>
      <c r="H12" s="17">
        <v>0.145920697413843</v>
      </c>
      <c r="I12" s="17">
        <v>0.18410445059570801</v>
      </c>
      <c r="J12" s="17">
        <v>0.27522665756060299</v>
      </c>
      <c r="K12" s="17">
        <v>0.32767036076657302</v>
      </c>
      <c r="L12" s="17">
        <v>0.31896175936672</v>
      </c>
      <c r="M12" s="17"/>
      <c r="N12" s="17">
        <v>0.16855763287139999</v>
      </c>
      <c r="O12" s="17">
        <v>0.22870348562411</v>
      </c>
      <c r="P12" s="17">
        <v>0.30270687058811901</v>
      </c>
      <c r="Q12" s="17">
        <v>0.24271820833322599</v>
      </c>
      <c r="R12" s="17"/>
      <c r="S12" s="17">
        <v>0.16934118391314501</v>
      </c>
      <c r="T12" s="17">
        <v>0.2418929259582</v>
      </c>
      <c r="U12" s="17">
        <v>0.27178798629268602</v>
      </c>
      <c r="V12" s="17">
        <v>0.21596021630517201</v>
      </c>
      <c r="W12" s="17">
        <v>0.24641629722711</v>
      </c>
      <c r="X12" s="17">
        <v>0.219205424468256</v>
      </c>
      <c r="Y12" s="17">
        <v>0.28393184746572703</v>
      </c>
      <c r="Z12" s="17">
        <v>0.23702279935398499</v>
      </c>
      <c r="AA12" s="17">
        <v>0.240348381185231</v>
      </c>
      <c r="AB12" s="17"/>
      <c r="AC12" s="17">
        <v>0.134346683976101</v>
      </c>
      <c r="AD12" s="17">
        <v>0.27467748252847901</v>
      </c>
      <c r="AE12" s="17">
        <v>0.201807230108209</v>
      </c>
      <c r="AF12" s="17">
        <v>0.25730447483800001</v>
      </c>
      <c r="AG12" s="17">
        <v>0.32080676861033097</v>
      </c>
      <c r="AH12" s="17">
        <v>0.28870132943215399</v>
      </c>
      <c r="AI12" s="17"/>
      <c r="AJ12" s="17">
        <v>0.28789440735469002</v>
      </c>
      <c r="AK12" s="17">
        <v>0.244154219938193</v>
      </c>
      <c r="AL12" s="17">
        <v>0.21789532962812</v>
      </c>
      <c r="AM12" s="17">
        <v>0.17137974844426501</v>
      </c>
      <c r="AN12" s="17">
        <v>0.160373305608973</v>
      </c>
      <c r="AO12" s="17">
        <v>0.14655933103382199</v>
      </c>
      <c r="AP12" s="17"/>
      <c r="AQ12" s="17">
        <v>0.18623221721340699</v>
      </c>
      <c r="AR12" s="17">
        <v>0.25266478876665099</v>
      </c>
      <c r="AS12" s="17"/>
      <c r="AT12" s="17">
        <v>0.24565155455291399</v>
      </c>
      <c r="AU12" s="17">
        <v>0.18293262093710999</v>
      </c>
      <c r="AV12" s="17"/>
      <c r="AW12" s="17">
        <v>0.24035457508167399</v>
      </c>
      <c r="AX12" s="17">
        <v>0.22794177045862299</v>
      </c>
      <c r="AY12" s="17"/>
      <c r="AZ12" s="17">
        <v>0.15674927245553499</v>
      </c>
      <c r="BA12" s="17">
        <v>0.262210226123753</v>
      </c>
      <c r="BB12" s="17"/>
      <c r="BC12" s="17">
        <v>0.108543823001954</v>
      </c>
      <c r="BD12" s="17">
        <v>0.25901273685392201</v>
      </c>
      <c r="BE12" s="17">
        <v>0.24580407083856401</v>
      </c>
      <c r="BF12" s="17">
        <v>0.26174683082570299</v>
      </c>
    </row>
    <row r="13" spans="2:58">
      <c r="B13" s="18" t="s">
        <v>101</v>
      </c>
      <c r="C13" s="19">
        <v>5.0863318222422398E-2</v>
      </c>
      <c r="D13" s="19">
        <v>3.4884532487638203E-2</v>
      </c>
      <c r="E13" s="19">
        <v>6.5830065815654107E-2</v>
      </c>
      <c r="F13" s="19"/>
      <c r="G13" s="19">
        <v>6.55172092610075E-2</v>
      </c>
      <c r="H13" s="19">
        <v>5.3658737936318902E-2</v>
      </c>
      <c r="I13" s="19">
        <v>4.5345370020194897E-2</v>
      </c>
      <c r="J13" s="19">
        <v>4.6446971223226899E-2</v>
      </c>
      <c r="K13" s="19">
        <v>5.6104178720516797E-2</v>
      </c>
      <c r="L13" s="19">
        <v>4.1855487624157202E-2</v>
      </c>
      <c r="M13" s="19"/>
      <c r="N13" s="19">
        <v>2.4053842808192501E-2</v>
      </c>
      <c r="O13" s="19">
        <v>5.0877274357820398E-2</v>
      </c>
      <c r="P13" s="19">
        <v>5.16134423623026E-2</v>
      </c>
      <c r="Q13" s="19">
        <v>7.9486261616514398E-2</v>
      </c>
      <c r="R13" s="19"/>
      <c r="S13" s="19">
        <v>3.51500378792041E-2</v>
      </c>
      <c r="T13" s="19">
        <v>5.1633840622253402E-2</v>
      </c>
      <c r="U13" s="19">
        <v>6.2959867048854895E-2</v>
      </c>
      <c r="V13" s="19">
        <v>5.6383923237149698E-2</v>
      </c>
      <c r="W13" s="19">
        <v>1.97108816443698E-2</v>
      </c>
      <c r="X13" s="19">
        <v>8.2258254261552699E-2</v>
      </c>
      <c r="Y13" s="19">
        <v>4.06693355945257E-2</v>
      </c>
      <c r="Z13" s="19">
        <v>8.3629488019096504E-2</v>
      </c>
      <c r="AA13" s="19">
        <v>4.55197065948846E-2</v>
      </c>
      <c r="AB13" s="19"/>
      <c r="AC13" s="19">
        <v>4.4755111463465003E-2</v>
      </c>
      <c r="AD13" s="19">
        <v>5.9681296571130499E-2</v>
      </c>
      <c r="AE13" s="19">
        <v>5.1479281867809298E-2</v>
      </c>
      <c r="AF13" s="19">
        <v>4.8807567091078301E-2</v>
      </c>
      <c r="AG13" s="19">
        <v>4.82680202964395E-2</v>
      </c>
      <c r="AH13" s="19">
        <v>3.7790490427953898E-2</v>
      </c>
      <c r="AI13" s="19"/>
      <c r="AJ13" s="19">
        <v>4.5370232342800999E-2</v>
      </c>
      <c r="AK13" s="19">
        <v>5.1003468122095198E-2</v>
      </c>
      <c r="AL13" s="19">
        <v>6.2115402549275903E-2</v>
      </c>
      <c r="AM13" s="19">
        <v>7.8408762054268999E-2</v>
      </c>
      <c r="AN13" s="19">
        <v>4.1602076335717303E-2</v>
      </c>
      <c r="AO13" s="19">
        <v>5.7455643076788597E-2</v>
      </c>
      <c r="AP13" s="19"/>
      <c r="AQ13" s="19">
        <v>4.7924068425322E-2</v>
      </c>
      <c r="AR13" s="19">
        <v>3.9252151244716697E-2</v>
      </c>
      <c r="AS13" s="19"/>
      <c r="AT13" s="19">
        <v>4.95941413625181E-2</v>
      </c>
      <c r="AU13" s="19">
        <v>5.4632126393259602E-2</v>
      </c>
      <c r="AV13" s="19"/>
      <c r="AW13" s="19">
        <v>2.1274960891887299E-2</v>
      </c>
      <c r="AX13" s="19">
        <v>6.7278297610368298E-2</v>
      </c>
      <c r="AY13" s="19"/>
      <c r="AZ13" s="19">
        <v>4.3233879379631003E-2</v>
      </c>
      <c r="BA13" s="19">
        <v>4.4802726758781997E-2</v>
      </c>
      <c r="BB13" s="19"/>
      <c r="BC13" s="19">
        <v>2.79791228581142E-2</v>
      </c>
      <c r="BD13" s="19">
        <v>6.8960225843494996E-2</v>
      </c>
      <c r="BE13" s="19">
        <v>2.89565943618382E-2</v>
      </c>
      <c r="BF13" s="19">
        <v>4.0290590560754402E-2</v>
      </c>
    </row>
    <row r="14" spans="2:58">
      <c r="B14" s="16"/>
    </row>
    <row r="15" spans="2:58">
      <c r="B15" t="s">
        <v>497</v>
      </c>
    </row>
    <row r="16" spans="2:58">
      <c r="B16" t="s">
        <v>498</v>
      </c>
    </row>
    <row r="18" spans="2:2">
      <c r="B18"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BF18"/>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388</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384</v>
      </c>
      <c r="C9" s="17">
        <v>0.183191193994827</v>
      </c>
      <c r="D9" s="17">
        <v>0.19465694723346799</v>
      </c>
      <c r="E9" s="17">
        <v>0.170501190286036</v>
      </c>
      <c r="F9" s="17"/>
      <c r="G9" s="17">
        <v>0.221593110801315</v>
      </c>
      <c r="H9" s="17">
        <v>0.24433817964947799</v>
      </c>
      <c r="I9" s="17">
        <v>0.18254666610451301</v>
      </c>
      <c r="J9" s="17">
        <v>0.115161408665195</v>
      </c>
      <c r="K9" s="17">
        <v>0.164306687438388</v>
      </c>
      <c r="L9" s="17">
        <v>0.173100578727028</v>
      </c>
      <c r="M9" s="17"/>
      <c r="N9" s="17">
        <v>0.20195481695614201</v>
      </c>
      <c r="O9" s="17">
        <v>0.14522789858118401</v>
      </c>
      <c r="P9" s="17">
        <v>0.217116278825215</v>
      </c>
      <c r="Q9" s="17">
        <v>0.16986483623851401</v>
      </c>
      <c r="R9" s="17"/>
      <c r="S9" s="17">
        <v>0.18614483520511399</v>
      </c>
      <c r="T9" s="17">
        <v>0.17137494286628199</v>
      </c>
      <c r="U9" s="17">
        <v>0.174589361597143</v>
      </c>
      <c r="V9" s="17">
        <v>0.18247272569956499</v>
      </c>
      <c r="W9" s="17">
        <v>0.19431727704465801</v>
      </c>
      <c r="X9" s="17">
        <v>0.16947036361845899</v>
      </c>
      <c r="Y9" s="17">
        <v>0.18783712665635199</v>
      </c>
      <c r="Z9" s="17">
        <v>0.20472253937448701</v>
      </c>
      <c r="AA9" s="17">
        <v>0.194016499061577</v>
      </c>
      <c r="AB9" s="17"/>
      <c r="AC9" s="17">
        <v>0.23724986635908099</v>
      </c>
      <c r="AD9" s="17">
        <v>0.13840547039807499</v>
      </c>
      <c r="AE9" s="17">
        <v>0.19429531118069801</v>
      </c>
      <c r="AF9" s="17">
        <v>0.16786125834060101</v>
      </c>
      <c r="AG9" s="17">
        <v>0.20580343871957199</v>
      </c>
      <c r="AH9" s="17">
        <v>0.15172292708094601</v>
      </c>
      <c r="AI9" s="17"/>
      <c r="AJ9" s="17">
        <v>0.189615605847584</v>
      </c>
      <c r="AK9" s="17">
        <v>0.14655341485885701</v>
      </c>
      <c r="AL9" s="17">
        <v>0.164253241427046</v>
      </c>
      <c r="AM9" s="17">
        <v>0.16400657103754199</v>
      </c>
      <c r="AN9" s="17">
        <v>0.227971987459299</v>
      </c>
      <c r="AO9" s="17">
        <v>0.14742669775646999</v>
      </c>
      <c r="AP9" s="17"/>
      <c r="AQ9" s="17">
        <v>0.19303846923145401</v>
      </c>
      <c r="AR9" s="17">
        <v>0.189442717407283</v>
      </c>
      <c r="AS9" s="17"/>
      <c r="AT9" s="17">
        <v>0.17542990618475701</v>
      </c>
      <c r="AU9" s="17">
        <v>0.21099185014517199</v>
      </c>
      <c r="AV9" s="17"/>
      <c r="AW9" s="17">
        <v>0.19507685001977701</v>
      </c>
      <c r="AX9" s="17">
        <v>0.17659728962621801</v>
      </c>
      <c r="AY9" s="17"/>
      <c r="AZ9" s="17">
        <v>0.20623131862056099</v>
      </c>
      <c r="BA9" s="17">
        <v>0.17511928684740599</v>
      </c>
      <c r="BB9" s="17"/>
      <c r="BC9" s="17">
        <v>0.22427129235016199</v>
      </c>
      <c r="BD9" s="17">
        <v>0.166895096865877</v>
      </c>
      <c r="BE9" s="17">
        <v>0.19532164039938901</v>
      </c>
      <c r="BF9" s="17">
        <v>0.19053059392622701</v>
      </c>
    </row>
    <row r="10" spans="2:58">
      <c r="B10" s="18" t="s">
        <v>385</v>
      </c>
      <c r="C10" s="17">
        <v>0.41761865462596898</v>
      </c>
      <c r="D10" s="17">
        <v>0.40867481023039598</v>
      </c>
      <c r="E10" s="17">
        <v>0.42682318701421301</v>
      </c>
      <c r="F10" s="17"/>
      <c r="G10" s="17">
        <v>0.41189002358721399</v>
      </c>
      <c r="H10" s="17">
        <v>0.45115083643987097</v>
      </c>
      <c r="I10" s="17">
        <v>0.41631580715580502</v>
      </c>
      <c r="J10" s="17">
        <v>0.43204536812363398</v>
      </c>
      <c r="K10" s="17">
        <v>0.396512954378273</v>
      </c>
      <c r="L10" s="17">
        <v>0.39878215055120803</v>
      </c>
      <c r="M10" s="17"/>
      <c r="N10" s="17">
        <v>0.44755669754196298</v>
      </c>
      <c r="O10" s="17">
        <v>0.46735570689864497</v>
      </c>
      <c r="P10" s="17">
        <v>0.39084809128481701</v>
      </c>
      <c r="Q10" s="17">
        <v>0.3595936881033</v>
      </c>
      <c r="R10" s="17"/>
      <c r="S10" s="17">
        <v>0.44971783011935801</v>
      </c>
      <c r="T10" s="17">
        <v>0.40417162961319197</v>
      </c>
      <c r="U10" s="17">
        <v>0.44355902580340001</v>
      </c>
      <c r="V10" s="17">
        <v>0.40309494284173403</v>
      </c>
      <c r="W10" s="17">
        <v>0.45787092788162898</v>
      </c>
      <c r="X10" s="17">
        <v>0.36989588299361997</v>
      </c>
      <c r="Y10" s="17">
        <v>0.46862819581381499</v>
      </c>
      <c r="Z10" s="17">
        <v>0.30447693132975701</v>
      </c>
      <c r="AA10" s="17">
        <v>0.403334203116196</v>
      </c>
      <c r="AB10" s="17"/>
      <c r="AC10" s="17">
        <v>0.43078406504952699</v>
      </c>
      <c r="AD10" s="17">
        <v>0.41908215680163702</v>
      </c>
      <c r="AE10" s="17">
        <v>0.36594465672440402</v>
      </c>
      <c r="AF10" s="17">
        <v>0.42822241324089699</v>
      </c>
      <c r="AG10" s="17">
        <v>0.39573937738766901</v>
      </c>
      <c r="AH10" s="17">
        <v>0.50805637986331997</v>
      </c>
      <c r="AI10" s="17"/>
      <c r="AJ10" s="17">
        <v>0.39543756465660901</v>
      </c>
      <c r="AK10" s="17">
        <v>0.42688033495405198</v>
      </c>
      <c r="AL10" s="17">
        <v>0.38646719179337302</v>
      </c>
      <c r="AM10" s="17">
        <v>0.41964390534465501</v>
      </c>
      <c r="AN10" s="17">
        <v>0.45020411601121602</v>
      </c>
      <c r="AO10" s="17">
        <v>0.517123653659741</v>
      </c>
      <c r="AP10" s="17"/>
      <c r="AQ10" s="17">
        <v>0.44385234812645802</v>
      </c>
      <c r="AR10" s="17">
        <v>0.404730801403483</v>
      </c>
      <c r="AS10" s="17"/>
      <c r="AT10" s="17">
        <v>0.41350960978326501</v>
      </c>
      <c r="AU10" s="17">
        <v>0.43179145742285302</v>
      </c>
      <c r="AV10" s="17"/>
      <c r="AW10" s="17">
        <v>0.44181484904518398</v>
      </c>
      <c r="AX10" s="17">
        <v>0.404195130358596</v>
      </c>
      <c r="AY10" s="17"/>
      <c r="AZ10" s="17">
        <v>0.46798485116685401</v>
      </c>
      <c r="BA10" s="17">
        <v>0.408315134291792</v>
      </c>
      <c r="BB10" s="17"/>
      <c r="BC10" s="17">
        <v>0.48144225274019498</v>
      </c>
      <c r="BD10" s="17">
        <v>0.39238578761134901</v>
      </c>
      <c r="BE10" s="17">
        <v>0.42600622591752502</v>
      </c>
      <c r="BF10" s="17">
        <v>0.408603588152957</v>
      </c>
    </row>
    <row r="11" spans="2:58">
      <c r="B11" s="18" t="s">
        <v>386</v>
      </c>
      <c r="C11" s="17">
        <v>0.26226115448536202</v>
      </c>
      <c r="D11" s="17">
        <v>0.28247129696430501</v>
      </c>
      <c r="E11" s="17">
        <v>0.24349437324164799</v>
      </c>
      <c r="F11" s="17"/>
      <c r="G11" s="17">
        <v>0.23741203895562199</v>
      </c>
      <c r="H11" s="17">
        <v>0.187722959667661</v>
      </c>
      <c r="I11" s="17">
        <v>0.28386272140371999</v>
      </c>
      <c r="J11" s="17">
        <v>0.30275820660879299</v>
      </c>
      <c r="K11" s="17">
        <v>0.271469780738888</v>
      </c>
      <c r="L11" s="17">
        <v>0.28500538576019402</v>
      </c>
      <c r="M11" s="17"/>
      <c r="N11" s="17">
        <v>0.25327494411831702</v>
      </c>
      <c r="O11" s="17">
        <v>0.252339958591905</v>
      </c>
      <c r="P11" s="17">
        <v>0.27563653534261101</v>
      </c>
      <c r="Q11" s="17">
        <v>0.269835876552106</v>
      </c>
      <c r="R11" s="17"/>
      <c r="S11" s="17">
        <v>0.26656135849370699</v>
      </c>
      <c r="T11" s="17">
        <v>0.248861316837135</v>
      </c>
      <c r="U11" s="17">
        <v>0.24496673255448401</v>
      </c>
      <c r="V11" s="17">
        <v>0.27214326556004498</v>
      </c>
      <c r="W11" s="17">
        <v>0.25082224293000399</v>
      </c>
      <c r="X11" s="17">
        <v>0.30309611426009098</v>
      </c>
      <c r="Y11" s="17">
        <v>0.213551274671932</v>
      </c>
      <c r="Z11" s="17">
        <v>0.33175801843644298</v>
      </c>
      <c r="AA11" s="17">
        <v>0.26446556091544199</v>
      </c>
      <c r="AB11" s="17"/>
      <c r="AC11" s="17">
        <v>0.214173630764807</v>
      </c>
      <c r="AD11" s="17">
        <v>0.304437449709896</v>
      </c>
      <c r="AE11" s="17">
        <v>0.27641304585125498</v>
      </c>
      <c r="AF11" s="17">
        <v>0.26042463647421099</v>
      </c>
      <c r="AG11" s="17">
        <v>0.24494767037050499</v>
      </c>
      <c r="AH11" s="17">
        <v>0.254403415610789</v>
      </c>
      <c r="AI11" s="17"/>
      <c r="AJ11" s="17">
        <v>0.27763622116400999</v>
      </c>
      <c r="AK11" s="17">
        <v>0.26948817851895801</v>
      </c>
      <c r="AL11" s="17">
        <v>0.29506118377870699</v>
      </c>
      <c r="AM11" s="17">
        <v>0.29693806262835498</v>
      </c>
      <c r="AN11" s="17">
        <v>0.206676418775567</v>
      </c>
      <c r="AO11" s="17">
        <v>0.19426013282962301</v>
      </c>
      <c r="AP11" s="17"/>
      <c r="AQ11" s="17">
        <v>0.23741681496391001</v>
      </c>
      <c r="AR11" s="17">
        <v>0.28042938819072499</v>
      </c>
      <c r="AS11" s="17"/>
      <c r="AT11" s="17">
        <v>0.27668803891308202</v>
      </c>
      <c r="AU11" s="17">
        <v>0.20903598509673199</v>
      </c>
      <c r="AV11" s="17"/>
      <c r="AW11" s="17">
        <v>0.26167325923631601</v>
      </c>
      <c r="AX11" s="17">
        <v>0.26258730602826602</v>
      </c>
      <c r="AY11" s="17"/>
      <c r="AZ11" s="17">
        <v>0.20350548300388799</v>
      </c>
      <c r="BA11" s="17">
        <v>0.28068584405512098</v>
      </c>
      <c r="BB11" s="17"/>
      <c r="BC11" s="17">
        <v>0.23230487565692201</v>
      </c>
      <c r="BD11" s="17">
        <v>0.25552868569419501</v>
      </c>
      <c r="BE11" s="17">
        <v>0.25083801780797299</v>
      </c>
      <c r="BF11" s="17">
        <v>0.26798003360936901</v>
      </c>
    </row>
    <row r="12" spans="2:58">
      <c r="B12" s="18" t="s">
        <v>387</v>
      </c>
      <c r="C12" s="17">
        <v>5.9596784460051899E-2</v>
      </c>
      <c r="D12" s="17">
        <v>5.27625107161835E-2</v>
      </c>
      <c r="E12" s="17">
        <v>6.5685317653711495E-2</v>
      </c>
      <c r="F12" s="17"/>
      <c r="G12" s="17">
        <v>6.5889514034525101E-2</v>
      </c>
      <c r="H12" s="17">
        <v>5.69470716701624E-2</v>
      </c>
      <c r="I12" s="17">
        <v>4.0043422531416101E-2</v>
      </c>
      <c r="J12" s="17">
        <v>6.2063986610814997E-2</v>
      </c>
      <c r="K12" s="17">
        <v>8.0839374096105004E-2</v>
      </c>
      <c r="L12" s="17">
        <v>5.5753521353365497E-2</v>
      </c>
      <c r="M12" s="17"/>
      <c r="N12" s="17">
        <v>5.5982657665453697E-2</v>
      </c>
      <c r="O12" s="17">
        <v>5.6089185631950797E-2</v>
      </c>
      <c r="P12" s="17">
        <v>5.3831173645219603E-2</v>
      </c>
      <c r="Q12" s="17">
        <v>7.2585880101620495E-2</v>
      </c>
      <c r="R12" s="17"/>
      <c r="S12" s="17">
        <v>3.29108584409867E-2</v>
      </c>
      <c r="T12" s="17">
        <v>5.8026420405513798E-2</v>
      </c>
      <c r="U12" s="17">
        <v>5.8519411426016202E-2</v>
      </c>
      <c r="V12" s="17">
        <v>6.4732672243395406E-2</v>
      </c>
      <c r="W12" s="17">
        <v>6.0617333774413501E-2</v>
      </c>
      <c r="X12" s="17">
        <v>5.6185431865100097E-2</v>
      </c>
      <c r="Y12" s="17">
        <v>8.9467814235594301E-2</v>
      </c>
      <c r="Z12" s="17">
        <v>5.61438856250231E-2</v>
      </c>
      <c r="AA12" s="17">
        <v>7.1077087097542499E-2</v>
      </c>
      <c r="AB12" s="17"/>
      <c r="AC12" s="17">
        <v>5.1395701830258302E-2</v>
      </c>
      <c r="AD12" s="17">
        <v>5.7078095675577201E-2</v>
      </c>
      <c r="AE12" s="17">
        <v>6.86581715287609E-2</v>
      </c>
      <c r="AF12" s="17">
        <v>6.4823394334346807E-2</v>
      </c>
      <c r="AG12" s="17">
        <v>6.9448552120565901E-2</v>
      </c>
      <c r="AH12" s="17">
        <v>4.9369763456618698E-2</v>
      </c>
      <c r="AI12" s="17"/>
      <c r="AJ12" s="17">
        <v>5.9848216983132599E-2</v>
      </c>
      <c r="AK12" s="17">
        <v>7.8113226234607494E-2</v>
      </c>
      <c r="AL12" s="17">
        <v>3.74776096836478E-2</v>
      </c>
      <c r="AM12" s="17">
        <v>2.8933162119506899E-2</v>
      </c>
      <c r="AN12" s="17">
        <v>5.9158442507679002E-2</v>
      </c>
      <c r="AO12" s="17">
        <v>7.5669651916881603E-2</v>
      </c>
      <c r="AP12" s="17"/>
      <c r="AQ12" s="17">
        <v>5.0283239250382299E-2</v>
      </c>
      <c r="AR12" s="17">
        <v>5.9490802550289899E-2</v>
      </c>
      <c r="AS12" s="17"/>
      <c r="AT12" s="17">
        <v>5.9494840646011397E-2</v>
      </c>
      <c r="AU12" s="17">
        <v>6.1799013411494803E-2</v>
      </c>
      <c r="AV12" s="17"/>
      <c r="AW12" s="17">
        <v>6.0798709974597298E-2</v>
      </c>
      <c r="AX12" s="17">
        <v>5.8929982233530499E-2</v>
      </c>
      <c r="AY12" s="17"/>
      <c r="AZ12" s="17">
        <v>5.3278292685411802E-2</v>
      </c>
      <c r="BA12" s="17">
        <v>6.23573742121597E-2</v>
      </c>
      <c r="BB12" s="17"/>
      <c r="BC12" s="17">
        <v>3.6668323890348603E-2</v>
      </c>
      <c r="BD12" s="17">
        <v>6.6894241850024405E-2</v>
      </c>
      <c r="BE12" s="17">
        <v>8.8058623817420995E-2</v>
      </c>
      <c r="BF12" s="17">
        <v>5.4478647613248797E-2</v>
      </c>
    </row>
    <row r="13" spans="2:58">
      <c r="B13" s="18" t="s">
        <v>101</v>
      </c>
      <c r="C13" s="19">
        <v>7.7332212433791001E-2</v>
      </c>
      <c r="D13" s="19">
        <v>6.1434434855646897E-2</v>
      </c>
      <c r="E13" s="19">
        <v>9.3495931804392099E-2</v>
      </c>
      <c r="F13" s="19"/>
      <c r="G13" s="19">
        <v>6.3215312621323197E-2</v>
      </c>
      <c r="H13" s="19">
        <v>5.9840952572828003E-2</v>
      </c>
      <c r="I13" s="19">
        <v>7.7231382804545695E-2</v>
      </c>
      <c r="J13" s="19">
        <v>8.7971029991562297E-2</v>
      </c>
      <c r="K13" s="19">
        <v>8.6871203348345097E-2</v>
      </c>
      <c r="L13" s="19">
        <v>8.73583636082048E-2</v>
      </c>
      <c r="M13" s="19"/>
      <c r="N13" s="19">
        <v>4.1230883718124202E-2</v>
      </c>
      <c r="O13" s="19">
        <v>7.8987250296315606E-2</v>
      </c>
      <c r="P13" s="19">
        <v>6.2567920902137003E-2</v>
      </c>
      <c r="Q13" s="19">
        <v>0.12811971900446001</v>
      </c>
      <c r="R13" s="19"/>
      <c r="S13" s="19">
        <v>6.4665117740833999E-2</v>
      </c>
      <c r="T13" s="19">
        <v>0.117565690277876</v>
      </c>
      <c r="U13" s="19">
        <v>7.8365468618956505E-2</v>
      </c>
      <c r="V13" s="19">
        <v>7.7556393655261097E-2</v>
      </c>
      <c r="W13" s="19">
        <v>3.6372218369296001E-2</v>
      </c>
      <c r="X13" s="19">
        <v>0.101352207262729</v>
      </c>
      <c r="Y13" s="19">
        <v>4.0515588622306302E-2</v>
      </c>
      <c r="Z13" s="19">
        <v>0.102898625234289</v>
      </c>
      <c r="AA13" s="19">
        <v>6.7106649809242996E-2</v>
      </c>
      <c r="AB13" s="19"/>
      <c r="AC13" s="19">
        <v>6.6396735996327005E-2</v>
      </c>
      <c r="AD13" s="19">
        <v>8.0996827414815994E-2</v>
      </c>
      <c r="AE13" s="19">
        <v>9.4688814714881803E-2</v>
      </c>
      <c r="AF13" s="19">
        <v>7.8668297609943094E-2</v>
      </c>
      <c r="AG13" s="19">
        <v>8.4060961401688297E-2</v>
      </c>
      <c r="AH13" s="19">
        <v>3.6447513988326602E-2</v>
      </c>
      <c r="AI13" s="19"/>
      <c r="AJ13" s="19">
        <v>7.7462391348665199E-2</v>
      </c>
      <c r="AK13" s="19">
        <v>7.8964845433524805E-2</v>
      </c>
      <c r="AL13" s="19">
        <v>0.116740773317226</v>
      </c>
      <c r="AM13" s="19">
        <v>9.0478298869940604E-2</v>
      </c>
      <c r="AN13" s="19">
        <v>5.5989035246238897E-2</v>
      </c>
      <c r="AO13" s="19">
        <v>6.5519863837284795E-2</v>
      </c>
      <c r="AP13" s="19"/>
      <c r="AQ13" s="19">
        <v>7.5409128427795305E-2</v>
      </c>
      <c r="AR13" s="19">
        <v>6.5906290448220106E-2</v>
      </c>
      <c r="AS13" s="19"/>
      <c r="AT13" s="19">
        <v>7.4877604472885301E-2</v>
      </c>
      <c r="AU13" s="19">
        <v>8.6381693923747893E-2</v>
      </c>
      <c r="AV13" s="19"/>
      <c r="AW13" s="19">
        <v>4.0636331724126798E-2</v>
      </c>
      <c r="AX13" s="19">
        <v>9.7690291753389502E-2</v>
      </c>
      <c r="AY13" s="19"/>
      <c r="AZ13" s="19">
        <v>6.9000054523284907E-2</v>
      </c>
      <c r="BA13" s="19">
        <v>7.3522360593521296E-2</v>
      </c>
      <c r="BB13" s="19"/>
      <c r="BC13" s="19">
        <v>2.5313255362372E-2</v>
      </c>
      <c r="BD13" s="19">
        <v>0.118296187978555</v>
      </c>
      <c r="BE13" s="19">
        <v>3.97754920576927E-2</v>
      </c>
      <c r="BF13" s="19">
        <v>7.8407136698197405E-2</v>
      </c>
    </row>
    <row r="14" spans="2:58">
      <c r="B14" s="16"/>
    </row>
    <row r="15" spans="2:58">
      <c r="B15" t="s">
        <v>497</v>
      </c>
    </row>
    <row r="16" spans="2:58">
      <c r="B16" t="s">
        <v>498</v>
      </c>
    </row>
    <row r="18" spans="2:2">
      <c r="B18"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BF18"/>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389</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384</v>
      </c>
      <c r="C9" s="17">
        <v>9.1313045015393293E-2</v>
      </c>
      <c r="D9" s="17">
        <v>0.101509057148813</v>
      </c>
      <c r="E9" s="17">
        <v>8.0997274526808799E-2</v>
      </c>
      <c r="F9" s="17"/>
      <c r="G9" s="17">
        <v>0.15323679877919499</v>
      </c>
      <c r="H9" s="17">
        <v>0.17101612596542601</v>
      </c>
      <c r="I9" s="17">
        <v>0.12534826450164999</v>
      </c>
      <c r="J9" s="17">
        <v>6.0095463707576603E-2</v>
      </c>
      <c r="K9" s="17">
        <v>3.6494806284725803E-2</v>
      </c>
      <c r="L9" s="17">
        <v>1.9415922010740501E-2</v>
      </c>
      <c r="M9" s="17"/>
      <c r="N9" s="17">
        <v>0.130658942737021</v>
      </c>
      <c r="O9" s="17">
        <v>7.3891578872484501E-2</v>
      </c>
      <c r="P9" s="17">
        <v>7.8804771192748396E-2</v>
      </c>
      <c r="Q9" s="17">
        <v>7.84350387940288E-2</v>
      </c>
      <c r="R9" s="17"/>
      <c r="S9" s="17">
        <v>0.153782647048685</v>
      </c>
      <c r="T9" s="17">
        <v>7.3854542991033806E-2</v>
      </c>
      <c r="U9" s="17">
        <v>4.3518129161917003E-2</v>
      </c>
      <c r="V9" s="17">
        <v>9.5276869768983197E-2</v>
      </c>
      <c r="W9" s="17">
        <v>9.7039118877663894E-2</v>
      </c>
      <c r="X9" s="17">
        <v>9.5107985110198995E-2</v>
      </c>
      <c r="Y9" s="17">
        <v>6.4204802442294803E-2</v>
      </c>
      <c r="Z9" s="17">
        <v>7.0514643259955906E-2</v>
      </c>
      <c r="AA9" s="17">
        <v>9.3132804161467603E-2</v>
      </c>
      <c r="AB9" s="17"/>
      <c r="AC9" s="17">
        <v>0.16228167613003699</v>
      </c>
      <c r="AD9" s="17">
        <v>7.6600812927127296E-2</v>
      </c>
      <c r="AE9" s="17">
        <v>8.8596219030294798E-2</v>
      </c>
      <c r="AF9" s="17">
        <v>4.9199571971734503E-2</v>
      </c>
      <c r="AG9" s="17">
        <v>4.1695104883725097E-2</v>
      </c>
      <c r="AH9" s="17">
        <v>8.74704690149056E-2</v>
      </c>
      <c r="AI9" s="17"/>
      <c r="AJ9" s="17">
        <v>5.3577268778615898E-2</v>
      </c>
      <c r="AK9" s="17">
        <v>7.9456861908280205E-2</v>
      </c>
      <c r="AL9" s="17">
        <v>9.6431832179785196E-2</v>
      </c>
      <c r="AM9" s="17">
        <v>0.13590456188092101</v>
      </c>
      <c r="AN9" s="17">
        <v>0.158830885833395</v>
      </c>
      <c r="AO9" s="17">
        <v>7.8046885158072205E-2</v>
      </c>
      <c r="AP9" s="17"/>
      <c r="AQ9" s="17">
        <v>0.150804651448771</v>
      </c>
      <c r="AR9" s="17">
        <v>7.0967118379307095E-2</v>
      </c>
      <c r="AS9" s="17"/>
      <c r="AT9" s="17">
        <v>7.9636322321199701E-2</v>
      </c>
      <c r="AU9" s="17">
        <v>0.13816216609856399</v>
      </c>
      <c r="AV9" s="17"/>
      <c r="AW9" s="17">
        <v>0.10204012480065799</v>
      </c>
      <c r="AX9" s="17">
        <v>8.5361893635108405E-2</v>
      </c>
      <c r="AY9" s="17"/>
      <c r="AZ9" s="17">
        <v>0.18169827263083099</v>
      </c>
      <c r="BA9" s="17">
        <v>6.3493245253458896E-2</v>
      </c>
      <c r="BB9" s="17"/>
      <c r="BC9" s="17">
        <v>0.17493604988004199</v>
      </c>
      <c r="BD9" s="17">
        <v>0.100738287936222</v>
      </c>
      <c r="BE9" s="17">
        <v>9.1652170749795106E-2</v>
      </c>
      <c r="BF9" s="17">
        <v>7.7535044334870198E-2</v>
      </c>
    </row>
    <row r="10" spans="2:58">
      <c r="B10" s="18" t="s">
        <v>385</v>
      </c>
      <c r="C10" s="17">
        <v>0.23344047892092601</v>
      </c>
      <c r="D10" s="17">
        <v>0.23709719397715201</v>
      </c>
      <c r="E10" s="17">
        <v>0.23086690316943001</v>
      </c>
      <c r="F10" s="17"/>
      <c r="G10" s="17">
        <v>0.294116277698933</v>
      </c>
      <c r="H10" s="17">
        <v>0.32456768088658799</v>
      </c>
      <c r="I10" s="17">
        <v>0.33559680417334498</v>
      </c>
      <c r="J10" s="17">
        <v>0.181200319372533</v>
      </c>
      <c r="K10" s="17">
        <v>0.15461996745224399</v>
      </c>
      <c r="L10" s="17">
        <v>0.13419722949540999</v>
      </c>
      <c r="M10" s="17"/>
      <c r="N10" s="17">
        <v>0.24752254280427399</v>
      </c>
      <c r="O10" s="17">
        <v>0.25117470850887502</v>
      </c>
      <c r="P10" s="17">
        <v>0.20962887478191</v>
      </c>
      <c r="Q10" s="17">
        <v>0.22213474779430301</v>
      </c>
      <c r="R10" s="17"/>
      <c r="S10" s="17">
        <v>0.289895885412849</v>
      </c>
      <c r="T10" s="17">
        <v>0.17971299204207</v>
      </c>
      <c r="U10" s="17">
        <v>0.25577889689432098</v>
      </c>
      <c r="V10" s="17">
        <v>0.17665861609182801</v>
      </c>
      <c r="W10" s="17">
        <v>0.24570042956514801</v>
      </c>
      <c r="X10" s="17">
        <v>0.23825663897155799</v>
      </c>
      <c r="Y10" s="17">
        <v>0.192128154552789</v>
      </c>
      <c r="Z10" s="17">
        <v>0.29854301840574898</v>
      </c>
      <c r="AA10" s="17">
        <v>0.25850484864897999</v>
      </c>
      <c r="AB10" s="17"/>
      <c r="AC10" s="17">
        <v>0.326409127088855</v>
      </c>
      <c r="AD10" s="17">
        <v>0.20251790940035</v>
      </c>
      <c r="AE10" s="17">
        <v>0.23089147586626699</v>
      </c>
      <c r="AF10" s="17">
        <v>0.18787792267332801</v>
      </c>
      <c r="AG10" s="17">
        <v>0.180297400371044</v>
      </c>
      <c r="AH10" s="17">
        <v>0.23681277563962499</v>
      </c>
      <c r="AI10" s="17"/>
      <c r="AJ10" s="17">
        <v>0.17946516918099401</v>
      </c>
      <c r="AK10" s="17">
        <v>0.236602030344359</v>
      </c>
      <c r="AL10" s="17">
        <v>0.32480999843969899</v>
      </c>
      <c r="AM10" s="17">
        <v>0.28353143976621298</v>
      </c>
      <c r="AN10" s="17">
        <v>0.280747062054992</v>
      </c>
      <c r="AO10" s="17">
        <v>0.23370410328115199</v>
      </c>
      <c r="AP10" s="17"/>
      <c r="AQ10" s="17">
        <v>0.28567433427130301</v>
      </c>
      <c r="AR10" s="17">
        <v>0.21829650743840001</v>
      </c>
      <c r="AS10" s="17"/>
      <c r="AT10" s="17">
        <v>0.21854737472392199</v>
      </c>
      <c r="AU10" s="17">
        <v>0.28979185399512802</v>
      </c>
      <c r="AV10" s="17"/>
      <c r="AW10" s="17">
        <v>0.21007911264418799</v>
      </c>
      <c r="AX10" s="17">
        <v>0.24640085862781699</v>
      </c>
      <c r="AY10" s="17"/>
      <c r="AZ10" s="17">
        <v>0.30354302651654902</v>
      </c>
      <c r="BA10" s="17">
        <v>0.21196753564821699</v>
      </c>
      <c r="BB10" s="17"/>
      <c r="BC10" s="17">
        <v>0.36943412456664598</v>
      </c>
      <c r="BD10" s="17">
        <v>0.19137226647128999</v>
      </c>
      <c r="BE10" s="17">
        <v>0.24759022875817499</v>
      </c>
      <c r="BF10" s="17">
        <v>0.204185726192888</v>
      </c>
    </row>
    <row r="11" spans="2:58">
      <c r="B11" s="18" t="s">
        <v>386</v>
      </c>
      <c r="C11" s="17">
        <v>0.30570512170096997</v>
      </c>
      <c r="D11" s="17">
        <v>0.28739758886226702</v>
      </c>
      <c r="E11" s="17">
        <v>0.32314957297471703</v>
      </c>
      <c r="F11" s="17"/>
      <c r="G11" s="17">
        <v>0.26215261788863098</v>
      </c>
      <c r="H11" s="17">
        <v>0.30170508294738702</v>
      </c>
      <c r="I11" s="17">
        <v>0.26601869289264701</v>
      </c>
      <c r="J11" s="17">
        <v>0.33502860053950001</v>
      </c>
      <c r="K11" s="17">
        <v>0.31582583776259798</v>
      </c>
      <c r="L11" s="17">
        <v>0.338204425159841</v>
      </c>
      <c r="M11" s="17"/>
      <c r="N11" s="17">
        <v>0.30821137221278799</v>
      </c>
      <c r="O11" s="17">
        <v>0.29154377356083799</v>
      </c>
      <c r="P11" s="17">
        <v>0.322625540624083</v>
      </c>
      <c r="Q11" s="17">
        <v>0.30464022027159599</v>
      </c>
      <c r="R11" s="17"/>
      <c r="S11" s="17">
        <v>0.238007501291947</v>
      </c>
      <c r="T11" s="17">
        <v>0.31969770560124799</v>
      </c>
      <c r="U11" s="17">
        <v>0.30155980012983202</v>
      </c>
      <c r="V11" s="17">
        <v>0.36605077402583702</v>
      </c>
      <c r="W11" s="17">
        <v>0.268213750412304</v>
      </c>
      <c r="X11" s="17">
        <v>0.30307987539766401</v>
      </c>
      <c r="Y11" s="17">
        <v>0.38118576121335301</v>
      </c>
      <c r="Z11" s="17">
        <v>0.21766910171439699</v>
      </c>
      <c r="AA11" s="17">
        <v>0.32444110298112999</v>
      </c>
      <c r="AB11" s="17"/>
      <c r="AC11" s="17">
        <v>0.25769592536156799</v>
      </c>
      <c r="AD11" s="17">
        <v>0.311072006939142</v>
      </c>
      <c r="AE11" s="17">
        <v>0.34799851771083701</v>
      </c>
      <c r="AF11" s="17">
        <v>0.33301284898834799</v>
      </c>
      <c r="AG11" s="17">
        <v>0.30703411776605699</v>
      </c>
      <c r="AH11" s="17">
        <v>0.29409888724514099</v>
      </c>
      <c r="AI11" s="17"/>
      <c r="AJ11" s="17">
        <v>0.32240021566657701</v>
      </c>
      <c r="AK11" s="17">
        <v>0.31603989466944299</v>
      </c>
      <c r="AL11" s="17">
        <v>0.267171935558009</v>
      </c>
      <c r="AM11" s="17">
        <v>0.28024404315545998</v>
      </c>
      <c r="AN11" s="17">
        <v>0.28151179279018501</v>
      </c>
      <c r="AO11" s="17">
        <v>0.30268337762520597</v>
      </c>
      <c r="AP11" s="17"/>
      <c r="AQ11" s="17">
        <v>0.28715963687336998</v>
      </c>
      <c r="AR11" s="17">
        <v>0.31823786683543498</v>
      </c>
      <c r="AS11" s="17"/>
      <c r="AT11" s="17">
        <v>0.31612922498447998</v>
      </c>
      <c r="AU11" s="17">
        <v>0.26124847066873402</v>
      </c>
      <c r="AV11" s="17"/>
      <c r="AW11" s="17">
        <v>0.32869933230305698</v>
      </c>
      <c r="AX11" s="17">
        <v>0.29294843200512799</v>
      </c>
      <c r="AY11" s="17"/>
      <c r="AZ11" s="17">
        <v>0.279665374119411</v>
      </c>
      <c r="BA11" s="17">
        <v>0.31642703818540002</v>
      </c>
      <c r="BB11" s="17"/>
      <c r="BC11" s="17">
        <v>0.264420745485204</v>
      </c>
      <c r="BD11" s="17">
        <v>0.29839341874494202</v>
      </c>
      <c r="BE11" s="17">
        <v>0.32616172266925503</v>
      </c>
      <c r="BF11" s="17">
        <v>0.31641275271978703</v>
      </c>
    </row>
    <row r="12" spans="2:58">
      <c r="B12" s="18" t="s">
        <v>387</v>
      </c>
      <c r="C12" s="17">
        <v>0.27846814869983</v>
      </c>
      <c r="D12" s="17">
        <v>0.306742713691251</v>
      </c>
      <c r="E12" s="17">
        <v>0.25095785798528297</v>
      </c>
      <c r="F12" s="17"/>
      <c r="G12" s="17">
        <v>0.17860783404056599</v>
      </c>
      <c r="H12" s="17">
        <v>0.14847618097030399</v>
      </c>
      <c r="I12" s="17">
        <v>0.197951751098011</v>
      </c>
      <c r="J12" s="17">
        <v>0.34606825172245798</v>
      </c>
      <c r="K12" s="17">
        <v>0.392772774215639</v>
      </c>
      <c r="L12" s="17">
        <v>0.38403645262902603</v>
      </c>
      <c r="M12" s="17"/>
      <c r="N12" s="17">
        <v>0.25713300500208902</v>
      </c>
      <c r="O12" s="17">
        <v>0.30475985037820302</v>
      </c>
      <c r="P12" s="17">
        <v>0.31192852377720598</v>
      </c>
      <c r="Q12" s="17">
        <v>0.242353487657821</v>
      </c>
      <c r="R12" s="17"/>
      <c r="S12" s="17">
        <v>0.248533500081104</v>
      </c>
      <c r="T12" s="17">
        <v>0.32225821505041202</v>
      </c>
      <c r="U12" s="17">
        <v>0.299753236755323</v>
      </c>
      <c r="V12" s="17">
        <v>0.285248458181662</v>
      </c>
      <c r="W12" s="17">
        <v>0.324382361175653</v>
      </c>
      <c r="X12" s="17">
        <v>0.22418390650723299</v>
      </c>
      <c r="Y12" s="17">
        <v>0.31171220946156197</v>
      </c>
      <c r="Z12" s="17">
        <v>0.27148089125136399</v>
      </c>
      <c r="AA12" s="17">
        <v>0.228365054356129</v>
      </c>
      <c r="AB12" s="17"/>
      <c r="AC12" s="17">
        <v>0.18559660079290199</v>
      </c>
      <c r="AD12" s="17">
        <v>0.323748498213205</v>
      </c>
      <c r="AE12" s="17">
        <v>0.23274787507983299</v>
      </c>
      <c r="AF12" s="17">
        <v>0.32202990280645699</v>
      </c>
      <c r="AG12" s="17">
        <v>0.34918549470680699</v>
      </c>
      <c r="AH12" s="17">
        <v>0.29537732024268898</v>
      </c>
      <c r="AI12" s="17"/>
      <c r="AJ12" s="17">
        <v>0.34740328025056599</v>
      </c>
      <c r="AK12" s="17">
        <v>0.29954774179128602</v>
      </c>
      <c r="AL12" s="17">
        <v>0.162754470523582</v>
      </c>
      <c r="AM12" s="17">
        <v>0.19336392344645301</v>
      </c>
      <c r="AN12" s="17">
        <v>0.21023390285058399</v>
      </c>
      <c r="AO12" s="17">
        <v>0.23595437882027201</v>
      </c>
      <c r="AP12" s="17"/>
      <c r="AQ12" s="17">
        <v>0.212705955709726</v>
      </c>
      <c r="AR12" s="17">
        <v>0.30621479729170598</v>
      </c>
      <c r="AS12" s="17"/>
      <c r="AT12" s="17">
        <v>0.294263112347599</v>
      </c>
      <c r="AU12" s="17">
        <v>0.22308603582927899</v>
      </c>
      <c r="AV12" s="17"/>
      <c r="AW12" s="17">
        <v>0.30816463088629498</v>
      </c>
      <c r="AX12" s="17">
        <v>0.26199318398517002</v>
      </c>
      <c r="AY12" s="17"/>
      <c r="AZ12" s="17">
        <v>0.16229069360082299</v>
      </c>
      <c r="BA12" s="17">
        <v>0.31934092197824399</v>
      </c>
      <c r="BB12" s="17"/>
      <c r="BC12" s="17">
        <v>0.14833531449423101</v>
      </c>
      <c r="BD12" s="17">
        <v>0.26792697598493598</v>
      </c>
      <c r="BE12" s="17">
        <v>0.29458766325964703</v>
      </c>
      <c r="BF12" s="17">
        <v>0.31476795687949999</v>
      </c>
    </row>
    <row r="13" spans="2:58">
      <c r="B13" s="18" t="s">
        <v>101</v>
      </c>
      <c r="C13" s="19">
        <v>9.1073205662880102E-2</v>
      </c>
      <c r="D13" s="19">
        <v>6.7253446320516899E-2</v>
      </c>
      <c r="E13" s="19">
        <v>0.114028391343761</v>
      </c>
      <c r="F13" s="19"/>
      <c r="G13" s="19">
        <v>0.11188647159267399</v>
      </c>
      <c r="H13" s="19">
        <v>5.42349292302945E-2</v>
      </c>
      <c r="I13" s="19">
        <v>7.5084487334347402E-2</v>
      </c>
      <c r="J13" s="19">
        <v>7.7607364657932207E-2</v>
      </c>
      <c r="K13" s="19">
        <v>0.100286614284793</v>
      </c>
      <c r="L13" s="19">
        <v>0.124145970704983</v>
      </c>
      <c r="M13" s="19"/>
      <c r="N13" s="19">
        <v>5.6474137243828701E-2</v>
      </c>
      <c r="O13" s="19">
        <v>7.8630088679599697E-2</v>
      </c>
      <c r="P13" s="19">
        <v>7.7012289624052599E-2</v>
      </c>
      <c r="Q13" s="19">
        <v>0.15243650548225099</v>
      </c>
      <c r="R13" s="19"/>
      <c r="S13" s="19">
        <v>6.9780466165415903E-2</v>
      </c>
      <c r="T13" s="19">
        <v>0.10447654431523699</v>
      </c>
      <c r="U13" s="19">
        <v>9.9389937058606798E-2</v>
      </c>
      <c r="V13" s="19">
        <v>7.6765281931689605E-2</v>
      </c>
      <c r="W13" s="19">
        <v>6.4664339969230794E-2</v>
      </c>
      <c r="X13" s="19">
        <v>0.13937159401334701</v>
      </c>
      <c r="Y13" s="19">
        <v>5.0769072330000699E-2</v>
      </c>
      <c r="Z13" s="19">
        <v>0.14179234536853499</v>
      </c>
      <c r="AA13" s="19">
        <v>9.5556189852293597E-2</v>
      </c>
      <c r="AB13" s="19"/>
      <c r="AC13" s="19">
        <v>6.8016670626638395E-2</v>
      </c>
      <c r="AD13" s="19">
        <v>8.6060772520175605E-2</v>
      </c>
      <c r="AE13" s="19">
        <v>9.9765912312768407E-2</v>
      </c>
      <c r="AF13" s="19">
        <v>0.10787975356013201</v>
      </c>
      <c r="AG13" s="19">
        <v>0.121787882272367</v>
      </c>
      <c r="AH13" s="19">
        <v>8.6240547857639405E-2</v>
      </c>
      <c r="AI13" s="19"/>
      <c r="AJ13" s="19">
        <v>9.7154066123247104E-2</v>
      </c>
      <c r="AK13" s="19">
        <v>6.8353471286631898E-2</v>
      </c>
      <c r="AL13" s="19">
        <v>0.148831763298924</v>
      </c>
      <c r="AM13" s="19">
        <v>0.106956031750953</v>
      </c>
      <c r="AN13" s="19">
        <v>6.8676356470844205E-2</v>
      </c>
      <c r="AO13" s="19">
        <v>0.14961125511529799</v>
      </c>
      <c r="AP13" s="19"/>
      <c r="AQ13" s="19">
        <v>6.3655421696831097E-2</v>
      </c>
      <c r="AR13" s="19">
        <v>8.6283710055152299E-2</v>
      </c>
      <c r="AS13" s="19"/>
      <c r="AT13" s="19">
        <v>9.14239656227986E-2</v>
      </c>
      <c r="AU13" s="19">
        <v>8.7711473408295701E-2</v>
      </c>
      <c r="AV13" s="19"/>
      <c r="AW13" s="19">
        <v>5.1016799365801398E-2</v>
      </c>
      <c r="AX13" s="19">
        <v>0.113295631746777</v>
      </c>
      <c r="AY13" s="19"/>
      <c r="AZ13" s="19">
        <v>7.2802633132385705E-2</v>
      </c>
      <c r="BA13" s="19">
        <v>8.8771258934679603E-2</v>
      </c>
      <c r="BB13" s="19"/>
      <c r="BC13" s="19">
        <v>4.2873765573877599E-2</v>
      </c>
      <c r="BD13" s="19">
        <v>0.14156905086261001</v>
      </c>
      <c r="BE13" s="19">
        <v>4.00082145631281E-2</v>
      </c>
      <c r="BF13" s="19">
        <v>8.70985198729545E-2</v>
      </c>
    </row>
    <row r="14" spans="2:58">
      <c r="B14" s="16"/>
    </row>
    <row r="15" spans="2:58">
      <c r="B15" t="s">
        <v>497</v>
      </c>
    </row>
    <row r="16" spans="2:58">
      <c r="B16" t="s">
        <v>498</v>
      </c>
    </row>
    <row r="18" spans="2:2">
      <c r="B18"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BF18"/>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390</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384</v>
      </c>
      <c r="C9" s="17">
        <v>8.9359762298491893E-2</v>
      </c>
      <c r="D9" s="17">
        <v>9.9469184853769294E-2</v>
      </c>
      <c r="E9" s="17">
        <v>7.8278280529494496E-2</v>
      </c>
      <c r="F9" s="17"/>
      <c r="G9" s="17">
        <v>0.131457679757708</v>
      </c>
      <c r="H9" s="17">
        <v>0.14215658922552299</v>
      </c>
      <c r="I9" s="17">
        <v>0.120659001077513</v>
      </c>
      <c r="J9" s="17">
        <v>7.2745834762783998E-2</v>
      </c>
      <c r="K9" s="17">
        <v>3.5376858867443399E-2</v>
      </c>
      <c r="L9" s="17">
        <v>4.01581346978594E-2</v>
      </c>
      <c r="M9" s="17"/>
      <c r="N9" s="17">
        <v>0.102455503614829</v>
      </c>
      <c r="O9" s="17">
        <v>8.1814108177442002E-2</v>
      </c>
      <c r="P9" s="17">
        <v>9.0857473738333305E-2</v>
      </c>
      <c r="Q9" s="17">
        <v>8.0335463954559302E-2</v>
      </c>
      <c r="R9" s="17"/>
      <c r="S9" s="17">
        <v>0.15158111434594401</v>
      </c>
      <c r="T9" s="17">
        <v>6.9225917710665302E-2</v>
      </c>
      <c r="U9" s="17">
        <v>4.8967376303312798E-2</v>
      </c>
      <c r="V9" s="17">
        <v>8.1588576127446799E-2</v>
      </c>
      <c r="W9" s="17">
        <v>0.114066081610846</v>
      </c>
      <c r="X9" s="17">
        <v>6.7262816266744296E-2</v>
      </c>
      <c r="Y9" s="17">
        <v>7.11887153190221E-2</v>
      </c>
      <c r="Z9" s="17">
        <v>0.11598008751788901</v>
      </c>
      <c r="AA9" s="17">
        <v>8.3134154392541501E-2</v>
      </c>
      <c r="AB9" s="17"/>
      <c r="AC9" s="17">
        <v>0.156940294213266</v>
      </c>
      <c r="AD9" s="17">
        <v>7.1807075477371807E-2</v>
      </c>
      <c r="AE9" s="17">
        <v>6.2179534881761402E-2</v>
      </c>
      <c r="AF9" s="17">
        <v>5.7129448126315603E-2</v>
      </c>
      <c r="AG9" s="17">
        <v>5.5976440812790698E-2</v>
      </c>
      <c r="AH9" s="17">
        <v>0.123219661207266</v>
      </c>
      <c r="AI9" s="17"/>
      <c r="AJ9" s="17">
        <v>6.5313183373255104E-2</v>
      </c>
      <c r="AK9" s="17">
        <v>7.4705913887514505E-2</v>
      </c>
      <c r="AL9" s="17">
        <v>9.9902291031990997E-2</v>
      </c>
      <c r="AM9" s="17">
        <v>0.112588666353878</v>
      </c>
      <c r="AN9" s="17">
        <v>0.14484413580841801</v>
      </c>
      <c r="AO9" s="17">
        <v>5.0492123547131403E-2</v>
      </c>
      <c r="AP9" s="17"/>
      <c r="AQ9" s="17">
        <v>0.14682910980441799</v>
      </c>
      <c r="AR9" s="17">
        <v>6.4019545759940094E-2</v>
      </c>
      <c r="AS9" s="17"/>
      <c r="AT9" s="17">
        <v>7.8559927837149199E-2</v>
      </c>
      <c r="AU9" s="17">
        <v>0.13011629591114399</v>
      </c>
      <c r="AV9" s="17"/>
      <c r="AW9" s="17">
        <v>8.2672312730435404E-2</v>
      </c>
      <c r="AX9" s="17">
        <v>9.3069814383887201E-2</v>
      </c>
      <c r="AY9" s="17"/>
      <c r="AZ9" s="17">
        <v>0.15036518487998601</v>
      </c>
      <c r="BA9" s="17">
        <v>7.0869480404978299E-2</v>
      </c>
      <c r="BB9" s="17"/>
      <c r="BC9" s="17">
        <v>0.159443883456095</v>
      </c>
      <c r="BD9" s="17">
        <v>8.5712229265614198E-2</v>
      </c>
      <c r="BE9" s="17">
        <v>0.111488734978881</v>
      </c>
      <c r="BF9" s="17">
        <v>7.1799807414992797E-2</v>
      </c>
    </row>
    <row r="10" spans="2:58">
      <c r="B10" s="18" t="s">
        <v>385</v>
      </c>
      <c r="C10" s="17">
        <v>0.34454320247639902</v>
      </c>
      <c r="D10" s="17">
        <v>0.33832634963371999</v>
      </c>
      <c r="E10" s="17">
        <v>0.35046408355262698</v>
      </c>
      <c r="F10" s="17"/>
      <c r="G10" s="17">
        <v>0.43980678498027398</v>
      </c>
      <c r="H10" s="17">
        <v>0.43314959836227002</v>
      </c>
      <c r="I10" s="17">
        <v>0.39909189676787998</v>
      </c>
      <c r="J10" s="17">
        <v>0.27750021219240001</v>
      </c>
      <c r="K10" s="17">
        <v>0.26858365838438097</v>
      </c>
      <c r="L10" s="17">
        <v>0.27047816009777798</v>
      </c>
      <c r="M10" s="17"/>
      <c r="N10" s="17">
        <v>0.40899621050978802</v>
      </c>
      <c r="O10" s="17">
        <v>0.34641952581058999</v>
      </c>
      <c r="P10" s="17">
        <v>0.30817709729583298</v>
      </c>
      <c r="Q10" s="17">
        <v>0.306968770525057</v>
      </c>
      <c r="R10" s="17"/>
      <c r="S10" s="17">
        <v>0.36862310549794802</v>
      </c>
      <c r="T10" s="17">
        <v>0.29546432447198601</v>
      </c>
      <c r="U10" s="17">
        <v>0.37297157918156798</v>
      </c>
      <c r="V10" s="17">
        <v>0.33275793077448601</v>
      </c>
      <c r="W10" s="17">
        <v>0.33140452003364002</v>
      </c>
      <c r="X10" s="17">
        <v>0.37636085519358298</v>
      </c>
      <c r="Y10" s="17">
        <v>0.35151937432053199</v>
      </c>
      <c r="Z10" s="17">
        <v>0.314505023850287</v>
      </c>
      <c r="AA10" s="17">
        <v>0.35374462283498498</v>
      </c>
      <c r="AB10" s="17"/>
      <c r="AC10" s="17">
        <v>0.38580353142692098</v>
      </c>
      <c r="AD10" s="17">
        <v>0.327059485869932</v>
      </c>
      <c r="AE10" s="17">
        <v>0.39031865558374401</v>
      </c>
      <c r="AF10" s="17">
        <v>0.31372255604826699</v>
      </c>
      <c r="AG10" s="17">
        <v>0.29653971435680299</v>
      </c>
      <c r="AH10" s="17">
        <v>0.32599176975600502</v>
      </c>
      <c r="AI10" s="17"/>
      <c r="AJ10" s="17">
        <v>0.303103494385284</v>
      </c>
      <c r="AK10" s="17">
        <v>0.34966388671267401</v>
      </c>
      <c r="AL10" s="17">
        <v>0.36868251749123898</v>
      </c>
      <c r="AM10" s="17">
        <v>0.42215665544464498</v>
      </c>
      <c r="AN10" s="17">
        <v>0.36416236374599298</v>
      </c>
      <c r="AO10" s="17">
        <v>0.39663640802716099</v>
      </c>
      <c r="AP10" s="17"/>
      <c r="AQ10" s="17">
        <v>0.39143867125519299</v>
      </c>
      <c r="AR10" s="17">
        <v>0.33726214736008397</v>
      </c>
      <c r="AS10" s="17"/>
      <c r="AT10" s="17">
        <v>0.33456436415897101</v>
      </c>
      <c r="AU10" s="17">
        <v>0.38101267550541001</v>
      </c>
      <c r="AV10" s="17"/>
      <c r="AW10" s="17">
        <v>0.35635714740020402</v>
      </c>
      <c r="AX10" s="17">
        <v>0.33798908187253401</v>
      </c>
      <c r="AY10" s="17"/>
      <c r="AZ10" s="17">
        <v>0.39511501594566401</v>
      </c>
      <c r="BA10" s="17">
        <v>0.325786059697311</v>
      </c>
      <c r="BB10" s="17"/>
      <c r="BC10" s="17">
        <v>0.44916688100993102</v>
      </c>
      <c r="BD10" s="17">
        <v>0.31881293879843098</v>
      </c>
      <c r="BE10" s="17">
        <v>0.38906246382297399</v>
      </c>
      <c r="BF10" s="17">
        <v>0.29969631473599201</v>
      </c>
    </row>
    <row r="11" spans="2:58">
      <c r="B11" s="18" t="s">
        <v>386</v>
      </c>
      <c r="C11" s="17">
        <v>0.33832638427282202</v>
      </c>
      <c r="D11" s="17">
        <v>0.34337962067643502</v>
      </c>
      <c r="E11" s="17">
        <v>0.33400752877390799</v>
      </c>
      <c r="F11" s="17"/>
      <c r="G11" s="17">
        <v>0.253186995839283</v>
      </c>
      <c r="H11" s="17">
        <v>0.25677532103129902</v>
      </c>
      <c r="I11" s="17">
        <v>0.28718561898994399</v>
      </c>
      <c r="J11" s="17">
        <v>0.40854858459764798</v>
      </c>
      <c r="K11" s="17">
        <v>0.39990655664191099</v>
      </c>
      <c r="L11" s="17">
        <v>0.405406323152113</v>
      </c>
      <c r="M11" s="17"/>
      <c r="N11" s="17">
        <v>0.30013387468390301</v>
      </c>
      <c r="O11" s="17">
        <v>0.35894375289090402</v>
      </c>
      <c r="P11" s="17">
        <v>0.367707691525967</v>
      </c>
      <c r="Q11" s="17">
        <v>0.33253652129097</v>
      </c>
      <c r="R11" s="17"/>
      <c r="S11" s="17">
        <v>0.286560100362453</v>
      </c>
      <c r="T11" s="17">
        <v>0.39426449040078698</v>
      </c>
      <c r="U11" s="17">
        <v>0.33080709998130498</v>
      </c>
      <c r="V11" s="17">
        <v>0.36880819232663797</v>
      </c>
      <c r="W11" s="17">
        <v>0.34069371731248299</v>
      </c>
      <c r="X11" s="17">
        <v>0.29477717109166601</v>
      </c>
      <c r="Y11" s="17">
        <v>0.36591930854538401</v>
      </c>
      <c r="Z11" s="17">
        <v>0.289463876685911</v>
      </c>
      <c r="AA11" s="17">
        <v>0.34144221224594101</v>
      </c>
      <c r="AB11" s="17"/>
      <c r="AC11" s="17">
        <v>0.28559712166533602</v>
      </c>
      <c r="AD11" s="17">
        <v>0.34807652846734</v>
      </c>
      <c r="AE11" s="17">
        <v>0.35250811098016299</v>
      </c>
      <c r="AF11" s="17">
        <v>0.34293122922864799</v>
      </c>
      <c r="AG11" s="17">
        <v>0.40004002865240201</v>
      </c>
      <c r="AH11" s="17">
        <v>0.36362958538668799</v>
      </c>
      <c r="AI11" s="17"/>
      <c r="AJ11" s="17">
        <v>0.36480212508681698</v>
      </c>
      <c r="AK11" s="17">
        <v>0.34256098485112602</v>
      </c>
      <c r="AL11" s="17">
        <v>0.32306616619245299</v>
      </c>
      <c r="AM11" s="17">
        <v>0.29976220358473599</v>
      </c>
      <c r="AN11" s="17">
        <v>0.31167778525944401</v>
      </c>
      <c r="AO11" s="17">
        <v>0.29879447627987299</v>
      </c>
      <c r="AP11" s="17"/>
      <c r="AQ11" s="17">
        <v>0.289367713494949</v>
      </c>
      <c r="AR11" s="17">
        <v>0.36981758128074499</v>
      </c>
      <c r="AS11" s="17"/>
      <c r="AT11" s="17">
        <v>0.34917956701325298</v>
      </c>
      <c r="AU11" s="17">
        <v>0.30119755910332102</v>
      </c>
      <c r="AV11" s="17"/>
      <c r="AW11" s="17">
        <v>0.354904802882616</v>
      </c>
      <c r="AX11" s="17">
        <v>0.32912903692689</v>
      </c>
      <c r="AY11" s="17"/>
      <c r="AZ11" s="17">
        <v>0.284374892369678</v>
      </c>
      <c r="BA11" s="17">
        <v>0.363820130248032</v>
      </c>
      <c r="BB11" s="17"/>
      <c r="BC11" s="17">
        <v>0.26704107355208401</v>
      </c>
      <c r="BD11" s="17">
        <v>0.36483315003156802</v>
      </c>
      <c r="BE11" s="17">
        <v>0.29167469034094701</v>
      </c>
      <c r="BF11" s="17">
        <v>0.380293538709985</v>
      </c>
    </row>
    <row r="12" spans="2:58">
      <c r="B12" s="18" t="s">
        <v>387</v>
      </c>
      <c r="C12" s="17">
        <v>0.13127509624057601</v>
      </c>
      <c r="D12" s="17">
        <v>0.14079380460725699</v>
      </c>
      <c r="E12" s="17">
        <v>0.12299623613246299</v>
      </c>
      <c r="F12" s="17"/>
      <c r="G12" s="17">
        <v>8.77692519636291E-2</v>
      </c>
      <c r="H12" s="17">
        <v>8.5554525434668793E-2</v>
      </c>
      <c r="I12" s="17">
        <v>0.100493852732485</v>
      </c>
      <c r="J12" s="17">
        <v>0.140443704888225</v>
      </c>
      <c r="K12" s="17">
        <v>0.18033464077886399</v>
      </c>
      <c r="L12" s="17">
        <v>0.18421961840155701</v>
      </c>
      <c r="M12" s="17"/>
      <c r="N12" s="17">
        <v>0.12135269939144</v>
      </c>
      <c r="O12" s="17">
        <v>0.112352248767272</v>
      </c>
      <c r="P12" s="17">
        <v>0.15298716445563301</v>
      </c>
      <c r="Q12" s="17">
        <v>0.14109840389037101</v>
      </c>
      <c r="R12" s="17"/>
      <c r="S12" s="17">
        <v>0.100228399036219</v>
      </c>
      <c r="T12" s="17">
        <v>0.13718884988632099</v>
      </c>
      <c r="U12" s="17">
        <v>0.16210838695722199</v>
      </c>
      <c r="V12" s="17">
        <v>0.147595049598545</v>
      </c>
      <c r="W12" s="17">
        <v>0.160553069706872</v>
      </c>
      <c r="X12" s="17">
        <v>0.130996860997253</v>
      </c>
      <c r="Y12" s="17">
        <v>0.13081598396681501</v>
      </c>
      <c r="Z12" s="17">
        <v>0.147446835743274</v>
      </c>
      <c r="AA12" s="17">
        <v>9.8536332824448195E-2</v>
      </c>
      <c r="AB12" s="17"/>
      <c r="AC12" s="17">
        <v>9.0894323041173702E-2</v>
      </c>
      <c r="AD12" s="17">
        <v>0.153154275483327</v>
      </c>
      <c r="AE12" s="17">
        <v>9.2896634491161506E-2</v>
      </c>
      <c r="AF12" s="17">
        <v>0.174260310733619</v>
      </c>
      <c r="AG12" s="17">
        <v>0.14875227804403399</v>
      </c>
      <c r="AH12" s="17">
        <v>0.112121369643085</v>
      </c>
      <c r="AI12" s="17"/>
      <c r="AJ12" s="17">
        <v>0.16212090089224801</v>
      </c>
      <c r="AK12" s="17">
        <v>0.14321964308576299</v>
      </c>
      <c r="AL12" s="17">
        <v>9.4117990589710696E-2</v>
      </c>
      <c r="AM12" s="17">
        <v>7.4443970579963006E-2</v>
      </c>
      <c r="AN12" s="17">
        <v>9.3374665932938597E-2</v>
      </c>
      <c r="AO12" s="17">
        <v>0.19509612307094601</v>
      </c>
      <c r="AP12" s="17"/>
      <c r="AQ12" s="17">
        <v>9.86261851286548E-2</v>
      </c>
      <c r="AR12" s="17">
        <v>0.13905271716558301</v>
      </c>
      <c r="AS12" s="17"/>
      <c r="AT12" s="17">
        <v>0.13596793955051001</v>
      </c>
      <c r="AU12" s="17">
        <v>0.11055333338042</v>
      </c>
      <c r="AV12" s="17"/>
      <c r="AW12" s="17">
        <v>0.14406250341211199</v>
      </c>
      <c r="AX12" s="17">
        <v>0.124180919879207</v>
      </c>
      <c r="AY12" s="17"/>
      <c r="AZ12" s="17">
        <v>0.11116959809632</v>
      </c>
      <c r="BA12" s="17">
        <v>0.14101579943522</v>
      </c>
      <c r="BB12" s="17"/>
      <c r="BC12" s="17">
        <v>8.7577067084920801E-2</v>
      </c>
      <c r="BD12" s="17">
        <v>0.107280055877028</v>
      </c>
      <c r="BE12" s="17">
        <v>0.14312088333652701</v>
      </c>
      <c r="BF12" s="17">
        <v>0.15426967993194601</v>
      </c>
    </row>
    <row r="13" spans="2:58">
      <c r="B13" s="18" t="s">
        <v>101</v>
      </c>
      <c r="C13" s="19">
        <v>9.6495554711710299E-2</v>
      </c>
      <c r="D13" s="19">
        <v>7.8031040228818196E-2</v>
      </c>
      <c r="E13" s="19">
        <v>0.114253871011507</v>
      </c>
      <c r="F13" s="19"/>
      <c r="G13" s="19">
        <v>8.7779287459105307E-2</v>
      </c>
      <c r="H13" s="19">
        <v>8.2363965946239501E-2</v>
      </c>
      <c r="I13" s="19">
        <v>9.2569630432178404E-2</v>
      </c>
      <c r="J13" s="19">
        <v>0.100761663558943</v>
      </c>
      <c r="K13" s="19">
        <v>0.1157982853274</v>
      </c>
      <c r="L13" s="19">
        <v>9.9737763650693007E-2</v>
      </c>
      <c r="M13" s="19"/>
      <c r="N13" s="19">
        <v>6.7061711800039905E-2</v>
      </c>
      <c r="O13" s="19">
        <v>0.100470364353791</v>
      </c>
      <c r="P13" s="19">
        <v>8.0270572984233193E-2</v>
      </c>
      <c r="Q13" s="19">
        <v>0.13906084033904201</v>
      </c>
      <c r="R13" s="19"/>
      <c r="S13" s="19">
        <v>9.3007280757436306E-2</v>
      </c>
      <c r="T13" s="19">
        <v>0.10385641753024</v>
      </c>
      <c r="U13" s="19">
        <v>8.5145557576591605E-2</v>
      </c>
      <c r="V13" s="19">
        <v>6.9250251172884095E-2</v>
      </c>
      <c r="W13" s="19">
        <v>5.3282611336158803E-2</v>
      </c>
      <c r="X13" s="19">
        <v>0.130602296450753</v>
      </c>
      <c r="Y13" s="19">
        <v>8.0556617848246997E-2</v>
      </c>
      <c r="Z13" s="19">
        <v>0.13260417620264001</v>
      </c>
      <c r="AA13" s="19">
        <v>0.12314267770208399</v>
      </c>
      <c r="AB13" s="19"/>
      <c r="AC13" s="19">
        <v>8.0764729653302295E-2</v>
      </c>
      <c r="AD13" s="19">
        <v>9.9902634702028897E-2</v>
      </c>
      <c r="AE13" s="19">
        <v>0.10209706406317</v>
      </c>
      <c r="AF13" s="19">
        <v>0.11195645586315101</v>
      </c>
      <c r="AG13" s="19">
        <v>9.8691538133970802E-2</v>
      </c>
      <c r="AH13" s="19">
        <v>7.5037614006955702E-2</v>
      </c>
      <c r="AI13" s="19"/>
      <c r="AJ13" s="19">
        <v>0.10466029626239499</v>
      </c>
      <c r="AK13" s="19">
        <v>8.9849571462922398E-2</v>
      </c>
      <c r="AL13" s="19">
        <v>0.11423103469460601</v>
      </c>
      <c r="AM13" s="19">
        <v>9.1048504036777403E-2</v>
      </c>
      <c r="AN13" s="19">
        <v>8.5941049253207003E-2</v>
      </c>
      <c r="AO13" s="19">
        <v>5.89808690748891E-2</v>
      </c>
      <c r="AP13" s="19"/>
      <c r="AQ13" s="19">
        <v>7.37383203167844E-2</v>
      </c>
      <c r="AR13" s="19">
        <v>8.9848008433647694E-2</v>
      </c>
      <c r="AS13" s="19"/>
      <c r="AT13" s="19">
        <v>0.101728201440117</v>
      </c>
      <c r="AU13" s="19">
        <v>7.7120136099705999E-2</v>
      </c>
      <c r="AV13" s="19"/>
      <c r="AW13" s="19">
        <v>6.2003233574632499E-2</v>
      </c>
      <c r="AX13" s="19">
        <v>0.115631146937482</v>
      </c>
      <c r="AY13" s="19"/>
      <c r="AZ13" s="19">
        <v>5.8975308708352603E-2</v>
      </c>
      <c r="BA13" s="19">
        <v>9.8508530214458795E-2</v>
      </c>
      <c r="BB13" s="19"/>
      <c r="BC13" s="19">
        <v>3.6771094896969898E-2</v>
      </c>
      <c r="BD13" s="19">
        <v>0.12336162602735801</v>
      </c>
      <c r="BE13" s="19">
        <v>6.46532275206705E-2</v>
      </c>
      <c r="BF13" s="19">
        <v>9.3940659207083499E-2</v>
      </c>
    </row>
    <row r="14" spans="2:58">
      <c r="B14" s="16"/>
    </row>
    <row r="15" spans="2:58">
      <c r="B15" t="s">
        <v>497</v>
      </c>
    </row>
    <row r="16" spans="2:58">
      <c r="B16" t="s">
        <v>498</v>
      </c>
    </row>
    <row r="18" spans="2:2">
      <c r="B18"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BF18"/>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391</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384</v>
      </c>
      <c r="C9" s="17">
        <v>8.2274443246494397E-2</v>
      </c>
      <c r="D9" s="17">
        <v>0.103114475962371</v>
      </c>
      <c r="E9" s="17">
        <v>6.06382714894581E-2</v>
      </c>
      <c r="F9" s="17"/>
      <c r="G9" s="17">
        <v>0.110732532212304</v>
      </c>
      <c r="H9" s="17">
        <v>0.12992644608402101</v>
      </c>
      <c r="I9" s="17">
        <v>0.13442144458480201</v>
      </c>
      <c r="J9" s="17">
        <v>6.0714925617990599E-2</v>
      </c>
      <c r="K9" s="17">
        <v>4.5475139871101002E-2</v>
      </c>
      <c r="L9" s="17">
        <v>2.1653924601320599E-2</v>
      </c>
      <c r="M9" s="17"/>
      <c r="N9" s="17">
        <v>0.10835397004663901</v>
      </c>
      <c r="O9" s="17">
        <v>7.6515042329459104E-2</v>
      </c>
      <c r="P9" s="17">
        <v>7.1435198557511195E-2</v>
      </c>
      <c r="Q9" s="17">
        <v>7.0094548270927107E-2</v>
      </c>
      <c r="R9" s="17"/>
      <c r="S9" s="17">
        <v>0.15937589401055099</v>
      </c>
      <c r="T9" s="17">
        <v>7.1710757800366398E-2</v>
      </c>
      <c r="U9" s="17">
        <v>2.7990902184047199E-2</v>
      </c>
      <c r="V9" s="17">
        <v>6.55450403402172E-2</v>
      </c>
      <c r="W9" s="17">
        <v>9.7702424682167693E-2</v>
      </c>
      <c r="X9" s="17">
        <v>6.13129145340389E-2</v>
      </c>
      <c r="Y9" s="17">
        <v>6.8446224109734097E-2</v>
      </c>
      <c r="Z9" s="17">
        <v>9.5686961958803496E-2</v>
      </c>
      <c r="AA9" s="17">
        <v>7.1466517921242895E-2</v>
      </c>
      <c r="AB9" s="17"/>
      <c r="AC9" s="17">
        <v>0.15318808518177901</v>
      </c>
      <c r="AD9" s="17">
        <v>6.2393536391799599E-2</v>
      </c>
      <c r="AE9" s="17">
        <v>6.8055835049391306E-2</v>
      </c>
      <c r="AF9" s="17">
        <v>5.2606305224288399E-2</v>
      </c>
      <c r="AG9" s="17">
        <v>4.22996235185054E-2</v>
      </c>
      <c r="AH9" s="17">
        <v>7.5032820084418098E-2</v>
      </c>
      <c r="AI9" s="17"/>
      <c r="AJ9" s="17">
        <v>5.9496660209623103E-2</v>
      </c>
      <c r="AK9" s="17">
        <v>6.17548364428636E-2</v>
      </c>
      <c r="AL9" s="17">
        <v>7.7891779481694401E-2</v>
      </c>
      <c r="AM9" s="17">
        <v>0.119961094313736</v>
      </c>
      <c r="AN9" s="17">
        <v>0.13939693245860901</v>
      </c>
      <c r="AO9" s="17">
        <v>7.7712544775582995E-2</v>
      </c>
      <c r="AP9" s="17"/>
      <c r="AQ9" s="17">
        <v>0.13594446194843501</v>
      </c>
      <c r="AR9" s="17">
        <v>6.4605944442582094E-2</v>
      </c>
      <c r="AS9" s="17"/>
      <c r="AT9" s="17">
        <v>7.0126703498342394E-2</v>
      </c>
      <c r="AU9" s="17">
        <v>0.130625386774989</v>
      </c>
      <c r="AV9" s="17"/>
      <c r="AW9" s="17">
        <v>8.2485530713124505E-2</v>
      </c>
      <c r="AX9" s="17">
        <v>8.2157336494839403E-2</v>
      </c>
      <c r="AY9" s="17"/>
      <c r="AZ9" s="17">
        <v>0.13315796373296401</v>
      </c>
      <c r="BA9" s="17">
        <v>6.5683073983186693E-2</v>
      </c>
      <c r="BB9" s="17"/>
      <c r="BC9" s="17">
        <v>0.15814838066814499</v>
      </c>
      <c r="BD9" s="17">
        <v>7.8860371305838797E-2</v>
      </c>
      <c r="BE9" s="17">
        <v>9.5534755517272099E-2</v>
      </c>
      <c r="BF9" s="17">
        <v>5.6385500673288999E-2</v>
      </c>
    </row>
    <row r="10" spans="2:58">
      <c r="B10" s="18" t="s">
        <v>385</v>
      </c>
      <c r="C10" s="17">
        <v>0.27268063184987401</v>
      </c>
      <c r="D10" s="17">
        <v>0.28744569282285398</v>
      </c>
      <c r="E10" s="17">
        <v>0.259442906520574</v>
      </c>
      <c r="F10" s="17"/>
      <c r="G10" s="17">
        <v>0.35189367346179701</v>
      </c>
      <c r="H10" s="17">
        <v>0.371896183162092</v>
      </c>
      <c r="I10" s="17">
        <v>0.333730957683185</v>
      </c>
      <c r="J10" s="17">
        <v>0.18722382562098999</v>
      </c>
      <c r="K10" s="17">
        <v>0.20612151479222801</v>
      </c>
      <c r="L10" s="17">
        <v>0.207259300110197</v>
      </c>
      <c r="M10" s="17"/>
      <c r="N10" s="17">
        <v>0.32638364535879699</v>
      </c>
      <c r="O10" s="17">
        <v>0.27266572841548598</v>
      </c>
      <c r="P10" s="17">
        <v>0.25692626607246299</v>
      </c>
      <c r="Q10" s="17">
        <v>0.23011717475697699</v>
      </c>
      <c r="R10" s="17"/>
      <c r="S10" s="17">
        <v>0.29770836354725</v>
      </c>
      <c r="T10" s="17">
        <v>0.196096317857576</v>
      </c>
      <c r="U10" s="17">
        <v>0.25548682583454702</v>
      </c>
      <c r="V10" s="17">
        <v>0.28304920487396701</v>
      </c>
      <c r="W10" s="17">
        <v>0.26592066280318699</v>
      </c>
      <c r="X10" s="17">
        <v>0.28611789887504202</v>
      </c>
      <c r="Y10" s="17">
        <v>0.28381781939561701</v>
      </c>
      <c r="Z10" s="17">
        <v>0.32002516715535201</v>
      </c>
      <c r="AA10" s="17">
        <v>0.31086705140794801</v>
      </c>
      <c r="AB10" s="17"/>
      <c r="AC10" s="17">
        <v>0.348054751855358</v>
      </c>
      <c r="AD10" s="17">
        <v>0.250120820136365</v>
      </c>
      <c r="AE10" s="17">
        <v>0.30590486378301801</v>
      </c>
      <c r="AF10" s="17">
        <v>0.24649759957640699</v>
      </c>
      <c r="AG10" s="17">
        <v>0.163185755642345</v>
      </c>
      <c r="AH10" s="17">
        <v>0.26143320722170299</v>
      </c>
      <c r="AI10" s="17"/>
      <c r="AJ10" s="17">
        <v>0.226861759418163</v>
      </c>
      <c r="AK10" s="17">
        <v>0.26206672348182503</v>
      </c>
      <c r="AL10" s="17">
        <v>0.33948256309332198</v>
      </c>
      <c r="AM10" s="17">
        <v>0.34737545425031502</v>
      </c>
      <c r="AN10" s="17">
        <v>0.31858114054362802</v>
      </c>
      <c r="AO10" s="17">
        <v>0.26706864715256601</v>
      </c>
      <c r="AP10" s="17"/>
      <c r="AQ10" s="17">
        <v>0.33847849902057198</v>
      </c>
      <c r="AR10" s="17">
        <v>0.25410276820582001</v>
      </c>
      <c r="AS10" s="17"/>
      <c r="AT10" s="17">
        <v>0.25053317028307498</v>
      </c>
      <c r="AU10" s="17">
        <v>0.34997480028227801</v>
      </c>
      <c r="AV10" s="17"/>
      <c r="AW10" s="17">
        <v>0.26888720084868301</v>
      </c>
      <c r="AX10" s="17">
        <v>0.274785145155514</v>
      </c>
      <c r="AY10" s="17"/>
      <c r="AZ10" s="17">
        <v>0.36828868572972301</v>
      </c>
      <c r="BA10" s="17">
        <v>0.24317876549598</v>
      </c>
      <c r="BB10" s="17"/>
      <c r="BC10" s="17">
        <v>0.40587303466890801</v>
      </c>
      <c r="BD10" s="17">
        <v>0.23529483804396201</v>
      </c>
      <c r="BE10" s="17">
        <v>0.29553210549150599</v>
      </c>
      <c r="BF10" s="17">
        <v>0.24283521932581101</v>
      </c>
    </row>
    <row r="11" spans="2:58">
      <c r="B11" s="18" t="s">
        <v>386</v>
      </c>
      <c r="C11" s="17">
        <v>0.318488027354075</v>
      </c>
      <c r="D11" s="17">
        <v>0.31619538031996902</v>
      </c>
      <c r="E11" s="17">
        <v>0.32139738464997603</v>
      </c>
      <c r="F11" s="17"/>
      <c r="G11" s="17">
        <v>0.23652163824487399</v>
      </c>
      <c r="H11" s="17">
        <v>0.29182957713216101</v>
      </c>
      <c r="I11" s="17">
        <v>0.287109435335337</v>
      </c>
      <c r="J11" s="17">
        <v>0.383829570118699</v>
      </c>
      <c r="K11" s="17">
        <v>0.36618394473133797</v>
      </c>
      <c r="L11" s="17">
        <v>0.33622340234442299</v>
      </c>
      <c r="M11" s="17"/>
      <c r="N11" s="17">
        <v>0.321129811038326</v>
      </c>
      <c r="O11" s="17">
        <v>0.32051995540256201</v>
      </c>
      <c r="P11" s="17">
        <v>0.29792283023605098</v>
      </c>
      <c r="Q11" s="17">
        <v>0.333529812069295</v>
      </c>
      <c r="R11" s="17"/>
      <c r="S11" s="17">
        <v>0.30657309525726301</v>
      </c>
      <c r="T11" s="17">
        <v>0.295562578780727</v>
      </c>
      <c r="U11" s="17">
        <v>0.29976173641536602</v>
      </c>
      <c r="V11" s="17">
        <v>0.32996748487440197</v>
      </c>
      <c r="W11" s="17">
        <v>0.28628697467275099</v>
      </c>
      <c r="X11" s="17">
        <v>0.33405813224841302</v>
      </c>
      <c r="Y11" s="17">
        <v>0.35891103837254501</v>
      </c>
      <c r="Z11" s="17">
        <v>0.27883992993969298</v>
      </c>
      <c r="AA11" s="17">
        <v>0.359441000846347</v>
      </c>
      <c r="AB11" s="17"/>
      <c r="AC11" s="17">
        <v>0.28092269675763598</v>
      </c>
      <c r="AD11" s="17">
        <v>0.34462351202638702</v>
      </c>
      <c r="AE11" s="17">
        <v>0.35083522956627899</v>
      </c>
      <c r="AF11" s="17">
        <v>0.292531663304543</v>
      </c>
      <c r="AG11" s="17">
        <v>0.32335915811368099</v>
      </c>
      <c r="AH11" s="17">
        <v>0.35206060304708098</v>
      </c>
      <c r="AI11" s="17"/>
      <c r="AJ11" s="17">
        <v>0.32916752450949099</v>
      </c>
      <c r="AK11" s="17">
        <v>0.34789369916347201</v>
      </c>
      <c r="AL11" s="17">
        <v>0.28699555745982502</v>
      </c>
      <c r="AM11" s="17">
        <v>0.33338253805668899</v>
      </c>
      <c r="AN11" s="17">
        <v>0.28898966272294502</v>
      </c>
      <c r="AO11" s="17">
        <v>0.22346764235747599</v>
      </c>
      <c r="AP11" s="17"/>
      <c r="AQ11" s="17">
        <v>0.27330280800449702</v>
      </c>
      <c r="AR11" s="17">
        <v>0.34044703812831201</v>
      </c>
      <c r="AS11" s="17"/>
      <c r="AT11" s="17">
        <v>0.33084548940097103</v>
      </c>
      <c r="AU11" s="17">
        <v>0.272511255672304</v>
      </c>
      <c r="AV11" s="17"/>
      <c r="AW11" s="17">
        <v>0.31838711895775501</v>
      </c>
      <c r="AX11" s="17">
        <v>0.31854400914539799</v>
      </c>
      <c r="AY11" s="17"/>
      <c r="AZ11" s="17">
        <v>0.28799768189481101</v>
      </c>
      <c r="BA11" s="17">
        <v>0.33266576630300698</v>
      </c>
      <c r="BB11" s="17"/>
      <c r="BC11" s="17">
        <v>0.25359491910079501</v>
      </c>
      <c r="BD11" s="17">
        <v>0.35429045686838101</v>
      </c>
      <c r="BE11" s="17">
        <v>0.33217394501390601</v>
      </c>
      <c r="BF11" s="17">
        <v>0.33790307242805001</v>
      </c>
    </row>
    <row r="12" spans="2:58">
      <c r="B12" s="18" t="s">
        <v>387</v>
      </c>
      <c r="C12" s="17">
        <v>0.217095280495988</v>
      </c>
      <c r="D12" s="17">
        <v>0.213928481827832</v>
      </c>
      <c r="E12" s="17">
        <v>0.22080370003250399</v>
      </c>
      <c r="F12" s="17"/>
      <c r="G12" s="17">
        <v>0.16137137919347699</v>
      </c>
      <c r="H12" s="17">
        <v>0.135599806269109</v>
      </c>
      <c r="I12" s="17">
        <v>0.158979120123211</v>
      </c>
      <c r="J12" s="17">
        <v>0.26216596407988402</v>
      </c>
      <c r="K12" s="17">
        <v>0.26283442818102798</v>
      </c>
      <c r="L12" s="17">
        <v>0.30141816280420197</v>
      </c>
      <c r="M12" s="17"/>
      <c r="N12" s="17">
        <v>0.16343006043109801</v>
      </c>
      <c r="O12" s="17">
        <v>0.21875279654708599</v>
      </c>
      <c r="P12" s="17">
        <v>0.27485017349997898</v>
      </c>
      <c r="Q12" s="17">
        <v>0.22204093559068799</v>
      </c>
      <c r="R12" s="17"/>
      <c r="S12" s="17">
        <v>0.13814056605775099</v>
      </c>
      <c r="T12" s="17">
        <v>0.28711679795631401</v>
      </c>
      <c r="U12" s="17">
        <v>0.27856497062434699</v>
      </c>
      <c r="V12" s="17">
        <v>0.23240770886863901</v>
      </c>
      <c r="W12" s="17">
        <v>0.27287582517644499</v>
      </c>
      <c r="X12" s="17">
        <v>0.16883474028187001</v>
      </c>
      <c r="Y12" s="17">
        <v>0.20381964381950399</v>
      </c>
      <c r="Z12" s="17">
        <v>0.18387877252416299</v>
      </c>
      <c r="AA12" s="17">
        <v>0.18764382926094</v>
      </c>
      <c r="AB12" s="17"/>
      <c r="AC12" s="17">
        <v>0.133453388890173</v>
      </c>
      <c r="AD12" s="17">
        <v>0.232503239468695</v>
      </c>
      <c r="AE12" s="17">
        <v>0.185396334544709</v>
      </c>
      <c r="AF12" s="17">
        <v>0.26726904128644402</v>
      </c>
      <c r="AG12" s="17">
        <v>0.319861506094621</v>
      </c>
      <c r="AH12" s="17">
        <v>0.23664374076035599</v>
      </c>
      <c r="AI12" s="17"/>
      <c r="AJ12" s="17">
        <v>0.25913417455913801</v>
      </c>
      <c r="AK12" s="17">
        <v>0.24649501413804401</v>
      </c>
      <c r="AL12" s="17">
        <v>0.16727152437072201</v>
      </c>
      <c r="AM12" s="17">
        <v>0.12623974737077201</v>
      </c>
      <c r="AN12" s="17">
        <v>0.152749643607865</v>
      </c>
      <c r="AO12" s="17">
        <v>0.28080691732417401</v>
      </c>
      <c r="AP12" s="17"/>
      <c r="AQ12" s="17">
        <v>0.17014446246364201</v>
      </c>
      <c r="AR12" s="17">
        <v>0.23912204261556799</v>
      </c>
      <c r="AS12" s="17"/>
      <c r="AT12" s="17">
        <v>0.23064420723101001</v>
      </c>
      <c r="AU12" s="17">
        <v>0.16831732749564601</v>
      </c>
      <c r="AV12" s="17"/>
      <c r="AW12" s="17">
        <v>0.24693641106019101</v>
      </c>
      <c r="AX12" s="17">
        <v>0.20054006799627699</v>
      </c>
      <c r="AY12" s="17"/>
      <c r="AZ12" s="17">
        <v>0.13211835379391801</v>
      </c>
      <c r="BA12" s="17">
        <v>0.247623892937618</v>
      </c>
      <c r="BB12" s="17"/>
      <c r="BC12" s="17">
        <v>0.12209947586562001</v>
      </c>
      <c r="BD12" s="17">
        <v>0.21230228102955201</v>
      </c>
      <c r="BE12" s="17">
        <v>0.214702318805649</v>
      </c>
      <c r="BF12" s="17">
        <v>0.25930947461694998</v>
      </c>
    </row>
    <row r="13" spans="2:58">
      <c r="B13" s="18" t="s">
        <v>101</v>
      </c>
      <c r="C13" s="19">
        <v>0.10946161705356899</v>
      </c>
      <c r="D13" s="19">
        <v>7.9315969066973996E-2</v>
      </c>
      <c r="E13" s="19">
        <v>0.13771773730748901</v>
      </c>
      <c r="F13" s="19"/>
      <c r="G13" s="19">
        <v>0.13948077688754901</v>
      </c>
      <c r="H13" s="19">
        <v>7.0747987352617503E-2</v>
      </c>
      <c r="I13" s="19">
        <v>8.5759042273465105E-2</v>
      </c>
      <c r="J13" s="19">
        <v>0.10606571456243601</v>
      </c>
      <c r="K13" s="19">
        <v>0.119384972424304</v>
      </c>
      <c r="L13" s="19">
        <v>0.133445210139857</v>
      </c>
      <c r="M13" s="19"/>
      <c r="N13" s="19">
        <v>8.0702513125139499E-2</v>
      </c>
      <c r="O13" s="19">
        <v>0.111546477305407</v>
      </c>
      <c r="P13" s="19">
        <v>9.8865531633995196E-2</v>
      </c>
      <c r="Q13" s="19">
        <v>0.14421752931211401</v>
      </c>
      <c r="R13" s="19"/>
      <c r="S13" s="19">
        <v>9.8202081127185106E-2</v>
      </c>
      <c r="T13" s="19">
        <v>0.14951354760501601</v>
      </c>
      <c r="U13" s="19">
        <v>0.13819556494169299</v>
      </c>
      <c r="V13" s="19">
        <v>8.9030561042774695E-2</v>
      </c>
      <c r="W13" s="19">
        <v>7.72141126654496E-2</v>
      </c>
      <c r="X13" s="19">
        <v>0.149676314060636</v>
      </c>
      <c r="Y13" s="19">
        <v>8.5005274302600103E-2</v>
      </c>
      <c r="Z13" s="19">
        <v>0.121569168421989</v>
      </c>
      <c r="AA13" s="19">
        <v>7.0581600563522501E-2</v>
      </c>
      <c r="AB13" s="19"/>
      <c r="AC13" s="19">
        <v>8.4381077315054606E-2</v>
      </c>
      <c r="AD13" s="19">
        <v>0.110358891976753</v>
      </c>
      <c r="AE13" s="19">
        <v>8.9807737056602902E-2</v>
      </c>
      <c r="AF13" s="19">
        <v>0.141095390608317</v>
      </c>
      <c r="AG13" s="19">
        <v>0.15129395663084699</v>
      </c>
      <c r="AH13" s="19">
        <v>7.4829628886441693E-2</v>
      </c>
      <c r="AI13" s="19"/>
      <c r="AJ13" s="19">
        <v>0.125339881303585</v>
      </c>
      <c r="AK13" s="19">
        <v>8.1789726773795507E-2</v>
      </c>
      <c r="AL13" s="19">
        <v>0.128358575594436</v>
      </c>
      <c r="AM13" s="19">
        <v>7.3041166008487299E-2</v>
      </c>
      <c r="AN13" s="19">
        <v>0.100282620666953</v>
      </c>
      <c r="AO13" s="19">
        <v>0.15094424839020101</v>
      </c>
      <c r="AP13" s="19"/>
      <c r="AQ13" s="19">
        <v>8.2129768562853894E-2</v>
      </c>
      <c r="AR13" s="19">
        <v>0.101722206607719</v>
      </c>
      <c r="AS13" s="19"/>
      <c r="AT13" s="19">
        <v>0.117850429586601</v>
      </c>
      <c r="AU13" s="19">
        <v>7.8571229774782106E-2</v>
      </c>
      <c r="AV13" s="19"/>
      <c r="AW13" s="19">
        <v>8.3303738420246798E-2</v>
      </c>
      <c r="AX13" s="19">
        <v>0.123973441207972</v>
      </c>
      <c r="AY13" s="19"/>
      <c r="AZ13" s="19">
        <v>7.84373148485836E-2</v>
      </c>
      <c r="BA13" s="19">
        <v>0.110848501280209</v>
      </c>
      <c r="BB13" s="19"/>
      <c r="BC13" s="19">
        <v>6.0284189696532001E-2</v>
      </c>
      <c r="BD13" s="19">
        <v>0.119252052752266</v>
      </c>
      <c r="BE13" s="19">
        <v>6.2056875171666699E-2</v>
      </c>
      <c r="BF13" s="19">
        <v>0.10356673295590001</v>
      </c>
    </row>
    <row r="14" spans="2:58">
      <c r="B14" s="16"/>
    </row>
    <row r="15" spans="2:58">
      <c r="B15" t="s">
        <v>497</v>
      </c>
    </row>
    <row r="16" spans="2:58">
      <c r="B16" t="s">
        <v>498</v>
      </c>
    </row>
    <row r="18" spans="2:2">
      <c r="B18"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BF18"/>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392</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384</v>
      </c>
      <c r="C9" s="17">
        <v>0.104157002083293</v>
      </c>
      <c r="D9" s="17">
        <v>0.12045507524523499</v>
      </c>
      <c r="E9" s="17">
        <v>8.7972147298072706E-2</v>
      </c>
      <c r="F9" s="17"/>
      <c r="G9" s="17">
        <v>0.154179588287639</v>
      </c>
      <c r="H9" s="17">
        <v>0.171128399455312</v>
      </c>
      <c r="I9" s="17">
        <v>0.15376633306875101</v>
      </c>
      <c r="J9" s="17">
        <v>7.03380297015022E-2</v>
      </c>
      <c r="K9" s="17">
        <v>4.9526985353334801E-2</v>
      </c>
      <c r="L9" s="17">
        <v>4.0039127278742898E-2</v>
      </c>
      <c r="M9" s="17"/>
      <c r="N9" s="17">
        <v>0.14035507505473499</v>
      </c>
      <c r="O9" s="17">
        <v>9.2193204789573005E-2</v>
      </c>
      <c r="P9" s="17">
        <v>0.10718364456745599</v>
      </c>
      <c r="Q9" s="17">
        <v>7.5403488512549299E-2</v>
      </c>
      <c r="R9" s="17"/>
      <c r="S9" s="17">
        <v>0.16140225755332299</v>
      </c>
      <c r="T9" s="17">
        <v>7.6643098959375294E-2</v>
      </c>
      <c r="U9" s="17">
        <v>8.1966064665305996E-2</v>
      </c>
      <c r="V9" s="17">
        <v>9.3867976268748404E-2</v>
      </c>
      <c r="W9" s="17">
        <v>0.11589992664852899</v>
      </c>
      <c r="X9" s="17">
        <v>0.14508294898378399</v>
      </c>
      <c r="Y9" s="17">
        <v>6.0945788791323001E-2</v>
      </c>
      <c r="Z9" s="17">
        <v>0.119089502053855</v>
      </c>
      <c r="AA9" s="17">
        <v>8.1931906958262093E-2</v>
      </c>
      <c r="AB9" s="17"/>
      <c r="AC9" s="17">
        <v>0.191807531998437</v>
      </c>
      <c r="AD9" s="17">
        <v>8.8215548929114498E-2</v>
      </c>
      <c r="AE9" s="17">
        <v>8.3424328748929202E-2</v>
      </c>
      <c r="AF9" s="17">
        <v>5.6094468491348103E-2</v>
      </c>
      <c r="AG9" s="17">
        <v>4.4125582370061499E-2</v>
      </c>
      <c r="AH9" s="17">
        <v>0.120546966160454</v>
      </c>
      <c r="AI9" s="17"/>
      <c r="AJ9" s="17">
        <v>8.1183502917258801E-2</v>
      </c>
      <c r="AK9" s="17">
        <v>9.6859122281149804E-2</v>
      </c>
      <c r="AL9" s="17">
        <v>6.4655108325590502E-2</v>
      </c>
      <c r="AM9" s="17">
        <v>0.12049393212385701</v>
      </c>
      <c r="AN9" s="17">
        <v>0.172323204161069</v>
      </c>
      <c r="AO9" s="17">
        <v>4.3385296718549703E-2</v>
      </c>
      <c r="AP9" s="17"/>
      <c r="AQ9" s="17">
        <v>0.16668316332236299</v>
      </c>
      <c r="AR9" s="17">
        <v>8.3231722295556199E-2</v>
      </c>
      <c r="AS9" s="17"/>
      <c r="AT9" s="17">
        <v>9.0162774938906898E-2</v>
      </c>
      <c r="AU9" s="17">
        <v>0.16014337164792899</v>
      </c>
      <c r="AV9" s="17"/>
      <c r="AW9" s="17">
        <v>0.1042067722629</v>
      </c>
      <c r="AX9" s="17">
        <v>0.1041293906663</v>
      </c>
      <c r="AY9" s="17"/>
      <c r="AZ9" s="17">
        <v>0.18457571084340199</v>
      </c>
      <c r="BA9" s="17">
        <v>8.0675705537299705E-2</v>
      </c>
      <c r="BB9" s="17"/>
      <c r="BC9" s="17">
        <v>0.176572939313273</v>
      </c>
      <c r="BD9" s="17">
        <v>8.2173765976427601E-2</v>
      </c>
      <c r="BE9" s="17">
        <v>0.121460862470924</v>
      </c>
      <c r="BF9" s="17">
        <v>9.8443244146517103E-2</v>
      </c>
    </row>
    <row r="10" spans="2:58">
      <c r="B10" s="18" t="s">
        <v>385</v>
      </c>
      <c r="C10" s="17">
        <v>0.27425767737928097</v>
      </c>
      <c r="D10" s="17">
        <v>0.25697393559971199</v>
      </c>
      <c r="E10" s="17">
        <v>0.29148589680121101</v>
      </c>
      <c r="F10" s="17"/>
      <c r="G10" s="17">
        <v>0.41143028526696002</v>
      </c>
      <c r="H10" s="17">
        <v>0.39132443767973901</v>
      </c>
      <c r="I10" s="17">
        <v>0.29749812610867998</v>
      </c>
      <c r="J10" s="17">
        <v>0.21602701787567999</v>
      </c>
      <c r="K10" s="17">
        <v>0.18417997096219099</v>
      </c>
      <c r="L10" s="17">
        <v>0.17832106871418801</v>
      </c>
      <c r="M10" s="17"/>
      <c r="N10" s="17">
        <v>0.30680429728281799</v>
      </c>
      <c r="O10" s="17">
        <v>0.26520724401965601</v>
      </c>
      <c r="P10" s="17">
        <v>0.23907254957826701</v>
      </c>
      <c r="Q10" s="17">
        <v>0.27692766269977298</v>
      </c>
      <c r="R10" s="17"/>
      <c r="S10" s="17">
        <v>0.30905451208158602</v>
      </c>
      <c r="T10" s="17">
        <v>0.22219718156496299</v>
      </c>
      <c r="U10" s="17">
        <v>0.258326690685101</v>
      </c>
      <c r="V10" s="17">
        <v>0.23521278228914599</v>
      </c>
      <c r="W10" s="17">
        <v>0.228540717670524</v>
      </c>
      <c r="X10" s="17">
        <v>0.327356224932221</v>
      </c>
      <c r="Y10" s="17">
        <v>0.29505542624095499</v>
      </c>
      <c r="Z10" s="17">
        <v>0.26673946674571403</v>
      </c>
      <c r="AA10" s="17">
        <v>0.31774476510571298</v>
      </c>
      <c r="AB10" s="17"/>
      <c r="AC10" s="17">
        <v>0.35774259416362503</v>
      </c>
      <c r="AD10" s="17">
        <v>0.23715865343849099</v>
      </c>
      <c r="AE10" s="17">
        <v>0.283720452074264</v>
      </c>
      <c r="AF10" s="17">
        <v>0.23812629521411</v>
      </c>
      <c r="AG10" s="17">
        <v>0.23320101568101201</v>
      </c>
      <c r="AH10" s="17">
        <v>0.26762003884484598</v>
      </c>
      <c r="AI10" s="17"/>
      <c r="AJ10" s="17">
        <v>0.210917220293978</v>
      </c>
      <c r="AK10" s="17">
        <v>0.26078146232443</v>
      </c>
      <c r="AL10" s="17">
        <v>0.35358303462442098</v>
      </c>
      <c r="AM10" s="17">
        <v>0.41081935973637501</v>
      </c>
      <c r="AN10" s="17">
        <v>0.31975856472724101</v>
      </c>
      <c r="AO10" s="17">
        <v>0.36698953002764301</v>
      </c>
      <c r="AP10" s="17"/>
      <c r="AQ10" s="17">
        <v>0.30976057472297502</v>
      </c>
      <c r="AR10" s="17">
        <v>0.25610784223071198</v>
      </c>
      <c r="AS10" s="17"/>
      <c r="AT10" s="17">
        <v>0.258692752872691</v>
      </c>
      <c r="AU10" s="17">
        <v>0.33176387192399498</v>
      </c>
      <c r="AV10" s="17"/>
      <c r="AW10" s="17">
        <v>0.25631902572513698</v>
      </c>
      <c r="AX10" s="17">
        <v>0.28420965253832098</v>
      </c>
      <c r="AY10" s="17"/>
      <c r="AZ10" s="17">
        <v>0.331542485600481</v>
      </c>
      <c r="BA10" s="17">
        <v>0.25680155195566601</v>
      </c>
      <c r="BB10" s="17"/>
      <c r="BC10" s="17">
        <v>0.41420073867171298</v>
      </c>
      <c r="BD10" s="17">
        <v>0.283903268113951</v>
      </c>
      <c r="BE10" s="17">
        <v>0.28242577912230998</v>
      </c>
      <c r="BF10" s="17">
        <v>0.231723338288846</v>
      </c>
    </row>
    <row r="11" spans="2:58">
      <c r="B11" s="18" t="s">
        <v>386</v>
      </c>
      <c r="C11" s="17">
        <v>0.28062264374510598</v>
      </c>
      <c r="D11" s="17">
        <v>0.26354846950829902</v>
      </c>
      <c r="E11" s="17">
        <v>0.29756589720666499</v>
      </c>
      <c r="F11" s="17"/>
      <c r="G11" s="17">
        <v>0.21869932887446</v>
      </c>
      <c r="H11" s="17">
        <v>0.24163273528784901</v>
      </c>
      <c r="I11" s="17">
        <v>0.29513567985920702</v>
      </c>
      <c r="J11" s="17">
        <v>0.33242454307582497</v>
      </c>
      <c r="K11" s="17">
        <v>0.28682718508086402</v>
      </c>
      <c r="L11" s="17">
        <v>0.29571299507346199</v>
      </c>
      <c r="M11" s="17"/>
      <c r="N11" s="17">
        <v>0.266338963994109</v>
      </c>
      <c r="O11" s="17">
        <v>0.29456910796199398</v>
      </c>
      <c r="P11" s="17">
        <v>0.25866404002260801</v>
      </c>
      <c r="Q11" s="17">
        <v>0.30258258485725797</v>
      </c>
      <c r="R11" s="17"/>
      <c r="S11" s="17">
        <v>0.213911496480578</v>
      </c>
      <c r="T11" s="17">
        <v>0.25175845005004299</v>
      </c>
      <c r="U11" s="17">
        <v>0.27895823900052302</v>
      </c>
      <c r="V11" s="17">
        <v>0.32623741308036502</v>
      </c>
      <c r="W11" s="17">
        <v>0.34838588514145402</v>
      </c>
      <c r="X11" s="17">
        <v>0.24271213322958499</v>
      </c>
      <c r="Y11" s="17">
        <v>0.27633129029575099</v>
      </c>
      <c r="Z11" s="17">
        <v>0.32819927732298698</v>
      </c>
      <c r="AA11" s="17">
        <v>0.33088568011838099</v>
      </c>
      <c r="AB11" s="17"/>
      <c r="AC11" s="17">
        <v>0.20793547014319899</v>
      </c>
      <c r="AD11" s="17">
        <v>0.30142777540507398</v>
      </c>
      <c r="AE11" s="17">
        <v>0.31665614576283002</v>
      </c>
      <c r="AF11" s="17">
        <v>0.32426521883155801</v>
      </c>
      <c r="AG11" s="17">
        <v>0.27073731624095598</v>
      </c>
      <c r="AH11" s="17">
        <v>0.28468510317584</v>
      </c>
      <c r="AI11" s="17"/>
      <c r="AJ11" s="17">
        <v>0.29172528154203903</v>
      </c>
      <c r="AK11" s="17">
        <v>0.30687753096222498</v>
      </c>
      <c r="AL11" s="17">
        <v>0.2714094865867</v>
      </c>
      <c r="AM11" s="17">
        <v>0.20253150428910499</v>
      </c>
      <c r="AN11" s="17">
        <v>0.26004038996844497</v>
      </c>
      <c r="AO11" s="17">
        <v>0.28717161971499799</v>
      </c>
      <c r="AP11" s="17"/>
      <c r="AQ11" s="17">
        <v>0.26229258726006899</v>
      </c>
      <c r="AR11" s="17">
        <v>0.290780139756945</v>
      </c>
      <c r="AS11" s="17"/>
      <c r="AT11" s="17">
        <v>0.290063379384427</v>
      </c>
      <c r="AU11" s="17">
        <v>0.24410869358384699</v>
      </c>
      <c r="AV11" s="17"/>
      <c r="AW11" s="17">
        <v>0.295695348916995</v>
      </c>
      <c r="AX11" s="17">
        <v>0.27226063358167601</v>
      </c>
      <c r="AY11" s="17"/>
      <c r="AZ11" s="17">
        <v>0.22627699866918399</v>
      </c>
      <c r="BA11" s="17">
        <v>0.296091362025594</v>
      </c>
      <c r="BB11" s="17"/>
      <c r="BC11" s="17">
        <v>0.245507909756846</v>
      </c>
      <c r="BD11" s="17">
        <v>0.25023729207067502</v>
      </c>
      <c r="BE11" s="17">
        <v>0.273815101996149</v>
      </c>
      <c r="BF11" s="17">
        <v>0.30634672234881999</v>
      </c>
    </row>
    <row r="12" spans="2:58">
      <c r="B12" s="18" t="s">
        <v>387</v>
      </c>
      <c r="C12" s="17">
        <v>0.28004574929471499</v>
      </c>
      <c r="D12" s="17">
        <v>0.31583568195052403</v>
      </c>
      <c r="E12" s="17">
        <v>0.24613473359400501</v>
      </c>
      <c r="F12" s="17"/>
      <c r="G12" s="17">
        <v>0.14027024107524499</v>
      </c>
      <c r="H12" s="17">
        <v>0.14528538073794001</v>
      </c>
      <c r="I12" s="17">
        <v>0.20208784594073001</v>
      </c>
      <c r="J12" s="17">
        <v>0.32149102263420698</v>
      </c>
      <c r="K12" s="17">
        <v>0.41363071063502799</v>
      </c>
      <c r="L12" s="17">
        <v>0.42435311078326499</v>
      </c>
      <c r="M12" s="17"/>
      <c r="N12" s="17">
        <v>0.25578652792891599</v>
      </c>
      <c r="O12" s="17">
        <v>0.27570455075872902</v>
      </c>
      <c r="P12" s="17">
        <v>0.33508435443096202</v>
      </c>
      <c r="Q12" s="17">
        <v>0.262193454823899</v>
      </c>
      <c r="R12" s="17"/>
      <c r="S12" s="17">
        <v>0.26942035024135702</v>
      </c>
      <c r="T12" s="17">
        <v>0.389623547237062</v>
      </c>
      <c r="U12" s="17">
        <v>0.29914618100811102</v>
      </c>
      <c r="V12" s="17">
        <v>0.28048440057560903</v>
      </c>
      <c r="W12" s="17">
        <v>0.264380827549418</v>
      </c>
      <c r="X12" s="17">
        <v>0.20308810677097699</v>
      </c>
      <c r="Y12" s="17">
        <v>0.32202970908165102</v>
      </c>
      <c r="Z12" s="17">
        <v>0.20295754202317101</v>
      </c>
      <c r="AA12" s="17">
        <v>0.20985184812063601</v>
      </c>
      <c r="AB12" s="17"/>
      <c r="AC12" s="17">
        <v>0.19269930339449101</v>
      </c>
      <c r="AD12" s="17">
        <v>0.306035686780535</v>
      </c>
      <c r="AE12" s="17">
        <v>0.25436199561603701</v>
      </c>
      <c r="AF12" s="17">
        <v>0.31120711440937598</v>
      </c>
      <c r="AG12" s="17">
        <v>0.39508758791259002</v>
      </c>
      <c r="AH12" s="17">
        <v>0.27805683776518503</v>
      </c>
      <c r="AI12" s="17"/>
      <c r="AJ12" s="17">
        <v>0.35698149416171898</v>
      </c>
      <c r="AK12" s="17">
        <v>0.27220325907179399</v>
      </c>
      <c r="AL12" s="17">
        <v>0.235699436330183</v>
      </c>
      <c r="AM12" s="17">
        <v>0.190460279643028</v>
      </c>
      <c r="AN12" s="17">
        <v>0.202069560193363</v>
      </c>
      <c r="AO12" s="17">
        <v>0.227448287119525</v>
      </c>
      <c r="AP12" s="17"/>
      <c r="AQ12" s="17">
        <v>0.206218182861063</v>
      </c>
      <c r="AR12" s="17">
        <v>0.31780322385927101</v>
      </c>
      <c r="AS12" s="17"/>
      <c r="AT12" s="17">
        <v>0.29848996391931898</v>
      </c>
      <c r="AU12" s="17">
        <v>0.21009912246647799</v>
      </c>
      <c r="AV12" s="17"/>
      <c r="AW12" s="17">
        <v>0.30897421380050599</v>
      </c>
      <c r="AX12" s="17">
        <v>0.26399686414429102</v>
      </c>
      <c r="AY12" s="17"/>
      <c r="AZ12" s="17">
        <v>0.21037955057354399</v>
      </c>
      <c r="BA12" s="17">
        <v>0.31000321996029601</v>
      </c>
      <c r="BB12" s="17"/>
      <c r="BC12" s="17">
        <v>0.13469572276636901</v>
      </c>
      <c r="BD12" s="17">
        <v>0.298439514494861</v>
      </c>
      <c r="BE12" s="17">
        <v>0.28520806034374002</v>
      </c>
      <c r="BF12" s="17">
        <v>0.30230849149326999</v>
      </c>
    </row>
    <row r="13" spans="2:58">
      <c r="B13" s="18" t="s">
        <v>101</v>
      </c>
      <c r="C13" s="19">
        <v>6.0916927497605598E-2</v>
      </c>
      <c r="D13" s="19">
        <v>4.3186837696229802E-2</v>
      </c>
      <c r="E13" s="19">
        <v>7.6841325100045502E-2</v>
      </c>
      <c r="F13" s="19"/>
      <c r="G13" s="19">
        <v>7.54205564956964E-2</v>
      </c>
      <c r="H13" s="19">
        <v>5.0629046839159697E-2</v>
      </c>
      <c r="I13" s="19">
        <v>5.1512015022631703E-2</v>
      </c>
      <c r="J13" s="19">
        <v>5.9719386712784997E-2</v>
      </c>
      <c r="K13" s="19">
        <v>6.5835147968582503E-2</v>
      </c>
      <c r="L13" s="19">
        <v>6.15736981503422E-2</v>
      </c>
      <c r="M13" s="19"/>
      <c r="N13" s="19">
        <v>3.07151357394214E-2</v>
      </c>
      <c r="O13" s="19">
        <v>7.2325892470047407E-2</v>
      </c>
      <c r="P13" s="19">
        <v>5.99954114007063E-2</v>
      </c>
      <c r="Q13" s="19">
        <v>8.2892809106520707E-2</v>
      </c>
      <c r="R13" s="19"/>
      <c r="S13" s="19">
        <v>4.6211383643156002E-2</v>
      </c>
      <c r="T13" s="19">
        <v>5.9777722188555697E-2</v>
      </c>
      <c r="U13" s="19">
        <v>8.1602824640959706E-2</v>
      </c>
      <c r="V13" s="19">
        <v>6.41974277861313E-2</v>
      </c>
      <c r="W13" s="19">
        <v>4.2792642990075E-2</v>
      </c>
      <c r="X13" s="19">
        <v>8.1760586083433007E-2</v>
      </c>
      <c r="Y13" s="19">
        <v>4.5637785590320501E-2</v>
      </c>
      <c r="Z13" s="19">
        <v>8.30142118542741E-2</v>
      </c>
      <c r="AA13" s="19">
        <v>5.9585799697007197E-2</v>
      </c>
      <c r="AB13" s="19"/>
      <c r="AC13" s="19">
        <v>4.9815100300248799E-2</v>
      </c>
      <c r="AD13" s="19">
        <v>6.7162335446784696E-2</v>
      </c>
      <c r="AE13" s="19">
        <v>6.18370777979401E-2</v>
      </c>
      <c r="AF13" s="19">
        <v>7.0306903053608497E-2</v>
      </c>
      <c r="AG13" s="19">
        <v>5.6848497795380599E-2</v>
      </c>
      <c r="AH13" s="19">
        <v>4.9091054053675601E-2</v>
      </c>
      <c r="AI13" s="19"/>
      <c r="AJ13" s="19">
        <v>5.9192501085006101E-2</v>
      </c>
      <c r="AK13" s="19">
        <v>6.32786253604012E-2</v>
      </c>
      <c r="AL13" s="19">
        <v>7.4652934133106502E-2</v>
      </c>
      <c r="AM13" s="19">
        <v>7.5694924207633907E-2</v>
      </c>
      <c r="AN13" s="19">
        <v>4.5808280949882499E-2</v>
      </c>
      <c r="AO13" s="19">
        <v>7.5005266419284997E-2</v>
      </c>
      <c r="AP13" s="19"/>
      <c r="AQ13" s="19">
        <v>5.5045491833530198E-2</v>
      </c>
      <c r="AR13" s="19">
        <v>5.2077071857515797E-2</v>
      </c>
      <c r="AS13" s="19"/>
      <c r="AT13" s="19">
        <v>6.2591128884656705E-2</v>
      </c>
      <c r="AU13" s="19">
        <v>5.38849403777511E-2</v>
      </c>
      <c r="AV13" s="19"/>
      <c r="AW13" s="19">
        <v>3.48046392944628E-2</v>
      </c>
      <c r="AX13" s="19">
        <v>7.5403459069412093E-2</v>
      </c>
      <c r="AY13" s="19"/>
      <c r="AZ13" s="19">
        <v>4.7225254313388303E-2</v>
      </c>
      <c r="BA13" s="19">
        <v>5.64281605211438E-2</v>
      </c>
      <c r="BB13" s="19"/>
      <c r="BC13" s="19">
        <v>2.9022689491797999E-2</v>
      </c>
      <c r="BD13" s="19">
        <v>8.5246159344084499E-2</v>
      </c>
      <c r="BE13" s="19">
        <v>3.7090196066877197E-2</v>
      </c>
      <c r="BF13" s="19">
        <v>6.1178203722547002E-2</v>
      </c>
    </row>
    <row r="14" spans="2:58">
      <c r="B14" s="16"/>
    </row>
    <row r="15" spans="2:58">
      <c r="B15" t="s">
        <v>497</v>
      </c>
    </row>
    <row r="16" spans="2:58">
      <c r="B16" t="s">
        <v>498</v>
      </c>
    </row>
    <row r="18" spans="2:2">
      <c r="B18"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BF18"/>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393</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384</v>
      </c>
      <c r="C9" s="17">
        <v>0.22537243816095701</v>
      </c>
      <c r="D9" s="17">
        <v>0.223749886439536</v>
      </c>
      <c r="E9" s="17">
        <v>0.22576691875858901</v>
      </c>
      <c r="F9" s="17"/>
      <c r="G9" s="17">
        <v>0.23044547393031001</v>
      </c>
      <c r="H9" s="17">
        <v>0.29499604636201299</v>
      </c>
      <c r="I9" s="17">
        <v>0.21885179381042799</v>
      </c>
      <c r="J9" s="17">
        <v>0.219290708606664</v>
      </c>
      <c r="K9" s="17">
        <v>0.205106948267616</v>
      </c>
      <c r="L9" s="17">
        <v>0.18645074256750499</v>
      </c>
      <c r="M9" s="17"/>
      <c r="N9" s="17">
        <v>0.23913410189520001</v>
      </c>
      <c r="O9" s="17">
        <v>0.21896467986405699</v>
      </c>
      <c r="P9" s="17">
        <v>0.21320191294021401</v>
      </c>
      <c r="Q9" s="17">
        <v>0.22697061722467499</v>
      </c>
      <c r="R9" s="17"/>
      <c r="S9" s="17">
        <v>0.205380081325198</v>
      </c>
      <c r="T9" s="17">
        <v>0.23457359744110001</v>
      </c>
      <c r="U9" s="17">
        <v>0.23182202506001401</v>
      </c>
      <c r="V9" s="17">
        <v>0.202974021697887</v>
      </c>
      <c r="W9" s="17">
        <v>0.24670093454323</v>
      </c>
      <c r="X9" s="17">
        <v>0.25059904478260697</v>
      </c>
      <c r="Y9" s="17">
        <v>0.23771741123957699</v>
      </c>
      <c r="Z9" s="17">
        <v>0.20347284319084499</v>
      </c>
      <c r="AA9" s="17">
        <v>0.21622857873161599</v>
      </c>
      <c r="AB9" s="17"/>
      <c r="AC9" s="17">
        <v>0.25319370685547099</v>
      </c>
      <c r="AD9" s="17">
        <v>0.19191185251213599</v>
      </c>
      <c r="AE9" s="17">
        <v>0.23395576649663999</v>
      </c>
      <c r="AF9" s="17">
        <v>0.22395884002802899</v>
      </c>
      <c r="AG9" s="17">
        <v>0.227532861967773</v>
      </c>
      <c r="AH9" s="17">
        <v>0.27059782936054799</v>
      </c>
      <c r="AI9" s="17"/>
      <c r="AJ9" s="17">
        <v>0.199676275308239</v>
      </c>
      <c r="AK9" s="17">
        <v>0.23586948700201599</v>
      </c>
      <c r="AL9" s="17">
        <v>0.230670250042085</v>
      </c>
      <c r="AM9" s="17">
        <v>0.25761322454220797</v>
      </c>
      <c r="AN9" s="17">
        <v>0.24327964371583399</v>
      </c>
      <c r="AO9" s="17">
        <v>0.220271943895475</v>
      </c>
      <c r="AP9" s="17"/>
      <c r="AQ9" s="17">
        <v>0.25422966673335201</v>
      </c>
      <c r="AR9" s="17">
        <v>0.223183128438004</v>
      </c>
      <c r="AS9" s="17"/>
      <c r="AT9" s="17">
        <v>0.222966379214077</v>
      </c>
      <c r="AU9" s="17">
        <v>0.23430942868135499</v>
      </c>
      <c r="AV9" s="17"/>
      <c r="AW9" s="17">
        <v>0.25944865394581401</v>
      </c>
      <c r="AX9" s="17">
        <v>0.20646769216647901</v>
      </c>
      <c r="AY9" s="17"/>
      <c r="AZ9" s="17">
        <v>0.263118247953183</v>
      </c>
      <c r="BA9" s="17">
        <v>0.21817948679774199</v>
      </c>
      <c r="BB9" s="17"/>
      <c r="BC9" s="17">
        <v>0.241538798064965</v>
      </c>
      <c r="BD9" s="17">
        <v>0.25420103421456403</v>
      </c>
      <c r="BE9" s="17">
        <v>0.23668619844885899</v>
      </c>
      <c r="BF9" s="17">
        <v>0.218603687534766</v>
      </c>
    </row>
    <row r="10" spans="2:58">
      <c r="B10" s="18" t="s">
        <v>385</v>
      </c>
      <c r="C10" s="17">
        <v>0.426419136978679</v>
      </c>
      <c r="D10" s="17">
        <v>0.45201263591414598</v>
      </c>
      <c r="E10" s="17">
        <v>0.40089565543039002</v>
      </c>
      <c r="F10" s="17"/>
      <c r="G10" s="17">
        <v>0.44055774352625598</v>
      </c>
      <c r="H10" s="17">
        <v>0.42667306656306597</v>
      </c>
      <c r="I10" s="17">
        <v>0.44339603372826197</v>
      </c>
      <c r="J10" s="17">
        <v>0.424093918025711</v>
      </c>
      <c r="K10" s="17">
        <v>0.398751043097052</v>
      </c>
      <c r="L10" s="17">
        <v>0.42240743234767703</v>
      </c>
      <c r="M10" s="17"/>
      <c r="N10" s="17">
        <v>0.47160061992492103</v>
      </c>
      <c r="O10" s="17">
        <v>0.439033382670654</v>
      </c>
      <c r="P10" s="17">
        <v>0.41061309440601901</v>
      </c>
      <c r="Q10" s="17">
        <v>0.37718264689326703</v>
      </c>
      <c r="R10" s="17"/>
      <c r="S10" s="17">
        <v>0.487444777709437</v>
      </c>
      <c r="T10" s="17">
        <v>0.38685423109571998</v>
      </c>
      <c r="U10" s="17">
        <v>0.43560534955581098</v>
      </c>
      <c r="V10" s="17">
        <v>0.483937404469444</v>
      </c>
      <c r="W10" s="17">
        <v>0.42409679107120202</v>
      </c>
      <c r="X10" s="17">
        <v>0.413870395411848</v>
      </c>
      <c r="Y10" s="17">
        <v>0.39094179966901099</v>
      </c>
      <c r="Z10" s="17">
        <v>0.391906222281313</v>
      </c>
      <c r="AA10" s="17">
        <v>0.39763055103448702</v>
      </c>
      <c r="AB10" s="17"/>
      <c r="AC10" s="17">
        <v>0.46308640256571298</v>
      </c>
      <c r="AD10" s="17">
        <v>0.41848504892364802</v>
      </c>
      <c r="AE10" s="17">
        <v>0.433121594919954</v>
      </c>
      <c r="AF10" s="17">
        <v>0.38255418362273402</v>
      </c>
      <c r="AG10" s="17">
        <v>0.43135669735497301</v>
      </c>
      <c r="AH10" s="17">
        <v>0.41946201256229398</v>
      </c>
      <c r="AI10" s="17"/>
      <c r="AJ10" s="17">
        <v>0.43842634409173997</v>
      </c>
      <c r="AK10" s="17">
        <v>0.42997254968114101</v>
      </c>
      <c r="AL10" s="17">
        <v>0.40770438028584199</v>
      </c>
      <c r="AM10" s="17">
        <v>0.38577373540828502</v>
      </c>
      <c r="AN10" s="17">
        <v>0.43534845129170302</v>
      </c>
      <c r="AO10" s="17">
        <v>0.44016136692367203</v>
      </c>
      <c r="AP10" s="17"/>
      <c r="AQ10" s="17">
        <v>0.43287596859673599</v>
      </c>
      <c r="AR10" s="17">
        <v>0.43332293603602801</v>
      </c>
      <c r="AS10" s="17"/>
      <c r="AT10" s="17">
        <v>0.42132039089932299</v>
      </c>
      <c r="AU10" s="17">
        <v>0.44463493019482703</v>
      </c>
      <c r="AV10" s="17"/>
      <c r="AW10" s="17">
        <v>0.43210971041208601</v>
      </c>
      <c r="AX10" s="17">
        <v>0.423262130167809</v>
      </c>
      <c r="AY10" s="17"/>
      <c r="AZ10" s="17">
        <v>0.41924934596234897</v>
      </c>
      <c r="BA10" s="17">
        <v>0.43054072601962801</v>
      </c>
      <c r="BB10" s="17"/>
      <c r="BC10" s="17">
        <v>0.48808150089220798</v>
      </c>
      <c r="BD10" s="17">
        <v>0.342552893640649</v>
      </c>
      <c r="BE10" s="17">
        <v>0.493052735960749</v>
      </c>
      <c r="BF10" s="17">
        <v>0.42753874713089501</v>
      </c>
    </row>
    <row r="11" spans="2:58">
      <c r="B11" s="18" t="s">
        <v>386</v>
      </c>
      <c r="C11" s="17">
        <v>0.22736671601327799</v>
      </c>
      <c r="D11" s="17">
        <v>0.22281581733501901</v>
      </c>
      <c r="E11" s="17">
        <v>0.23361068660973899</v>
      </c>
      <c r="F11" s="17"/>
      <c r="G11" s="17">
        <v>0.211694329535559</v>
      </c>
      <c r="H11" s="17">
        <v>0.184063882568201</v>
      </c>
      <c r="I11" s="17">
        <v>0.21774370816744901</v>
      </c>
      <c r="J11" s="17">
        <v>0.25211150238912799</v>
      </c>
      <c r="K11" s="17">
        <v>0.23236063949068</v>
      </c>
      <c r="L11" s="17">
        <v>0.26156865354157999</v>
      </c>
      <c r="M11" s="17"/>
      <c r="N11" s="17">
        <v>0.20713721090457901</v>
      </c>
      <c r="O11" s="17">
        <v>0.21884795863154999</v>
      </c>
      <c r="P11" s="17">
        <v>0.24709888634973001</v>
      </c>
      <c r="Q11" s="17">
        <v>0.24208025394323199</v>
      </c>
      <c r="R11" s="17"/>
      <c r="S11" s="17">
        <v>0.20212920382545699</v>
      </c>
      <c r="T11" s="17">
        <v>0.24978262574704499</v>
      </c>
      <c r="U11" s="17">
        <v>0.19474205234861</v>
      </c>
      <c r="V11" s="17">
        <v>0.21538926259830901</v>
      </c>
      <c r="W11" s="17">
        <v>0.22475051174718899</v>
      </c>
      <c r="X11" s="17">
        <v>0.21012888521283599</v>
      </c>
      <c r="Y11" s="17">
        <v>0.241241222223813</v>
      </c>
      <c r="Z11" s="17">
        <v>0.247556342500348</v>
      </c>
      <c r="AA11" s="17">
        <v>0.263014096266248</v>
      </c>
      <c r="AB11" s="17"/>
      <c r="AC11" s="17">
        <v>0.18367821429606401</v>
      </c>
      <c r="AD11" s="17">
        <v>0.24985523557742101</v>
      </c>
      <c r="AE11" s="17">
        <v>0.23743089286896399</v>
      </c>
      <c r="AF11" s="17">
        <v>0.25561929604847899</v>
      </c>
      <c r="AG11" s="17">
        <v>0.219600184127836</v>
      </c>
      <c r="AH11" s="17">
        <v>0.19186468428503101</v>
      </c>
      <c r="AI11" s="17"/>
      <c r="AJ11" s="17">
        <v>0.23362965038932901</v>
      </c>
      <c r="AK11" s="17">
        <v>0.20671807948441701</v>
      </c>
      <c r="AL11" s="17">
        <v>0.250355492933242</v>
      </c>
      <c r="AM11" s="17">
        <v>0.24385053714638</v>
      </c>
      <c r="AN11" s="17">
        <v>0.21876259790073399</v>
      </c>
      <c r="AO11" s="17">
        <v>0.22682000265077401</v>
      </c>
      <c r="AP11" s="17"/>
      <c r="AQ11" s="17">
        <v>0.20413105203708501</v>
      </c>
      <c r="AR11" s="17">
        <v>0.230946211937509</v>
      </c>
      <c r="AS11" s="17"/>
      <c r="AT11" s="17">
        <v>0.23290606502166</v>
      </c>
      <c r="AU11" s="17">
        <v>0.208778237255167</v>
      </c>
      <c r="AV11" s="17"/>
      <c r="AW11" s="17">
        <v>0.207406307464268</v>
      </c>
      <c r="AX11" s="17">
        <v>0.23844031808069799</v>
      </c>
      <c r="AY11" s="17"/>
      <c r="AZ11" s="17">
        <v>0.225296330707833</v>
      </c>
      <c r="BA11" s="17">
        <v>0.230523450283625</v>
      </c>
      <c r="BB11" s="17"/>
      <c r="BC11" s="17">
        <v>0.20818035287273201</v>
      </c>
      <c r="BD11" s="17">
        <v>0.26006200687667702</v>
      </c>
      <c r="BE11" s="17">
        <v>0.190111739166586</v>
      </c>
      <c r="BF11" s="17">
        <v>0.21212600122039499</v>
      </c>
    </row>
    <row r="12" spans="2:58">
      <c r="B12" s="18" t="s">
        <v>387</v>
      </c>
      <c r="C12" s="17">
        <v>4.5953416487515997E-2</v>
      </c>
      <c r="D12" s="17">
        <v>4.6069590006123297E-2</v>
      </c>
      <c r="E12" s="17">
        <v>4.5134115480528897E-2</v>
      </c>
      <c r="F12" s="17"/>
      <c r="G12" s="17">
        <v>4.2529397231912E-2</v>
      </c>
      <c r="H12" s="17">
        <v>3.2667161193358302E-2</v>
      </c>
      <c r="I12" s="17">
        <v>2.61694118574313E-2</v>
      </c>
      <c r="J12" s="17">
        <v>3.9227851587750898E-2</v>
      </c>
      <c r="K12" s="17">
        <v>8.1157366638918496E-2</v>
      </c>
      <c r="L12" s="17">
        <v>5.5179022618290101E-2</v>
      </c>
      <c r="M12" s="17"/>
      <c r="N12" s="17">
        <v>4.1769946958531097E-2</v>
      </c>
      <c r="O12" s="17">
        <v>4.2968565677627697E-2</v>
      </c>
      <c r="P12" s="17">
        <v>4.9866627188995302E-2</v>
      </c>
      <c r="Q12" s="17">
        <v>5.0409067195361999E-2</v>
      </c>
      <c r="R12" s="17"/>
      <c r="S12" s="17">
        <v>3.5748128411934303E-2</v>
      </c>
      <c r="T12" s="17">
        <v>3.5221489200945498E-2</v>
      </c>
      <c r="U12" s="17">
        <v>4.22492430050792E-2</v>
      </c>
      <c r="V12" s="17">
        <v>4.4886526507091899E-2</v>
      </c>
      <c r="W12" s="17">
        <v>5.7753226886839301E-2</v>
      </c>
      <c r="X12" s="17">
        <v>3.4710716523663102E-2</v>
      </c>
      <c r="Y12" s="17">
        <v>7.3368513636444199E-2</v>
      </c>
      <c r="Z12" s="17">
        <v>5.50901780452255E-2</v>
      </c>
      <c r="AA12" s="17">
        <v>5.2780881365193801E-2</v>
      </c>
      <c r="AB12" s="17"/>
      <c r="AC12" s="17">
        <v>3.26387623420498E-2</v>
      </c>
      <c r="AD12" s="17">
        <v>4.8139079790320102E-2</v>
      </c>
      <c r="AE12" s="17">
        <v>3.2397667121958199E-2</v>
      </c>
      <c r="AF12" s="17">
        <v>5.7912029633117902E-2</v>
      </c>
      <c r="AG12" s="17">
        <v>5.9170852723763503E-2</v>
      </c>
      <c r="AH12" s="17">
        <v>6.9831316772177299E-2</v>
      </c>
      <c r="AI12" s="17"/>
      <c r="AJ12" s="17">
        <v>5.6241451728593801E-2</v>
      </c>
      <c r="AK12" s="17">
        <v>4.2524130194415699E-2</v>
      </c>
      <c r="AL12" s="17">
        <v>1.3102287432007999E-2</v>
      </c>
      <c r="AM12" s="17">
        <v>4.6318290510084001E-2</v>
      </c>
      <c r="AN12" s="17">
        <v>3.8033581726809401E-2</v>
      </c>
      <c r="AO12" s="17">
        <v>5.3388360722664098E-2</v>
      </c>
      <c r="AP12" s="17"/>
      <c r="AQ12" s="17">
        <v>3.5127944396189999E-2</v>
      </c>
      <c r="AR12" s="17">
        <v>4.70094542889887E-2</v>
      </c>
      <c r="AS12" s="17"/>
      <c r="AT12" s="17">
        <v>4.6292464672684899E-2</v>
      </c>
      <c r="AU12" s="17">
        <v>4.3814655485850097E-2</v>
      </c>
      <c r="AV12" s="17"/>
      <c r="AW12" s="17">
        <v>6.2770124009578696E-2</v>
      </c>
      <c r="AX12" s="17">
        <v>3.6623871617416197E-2</v>
      </c>
      <c r="AY12" s="17"/>
      <c r="AZ12" s="17">
        <v>3.3216490723390502E-2</v>
      </c>
      <c r="BA12" s="17">
        <v>4.9787190559977101E-2</v>
      </c>
      <c r="BB12" s="17"/>
      <c r="BC12" s="17">
        <v>2.5985050850124099E-2</v>
      </c>
      <c r="BD12" s="17">
        <v>5.0057409756416898E-2</v>
      </c>
      <c r="BE12" s="17">
        <v>4.58703021439337E-2</v>
      </c>
      <c r="BF12" s="17">
        <v>5.1970361948411502E-2</v>
      </c>
    </row>
    <row r="13" spans="2:58">
      <c r="B13" s="18" t="s">
        <v>101</v>
      </c>
      <c r="C13" s="19">
        <v>7.4888292359570494E-2</v>
      </c>
      <c r="D13" s="19">
        <v>5.5352070305175999E-2</v>
      </c>
      <c r="E13" s="19">
        <v>9.4592623720753194E-2</v>
      </c>
      <c r="F13" s="19"/>
      <c r="G13" s="19">
        <v>7.4773055775962494E-2</v>
      </c>
      <c r="H13" s="19">
        <v>6.1599843313362303E-2</v>
      </c>
      <c r="I13" s="19">
        <v>9.3839052436429302E-2</v>
      </c>
      <c r="J13" s="19">
        <v>6.5276019390746107E-2</v>
      </c>
      <c r="K13" s="19">
        <v>8.2624002505733304E-2</v>
      </c>
      <c r="L13" s="19">
        <v>7.4394148924947501E-2</v>
      </c>
      <c r="M13" s="19"/>
      <c r="N13" s="19">
        <v>4.03581203167689E-2</v>
      </c>
      <c r="O13" s="19">
        <v>8.0185413156110899E-2</v>
      </c>
      <c r="P13" s="19">
        <v>7.9219479115041805E-2</v>
      </c>
      <c r="Q13" s="19">
        <v>0.10335741474346399</v>
      </c>
      <c r="R13" s="19"/>
      <c r="S13" s="19">
        <v>6.92978087279736E-2</v>
      </c>
      <c r="T13" s="19">
        <v>9.3568056515189402E-2</v>
      </c>
      <c r="U13" s="19">
        <v>9.5581330030485495E-2</v>
      </c>
      <c r="V13" s="19">
        <v>5.28127847272684E-2</v>
      </c>
      <c r="W13" s="19">
        <v>4.6698535751539601E-2</v>
      </c>
      <c r="X13" s="19">
        <v>9.0690958069045993E-2</v>
      </c>
      <c r="Y13" s="19">
        <v>5.6731053231154897E-2</v>
      </c>
      <c r="Z13" s="19">
        <v>0.101974413982267</v>
      </c>
      <c r="AA13" s="19">
        <v>7.0345892602454704E-2</v>
      </c>
      <c r="AB13" s="19"/>
      <c r="AC13" s="19">
        <v>6.7402913940702802E-2</v>
      </c>
      <c r="AD13" s="19">
        <v>9.16087831964746E-2</v>
      </c>
      <c r="AE13" s="19">
        <v>6.3094078592483005E-2</v>
      </c>
      <c r="AF13" s="19">
        <v>7.99556506676391E-2</v>
      </c>
      <c r="AG13" s="19">
        <v>6.2339403825654498E-2</v>
      </c>
      <c r="AH13" s="19">
        <v>4.8244157019949198E-2</v>
      </c>
      <c r="AI13" s="19"/>
      <c r="AJ13" s="19">
        <v>7.2026278482099096E-2</v>
      </c>
      <c r="AK13" s="19">
        <v>8.49157536380091E-2</v>
      </c>
      <c r="AL13" s="19">
        <v>9.8167589306822303E-2</v>
      </c>
      <c r="AM13" s="19">
        <v>6.6444212393043198E-2</v>
      </c>
      <c r="AN13" s="19">
        <v>6.4575725364918596E-2</v>
      </c>
      <c r="AO13" s="19">
        <v>5.9358325807415201E-2</v>
      </c>
      <c r="AP13" s="19"/>
      <c r="AQ13" s="19">
        <v>7.3635368236637494E-2</v>
      </c>
      <c r="AR13" s="19">
        <v>6.5538269299470694E-2</v>
      </c>
      <c r="AS13" s="19"/>
      <c r="AT13" s="19">
        <v>7.6514700192254495E-2</v>
      </c>
      <c r="AU13" s="19">
        <v>6.8462748382801503E-2</v>
      </c>
      <c r="AV13" s="19"/>
      <c r="AW13" s="19">
        <v>3.8265204168253603E-2</v>
      </c>
      <c r="AX13" s="19">
        <v>9.5205987967598896E-2</v>
      </c>
      <c r="AY13" s="19"/>
      <c r="AZ13" s="19">
        <v>5.9119584653244898E-2</v>
      </c>
      <c r="BA13" s="19">
        <v>7.0969146339028302E-2</v>
      </c>
      <c r="BB13" s="19"/>
      <c r="BC13" s="19">
        <v>3.6214297319970799E-2</v>
      </c>
      <c r="BD13" s="19">
        <v>9.3126655511693301E-2</v>
      </c>
      <c r="BE13" s="19">
        <v>3.42790242798717E-2</v>
      </c>
      <c r="BF13" s="19">
        <v>8.9761202165532503E-2</v>
      </c>
    </row>
    <row r="14" spans="2:58">
      <c r="B14" s="16"/>
    </row>
    <row r="15" spans="2:58">
      <c r="B15" t="s">
        <v>497</v>
      </c>
    </row>
    <row r="16" spans="2:58">
      <c r="B16" t="s">
        <v>498</v>
      </c>
    </row>
    <row r="18" spans="2:2">
      <c r="B18"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BF18"/>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394</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384</v>
      </c>
      <c r="C9" s="17">
        <v>0.188567356687005</v>
      </c>
      <c r="D9" s="17">
        <v>0.19421501391981</v>
      </c>
      <c r="E9" s="17">
        <v>0.180777114351104</v>
      </c>
      <c r="F9" s="17"/>
      <c r="G9" s="17">
        <v>0.2305321267465</v>
      </c>
      <c r="H9" s="17">
        <v>0.25768403527124201</v>
      </c>
      <c r="I9" s="17">
        <v>0.19989106801194301</v>
      </c>
      <c r="J9" s="17">
        <v>0.151050761956249</v>
      </c>
      <c r="K9" s="17">
        <v>0.13888660766719499</v>
      </c>
      <c r="L9" s="17">
        <v>0.15392654407259401</v>
      </c>
      <c r="M9" s="17"/>
      <c r="N9" s="17">
        <v>0.23646831003422</v>
      </c>
      <c r="O9" s="17">
        <v>0.162777267336638</v>
      </c>
      <c r="P9" s="17">
        <v>0.19111341369891199</v>
      </c>
      <c r="Q9" s="17">
        <v>0.16245979589802301</v>
      </c>
      <c r="R9" s="17"/>
      <c r="S9" s="17">
        <v>0.20479053446205001</v>
      </c>
      <c r="T9" s="17">
        <v>0.170957434455701</v>
      </c>
      <c r="U9" s="17">
        <v>0.163314071845615</v>
      </c>
      <c r="V9" s="17">
        <v>0.193135793623817</v>
      </c>
      <c r="W9" s="17">
        <v>0.20289413452749999</v>
      </c>
      <c r="X9" s="17">
        <v>0.18072758196782801</v>
      </c>
      <c r="Y9" s="17">
        <v>0.225542257908839</v>
      </c>
      <c r="Z9" s="17">
        <v>0.145115058805247</v>
      </c>
      <c r="AA9" s="17">
        <v>0.19209090791300601</v>
      </c>
      <c r="AB9" s="17"/>
      <c r="AC9" s="17">
        <v>0.23674787910651601</v>
      </c>
      <c r="AD9" s="17">
        <v>0.15971510221830301</v>
      </c>
      <c r="AE9" s="17">
        <v>0.18980099367549699</v>
      </c>
      <c r="AF9" s="17">
        <v>0.159094213184447</v>
      </c>
      <c r="AG9" s="17">
        <v>0.198902983364319</v>
      </c>
      <c r="AH9" s="17">
        <v>0.20403191289930001</v>
      </c>
      <c r="AI9" s="17"/>
      <c r="AJ9" s="17">
        <v>0.17715781989587301</v>
      </c>
      <c r="AK9" s="17">
        <v>0.19178715715934</v>
      </c>
      <c r="AL9" s="17">
        <v>0.14970870191758801</v>
      </c>
      <c r="AM9" s="17">
        <v>0.12766212157082699</v>
      </c>
      <c r="AN9" s="17">
        <v>0.23256800000380901</v>
      </c>
      <c r="AO9" s="17">
        <v>0.218224006277873</v>
      </c>
      <c r="AP9" s="17"/>
      <c r="AQ9" s="17">
        <v>0.23441684539827201</v>
      </c>
      <c r="AR9" s="17">
        <v>0.18358493933953901</v>
      </c>
      <c r="AS9" s="17"/>
      <c r="AT9" s="17">
        <v>0.184657742516492</v>
      </c>
      <c r="AU9" s="17">
        <v>0.20907177601878699</v>
      </c>
      <c r="AV9" s="17"/>
      <c r="AW9" s="17">
        <v>0.207858303878208</v>
      </c>
      <c r="AX9" s="17">
        <v>0.17786515727187299</v>
      </c>
      <c r="AY9" s="17"/>
      <c r="AZ9" s="17">
        <v>0.24135797262105299</v>
      </c>
      <c r="BA9" s="17">
        <v>0.17563632157956499</v>
      </c>
      <c r="BB9" s="17"/>
      <c r="BC9" s="17">
        <v>0.22797825300991201</v>
      </c>
      <c r="BD9" s="17">
        <v>0.16165093485170001</v>
      </c>
      <c r="BE9" s="17">
        <v>0.20992616680194401</v>
      </c>
      <c r="BF9" s="17">
        <v>0.214090262680627</v>
      </c>
    </row>
    <row r="10" spans="2:58">
      <c r="B10" s="18" t="s">
        <v>385</v>
      </c>
      <c r="C10" s="17">
        <v>0.41587137069945102</v>
      </c>
      <c r="D10" s="17">
        <v>0.41744596606697998</v>
      </c>
      <c r="E10" s="17">
        <v>0.41454651488576399</v>
      </c>
      <c r="F10" s="17"/>
      <c r="G10" s="17">
        <v>0.45433781523109401</v>
      </c>
      <c r="H10" s="17">
        <v>0.462701425635338</v>
      </c>
      <c r="I10" s="17">
        <v>0.41828544227842401</v>
      </c>
      <c r="J10" s="17">
        <v>0.37977256605076098</v>
      </c>
      <c r="K10" s="17">
        <v>0.39680548974781299</v>
      </c>
      <c r="L10" s="17">
        <v>0.39313142328996198</v>
      </c>
      <c r="M10" s="17"/>
      <c r="N10" s="17">
        <v>0.43573426318374198</v>
      </c>
      <c r="O10" s="17">
        <v>0.44842718926026198</v>
      </c>
      <c r="P10" s="17">
        <v>0.40624620515467802</v>
      </c>
      <c r="Q10" s="17">
        <v>0.367453010550224</v>
      </c>
      <c r="R10" s="17"/>
      <c r="S10" s="17">
        <v>0.44280399221551803</v>
      </c>
      <c r="T10" s="17">
        <v>0.380557837228022</v>
      </c>
      <c r="U10" s="17">
        <v>0.45527199735826102</v>
      </c>
      <c r="V10" s="17">
        <v>0.40746006499681697</v>
      </c>
      <c r="W10" s="17">
        <v>0.403883873551665</v>
      </c>
      <c r="X10" s="17">
        <v>0.44880375389465499</v>
      </c>
      <c r="Y10" s="17">
        <v>0.43729853719221101</v>
      </c>
      <c r="Z10" s="17">
        <v>0.35509785940674299</v>
      </c>
      <c r="AA10" s="17">
        <v>0.39186436417938902</v>
      </c>
      <c r="AB10" s="17"/>
      <c r="AC10" s="17">
        <v>0.445313931480462</v>
      </c>
      <c r="AD10" s="17">
        <v>0.40499581116385502</v>
      </c>
      <c r="AE10" s="17">
        <v>0.42825712683259998</v>
      </c>
      <c r="AF10" s="17">
        <v>0.40550800235022599</v>
      </c>
      <c r="AG10" s="17">
        <v>0.38931596862073797</v>
      </c>
      <c r="AH10" s="17">
        <v>0.387671406372187</v>
      </c>
      <c r="AI10" s="17"/>
      <c r="AJ10" s="17">
        <v>0.407860933425303</v>
      </c>
      <c r="AK10" s="17">
        <v>0.38889970521823403</v>
      </c>
      <c r="AL10" s="17">
        <v>0.48925249044493502</v>
      </c>
      <c r="AM10" s="17">
        <v>0.47786164067877301</v>
      </c>
      <c r="AN10" s="17">
        <v>0.41631594947578698</v>
      </c>
      <c r="AO10" s="17">
        <v>0.43708084451754198</v>
      </c>
      <c r="AP10" s="17"/>
      <c r="AQ10" s="17">
        <v>0.42322285101926199</v>
      </c>
      <c r="AR10" s="17">
        <v>0.41619660149718501</v>
      </c>
      <c r="AS10" s="17"/>
      <c r="AT10" s="17">
        <v>0.40781930588968301</v>
      </c>
      <c r="AU10" s="17">
        <v>0.43974893941311299</v>
      </c>
      <c r="AV10" s="17"/>
      <c r="AW10" s="17">
        <v>0.45128392136776402</v>
      </c>
      <c r="AX10" s="17">
        <v>0.39622525507359102</v>
      </c>
      <c r="AY10" s="17"/>
      <c r="AZ10" s="17">
        <v>0.443215108887204</v>
      </c>
      <c r="BA10" s="17">
        <v>0.407166043791306</v>
      </c>
      <c r="BB10" s="17"/>
      <c r="BC10" s="17">
        <v>0.48838809795692201</v>
      </c>
      <c r="BD10" s="17">
        <v>0.38473238588258502</v>
      </c>
      <c r="BE10" s="17">
        <v>0.46553469213506798</v>
      </c>
      <c r="BF10" s="17">
        <v>0.37489973546483801</v>
      </c>
    </row>
    <row r="11" spans="2:58">
      <c r="B11" s="18" t="s">
        <v>386</v>
      </c>
      <c r="C11" s="17">
        <v>0.23606890154805399</v>
      </c>
      <c r="D11" s="17">
        <v>0.24871265227462899</v>
      </c>
      <c r="E11" s="17">
        <v>0.225558128438542</v>
      </c>
      <c r="F11" s="17"/>
      <c r="G11" s="17">
        <v>0.171194472598174</v>
      </c>
      <c r="H11" s="17">
        <v>0.17504550996976201</v>
      </c>
      <c r="I11" s="17">
        <v>0.24222085689696601</v>
      </c>
      <c r="J11" s="17">
        <v>0.30842963260725398</v>
      </c>
      <c r="K11" s="17">
        <v>0.25521577623434699</v>
      </c>
      <c r="L11" s="17">
        <v>0.25630708330442398</v>
      </c>
      <c r="M11" s="17"/>
      <c r="N11" s="17">
        <v>0.22617366695399899</v>
      </c>
      <c r="O11" s="17">
        <v>0.22099231061439001</v>
      </c>
      <c r="P11" s="17">
        <v>0.24092788232305601</v>
      </c>
      <c r="Q11" s="17">
        <v>0.25957534866294502</v>
      </c>
      <c r="R11" s="17"/>
      <c r="S11" s="17">
        <v>0.24069449724611899</v>
      </c>
      <c r="T11" s="17">
        <v>0.23880043519897701</v>
      </c>
      <c r="U11" s="17">
        <v>0.22301877869998499</v>
      </c>
      <c r="V11" s="17">
        <v>0.27480966324595302</v>
      </c>
      <c r="W11" s="17">
        <v>0.236160706237907</v>
      </c>
      <c r="X11" s="17">
        <v>0.20008469590104899</v>
      </c>
      <c r="Y11" s="17">
        <v>0.19198420586830101</v>
      </c>
      <c r="Z11" s="17">
        <v>0.28538428729910298</v>
      </c>
      <c r="AA11" s="17">
        <v>0.248196670662022</v>
      </c>
      <c r="AB11" s="17"/>
      <c r="AC11" s="17">
        <v>0.20323088606498199</v>
      </c>
      <c r="AD11" s="17">
        <v>0.26994530741287298</v>
      </c>
      <c r="AE11" s="17">
        <v>0.21684158519793001</v>
      </c>
      <c r="AF11" s="17">
        <v>0.228270965874773</v>
      </c>
      <c r="AG11" s="17">
        <v>0.245607139664033</v>
      </c>
      <c r="AH11" s="17">
        <v>0.26463678686738001</v>
      </c>
      <c r="AI11" s="17"/>
      <c r="AJ11" s="17">
        <v>0.24523786320010399</v>
      </c>
      <c r="AK11" s="17">
        <v>0.24702655019558001</v>
      </c>
      <c r="AL11" s="17">
        <v>0.180868265777994</v>
      </c>
      <c r="AM11" s="17">
        <v>0.269385370098847</v>
      </c>
      <c r="AN11" s="17">
        <v>0.226487787626236</v>
      </c>
      <c r="AO11" s="17">
        <v>0.173295422156794</v>
      </c>
      <c r="AP11" s="17"/>
      <c r="AQ11" s="17">
        <v>0.205021013704732</v>
      </c>
      <c r="AR11" s="17">
        <v>0.252517283570588</v>
      </c>
      <c r="AS11" s="17"/>
      <c r="AT11" s="17">
        <v>0.244176910728654</v>
      </c>
      <c r="AU11" s="17">
        <v>0.20618096478311901</v>
      </c>
      <c r="AV11" s="17"/>
      <c r="AW11" s="17">
        <v>0.219131364624925</v>
      </c>
      <c r="AX11" s="17">
        <v>0.24546547995116799</v>
      </c>
      <c r="AY11" s="17"/>
      <c r="AZ11" s="17">
        <v>0.20007545831373</v>
      </c>
      <c r="BA11" s="17">
        <v>0.25347556562803297</v>
      </c>
      <c r="BB11" s="17"/>
      <c r="BC11" s="17">
        <v>0.20365574525004901</v>
      </c>
      <c r="BD11" s="17">
        <v>0.255349265576224</v>
      </c>
      <c r="BE11" s="17">
        <v>0.21808117422048001</v>
      </c>
      <c r="BF11" s="17">
        <v>0.2248110999746</v>
      </c>
    </row>
    <row r="12" spans="2:58">
      <c r="B12" s="18" t="s">
        <v>387</v>
      </c>
      <c r="C12" s="17">
        <v>5.9505326216178003E-2</v>
      </c>
      <c r="D12" s="17">
        <v>5.7093656361634999E-2</v>
      </c>
      <c r="E12" s="17">
        <v>6.2333737420532699E-2</v>
      </c>
      <c r="F12" s="17"/>
      <c r="G12" s="17">
        <v>4.03395302723202E-2</v>
      </c>
      <c r="H12" s="17">
        <v>3.8732177796406503E-2</v>
      </c>
      <c r="I12" s="17">
        <v>6.2663327170906793E-2</v>
      </c>
      <c r="J12" s="17">
        <v>6.7094219850990594E-2</v>
      </c>
      <c r="K12" s="17">
        <v>8.2473029157215397E-2</v>
      </c>
      <c r="L12" s="17">
        <v>6.59961779353372E-2</v>
      </c>
      <c r="M12" s="17"/>
      <c r="N12" s="17">
        <v>4.7844212636248697E-2</v>
      </c>
      <c r="O12" s="17">
        <v>5.1993736927988199E-2</v>
      </c>
      <c r="P12" s="17">
        <v>7.2943888676566898E-2</v>
      </c>
      <c r="Q12" s="17">
        <v>6.8446558410812305E-2</v>
      </c>
      <c r="R12" s="17"/>
      <c r="S12" s="17">
        <v>4.0805507478516002E-2</v>
      </c>
      <c r="T12" s="17">
        <v>5.5150061766194997E-2</v>
      </c>
      <c r="U12" s="17">
        <v>5.2908987576070897E-2</v>
      </c>
      <c r="V12" s="17">
        <v>5.1326758819087402E-2</v>
      </c>
      <c r="W12" s="17">
        <v>9.3281095938045303E-2</v>
      </c>
      <c r="X12" s="17">
        <v>6.09844085427707E-2</v>
      </c>
      <c r="Y12" s="17">
        <v>5.9566363669154201E-2</v>
      </c>
      <c r="Z12" s="17">
        <v>8.2621116164143499E-2</v>
      </c>
      <c r="AA12" s="17">
        <v>6.7384828971290694E-2</v>
      </c>
      <c r="AB12" s="17"/>
      <c r="AC12" s="17">
        <v>5.0109150690377802E-2</v>
      </c>
      <c r="AD12" s="17">
        <v>6.13081254138634E-2</v>
      </c>
      <c r="AE12" s="17">
        <v>5.1630080541447902E-2</v>
      </c>
      <c r="AF12" s="17">
        <v>8.3322940699820103E-2</v>
      </c>
      <c r="AG12" s="17">
        <v>5.5105878645801201E-2</v>
      </c>
      <c r="AH12" s="17">
        <v>3.59674639074948E-2</v>
      </c>
      <c r="AI12" s="17"/>
      <c r="AJ12" s="17">
        <v>6.7832652352694103E-2</v>
      </c>
      <c r="AK12" s="17">
        <v>7.8320469488591504E-2</v>
      </c>
      <c r="AL12" s="17">
        <v>4.3059841319912001E-2</v>
      </c>
      <c r="AM12" s="17">
        <v>3.5756453528549503E-2</v>
      </c>
      <c r="AN12" s="17">
        <v>4.2031905881487502E-2</v>
      </c>
      <c r="AO12" s="17">
        <v>3.5668276362637301E-2</v>
      </c>
      <c r="AP12" s="17"/>
      <c r="AQ12" s="17">
        <v>5.4325801321958703E-2</v>
      </c>
      <c r="AR12" s="17">
        <v>5.6737213905201103E-2</v>
      </c>
      <c r="AS12" s="17"/>
      <c r="AT12" s="17">
        <v>6.3185095571238095E-2</v>
      </c>
      <c r="AU12" s="17">
        <v>4.7433748447543E-2</v>
      </c>
      <c r="AV12" s="17"/>
      <c r="AW12" s="17">
        <v>5.9062950210943203E-2</v>
      </c>
      <c r="AX12" s="17">
        <v>5.9750746836408103E-2</v>
      </c>
      <c r="AY12" s="17"/>
      <c r="AZ12" s="17">
        <v>4.16892799942533E-2</v>
      </c>
      <c r="BA12" s="17">
        <v>6.4193305813151594E-2</v>
      </c>
      <c r="BB12" s="17"/>
      <c r="BC12" s="17">
        <v>2.97496921599479E-2</v>
      </c>
      <c r="BD12" s="17">
        <v>5.8252054671465901E-2</v>
      </c>
      <c r="BE12" s="17">
        <v>6.4416111598285697E-2</v>
      </c>
      <c r="BF12" s="17">
        <v>7.4161837988288903E-2</v>
      </c>
    </row>
    <row r="13" spans="2:58">
      <c r="B13" s="18" t="s">
        <v>101</v>
      </c>
      <c r="C13" s="19">
        <v>9.9987044849312895E-2</v>
      </c>
      <c r="D13" s="19">
        <v>8.2532711376946094E-2</v>
      </c>
      <c r="E13" s="19">
        <v>0.11678450490405699</v>
      </c>
      <c r="F13" s="19"/>
      <c r="G13" s="19">
        <v>0.103596055151912</v>
      </c>
      <c r="H13" s="19">
        <v>6.5836851327252102E-2</v>
      </c>
      <c r="I13" s="19">
        <v>7.6939305641760602E-2</v>
      </c>
      <c r="J13" s="19">
        <v>9.36528195347444E-2</v>
      </c>
      <c r="K13" s="19">
        <v>0.12661909719343001</v>
      </c>
      <c r="L13" s="19">
        <v>0.13063877139768301</v>
      </c>
      <c r="M13" s="19"/>
      <c r="N13" s="19">
        <v>5.3779547191789602E-2</v>
      </c>
      <c r="O13" s="19">
        <v>0.11580949586072201</v>
      </c>
      <c r="P13" s="19">
        <v>8.8768610146787094E-2</v>
      </c>
      <c r="Q13" s="19">
        <v>0.14206528647799599</v>
      </c>
      <c r="R13" s="19"/>
      <c r="S13" s="19">
        <v>7.09054685977972E-2</v>
      </c>
      <c r="T13" s="19">
        <v>0.154534231351105</v>
      </c>
      <c r="U13" s="19">
        <v>0.105486164520069</v>
      </c>
      <c r="V13" s="19">
        <v>7.3267719314325602E-2</v>
      </c>
      <c r="W13" s="19">
        <v>6.3780189744883004E-2</v>
      </c>
      <c r="X13" s="19">
        <v>0.109399559693697</v>
      </c>
      <c r="Y13" s="19">
        <v>8.5608635361494406E-2</v>
      </c>
      <c r="Z13" s="19">
        <v>0.13178167832476401</v>
      </c>
      <c r="AA13" s="19">
        <v>0.10046322827429199</v>
      </c>
      <c r="AB13" s="19"/>
      <c r="AC13" s="19">
        <v>6.4598152657662694E-2</v>
      </c>
      <c r="AD13" s="19">
        <v>0.10403565379110601</v>
      </c>
      <c r="AE13" s="19">
        <v>0.113470213752525</v>
      </c>
      <c r="AF13" s="19">
        <v>0.12380387789073399</v>
      </c>
      <c r="AG13" s="19">
        <v>0.111068029705108</v>
      </c>
      <c r="AH13" s="19">
        <v>0.10769242995363799</v>
      </c>
      <c r="AI13" s="19"/>
      <c r="AJ13" s="19">
        <v>0.101910731126026</v>
      </c>
      <c r="AK13" s="19">
        <v>9.3966117938254295E-2</v>
      </c>
      <c r="AL13" s="19">
        <v>0.137110700539572</v>
      </c>
      <c r="AM13" s="19">
        <v>8.9334414123003997E-2</v>
      </c>
      <c r="AN13" s="19">
        <v>8.2596357012680297E-2</v>
      </c>
      <c r="AO13" s="19">
        <v>0.13573145068515399</v>
      </c>
      <c r="AP13" s="19"/>
      <c r="AQ13" s="19">
        <v>8.30134885557752E-2</v>
      </c>
      <c r="AR13" s="19">
        <v>9.0963961687486106E-2</v>
      </c>
      <c r="AS13" s="19"/>
      <c r="AT13" s="19">
        <v>0.100160945293933</v>
      </c>
      <c r="AU13" s="19">
        <v>9.7564571337438497E-2</v>
      </c>
      <c r="AV13" s="19"/>
      <c r="AW13" s="19">
        <v>6.26634599181604E-2</v>
      </c>
      <c r="AX13" s="19">
        <v>0.12069336086696</v>
      </c>
      <c r="AY13" s="19"/>
      <c r="AZ13" s="19">
        <v>7.3662180183759501E-2</v>
      </c>
      <c r="BA13" s="19">
        <v>9.9528763187943903E-2</v>
      </c>
      <c r="BB13" s="19"/>
      <c r="BC13" s="19">
        <v>5.02282116231689E-2</v>
      </c>
      <c r="BD13" s="19">
        <v>0.140015359018025</v>
      </c>
      <c r="BE13" s="19">
        <v>4.2041855244222499E-2</v>
      </c>
      <c r="BF13" s="19">
        <v>0.112037063891646</v>
      </c>
    </row>
    <row r="14" spans="2:58">
      <c r="B14" s="16"/>
    </row>
    <row r="15" spans="2:58">
      <c r="B15" t="s">
        <v>497</v>
      </c>
    </row>
    <row r="16" spans="2:58">
      <c r="B16" t="s">
        <v>498</v>
      </c>
    </row>
    <row r="18" spans="2:2">
      <c r="B18"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BF16"/>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395</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ht="57.6">
      <c r="B9" s="18" t="s">
        <v>396</v>
      </c>
      <c r="C9" s="17">
        <v>0.53421412618228004</v>
      </c>
      <c r="D9" s="17">
        <v>0.539096639998357</v>
      </c>
      <c r="E9" s="17">
        <v>0.52766999929462599</v>
      </c>
      <c r="F9" s="17"/>
      <c r="G9" s="17">
        <v>0.64802286515138197</v>
      </c>
      <c r="H9" s="17">
        <v>0.63401858442023995</v>
      </c>
      <c r="I9" s="17">
        <v>0.59755441881364402</v>
      </c>
      <c r="J9" s="17">
        <v>0.447712911358014</v>
      </c>
      <c r="K9" s="17">
        <v>0.43193999296862001</v>
      </c>
      <c r="L9" s="17">
        <v>0.46129064724459401</v>
      </c>
      <c r="M9" s="17"/>
      <c r="N9" s="17">
        <v>0.64707680008868296</v>
      </c>
      <c r="O9" s="17">
        <v>0.56589095462386896</v>
      </c>
      <c r="P9" s="17">
        <v>0.454639054301548</v>
      </c>
      <c r="Q9" s="17">
        <v>0.45024083573616602</v>
      </c>
      <c r="R9" s="17"/>
      <c r="S9" s="17">
        <v>0.59473389534982601</v>
      </c>
      <c r="T9" s="17">
        <v>0.45998208035211302</v>
      </c>
      <c r="U9" s="17">
        <v>0.52580591461401005</v>
      </c>
      <c r="V9" s="17">
        <v>0.55100314041245302</v>
      </c>
      <c r="W9" s="17">
        <v>0.46061241484987803</v>
      </c>
      <c r="X9" s="17">
        <v>0.59653062700454396</v>
      </c>
      <c r="Y9" s="17">
        <v>0.525741439390636</v>
      </c>
      <c r="Z9" s="17">
        <v>0.52812536771474095</v>
      </c>
      <c r="AA9" s="17">
        <v>0.55374752352115497</v>
      </c>
      <c r="AB9" s="17"/>
      <c r="AC9" s="17">
        <v>0.65674557686253499</v>
      </c>
      <c r="AD9" s="17">
        <v>0.50882728000816002</v>
      </c>
      <c r="AE9" s="17">
        <v>0.52655917832745502</v>
      </c>
      <c r="AF9" s="17">
        <v>0.45988209164488397</v>
      </c>
      <c r="AG9" s="17">
        <v>0.42964200675090602</v>
      </c>
      <c r="AH9" s="17">
        <v>0.59267005835272302</v>
      </c>
      <c r="AI9" s="17"/>
      <c r="AJ9" s="17">
        <v>0.47060705803174802</v>
      </c>
      <c r="AK9" s="17">
        <v>0.52691617831372795</v>
      </c>
      <c r="AL9" s="17">
        <v>0.49450649799201102</v>
      </c>
      <c r="AM9" s="17">
        <v>0.64134138158212295</v>
      </c>
      <c r="AN9" s="17">
        <v>0.63292885849340796</v>
      </c>
      <c r="AO9" s="17">
        <v>0.577579898679769</v>
      </c>
      <c r="AP9" s="17"/>
      <c r="AQ9" s="17">
        <v>0.65426559804065199</v>
      </c>
      <c r="AR9" s="17">
        <v>0.48637335280621702</v>
      </c>
      <c r="AS9" s="17"/>
      <c r="AT9" s="17">
        <v>0.50527871337437402</v>
      </c>
      <c r="AU9" s="17">
        <v>0.641368412514568</v>
      </c>
      <c r="AV9" s="17"/>
      <c r="AW9" s="17">
        <v>0.55761251919236299</v>
      </c>
      <c r="AX9" s="17">
        <v>0.52123320484619795</v>
      </c>
      <c r="AY9" s="17"/>
      <c r="AZ9" s="17">
        <v>0.69891827689694896</v>
      </c>
      <c r="BA9" s="17">
        <v>0.48376349655988399</v>
      </c>
      <c r="BB9" s="17"/>
      <c r="BC9" s="17">
        <v>0.71129587664196503</v>
      </c>
      <c r="BD9" s="17">
        <v>0.51440642101988698</v>
      </c>
      <c r="BE9" s="17">
        <v>0.58938545464682202</v>
      </c>
      <c r="BF9" s="17">
        <v>0.50219726653090802</v>
      </c>
    </row>
    <row r="10" spans="2:58" ht="72">
      <c r="B10" s="18" t="s">
        <v>397</v>
      </c>
      <c r="C10" s="17">
        <v>0.24214791545616099</v>
      </c>
      <c r="D10" s="17">
        <v>0.27293458303496099</v>
      </c>
      <c r="E10" s="17">
        <v>0.213098901737376</v>
      </c>
      <c r="F10" s="17"/>
      <c r="G10" s="17">
        <v>0.186114389833857</v>
      </c>
      <c r="H10" s="17">
        <v>0.23914158947776801</v>
      </c>
      <c r="I10" s="17">
        <v>0.24443905340533301</v>
      </c>
      <c r="J10" s="17">
        <v>0.28978919737250203</v>
      </c>
      <c r="K10" s="17">
        <v>0.26707851561743201</v>
      </c>
      <c r="L10" s="17">
        <v>0.226853379953637</v>
      </c>
      <c r="M10" s="17"/>
      <c r="N10" s="17">
        <v>0.20384759730030799</v>
      </c>
      <c r="O10" s="17">
        <v>0.23482014696294501</v>
      </c>
      <c r="P10" s="17">
        <v>0.28016045558627301</v>
      </c>
      <c r="Q10" s="17">
        <v>0.257355632988573</v>
      </c>
      <c r="R10" s="17"/>
      <c r="S10" s="17">
        <v>0.22884423250080399</v>
      </c>
      <c r="T10" s="17">
        <v>0.28639659208081503</v>
      </c>
      <c r="U10" s="17">
        <v>0.197020111820528</v>
      </c>
      <c r="V10" s="17">
        <v>0.23716888144197201</v>
      </c>
      <c r="W10" s="17">
        <v>0.32022495704331999</v>
      </c>
      <c r="X10" s="17">
        <v>0.18126323646191</v>
      </c>
      <c r="Y10" s="17">
        <v>0.2482802379648</v>
      </c>
      <c r="Z10" s="17">
        <v>0.21629954844760199</v>
      </c>
      <c r="AA10" s="17">
        <v>0.244536899013932</v>
      </c>
      <c r="AB10" s="17"/>
      <c r="AC10" s="17">
        <v>0.197677220837854</v>
      </c>
      <c r="AD10" s="17">
        <v>0.24992714048006401</v>
      </c>
      <c r="AE10" s="17">
        <v>0.26423283122994601</v>
      </c>
      <c r="AF10" s="17">
        <v>0.28440471703799403</v>
      </c>
      <c r="AG10" s="17">
        <v>0.25532980206234202</v>
      </c>
      <c r="AH10" s="17">
        <v>0.16271247192143401</v>
      </c>
      <c r="AI10" s="17"/>
      <c r="AJ10" s="17">
        <v>0.24988590990241999</v>
      </c>
      <c r="AK10" s="17">
        <v>0.28127769682237302</v>
      </c>
      <c r="AL10" s="17">
        <v>0.222071643478988</v>
      </c>
      <c r="AM10" s="17">
        <v>0.231243395288079</v>
      </c>
      <c r="AN10" s="17">
        <v>0.19837656705350901</v>
      </c>
      <c r="AO10" s="17">
        <v>0.23055622137289999</v>
      </c>
      <c r="AP10" s="17"/>
      <c r="AQ10" s="17">
        <v>0.210382568976482</v>
      </c>
      <c r="AR10" s="17">
        <v>0.27335040277032602</v>
      </c>
      <c r="AS10" s="17"/>
      <c r="AT10" s="17">
        <v>0.250035090366656</v>
      </c>
      <c r="AU10" s="17">
        <v>0.21503647872470799</v>
      </c>
      <c r="AV10" s="17"/>
      <c r="AW10" s="17">
        <v>0.24996513047525801</v>
      </c>
      <c r="AX10" s="17">
        <v>0.237811093983575</v>
      </c>
      <c r="AY10" s="17"/>
      <c r="AZ10" s="17">
        <v>0.19620823473905599</v>
      </c>
      <c r="BA10" s="17">
        <v>0.26298653048274301</v>
      </c>
      <c r="BB10" s="17"/>
      <c r="BC10" s="17">
        <v>0.175517097566254</v>
      </c>
      <c r="BD10" s="17">
        <v>0.245448655039504</v>
      </c>
      <c r="BE10" s="17">
        <v>0.29129472209304902</v>
      </c>
      <c r="BF10" s="17">
        <v>0.26892525606926498</v>
      </c>
    </row>
    <row r="11" spans="2:58">
      <c r="B11" s="18" t="s">
        <v>101</v>
      </c>
      <c r="C11" s="19">
        <v>0.223637958361559</v>
      </c>
      <c r="D11" s="19">
        <v>0.18796877696668199</v>
      </c>
      <c r="E11" s="19">
        <v>0.25923109896799901</v>
      </c>
      <c r="F11" s="19"/>
      <c r="G11" s="19">
        <v>0.165862745014761</v>
      </c>
      <c r="H11" s="19">
        <v>0.12683982610199199</v>
      </c>
      <c r="I11" s="19">
        <v>0.158006527781023</v>
      </c>
      <c r="J11" s="19">
        <v>0.26249789126948297</v>
      </c>
      <c r="K11" s="19">
        <v>0.30098149141394798</v>
      </c>
      <c r="L11" s="19">
        <v>0.31185597280176902</v>
      </c>
      <c r="M11" s="19"/>
      <c r="N11" s="19">
        <v>0.14907560261100899</v>
      </c>
      <c r="O11" s="19">
        <v>0.19928889841318601</v>
      </c>
      <c r="P11" s="19">
        <v>0.265200490112179</v>
      </c>
      <c r="Q11" s="19">
        <v>0.29240353127526097</v>
      </c>
      <c r="R11" s="19"/>
      <c r="S11" s="19">
        <v>0.17642187214937</v>
      </c>
      <c r="T11" s="19">
        <v>0.25362132756707101</v>
      </c>
      <c r="U11" s="19">
        <v>0.27717397356546197</v>
      </c>
      <c r="V11" s="19">
        <v>0.211827978145575</v>
      </c>
      <c r="W11" s="19">
        <v>0.21916262810680201</v>
      </c>
      <c r="X11" s="19">
        <v>0.22220613653354601</v>
      </c>
      <c r="Y11" s="19">
        <v>0.22597832264456499</v>
      </c>
      <c r="Z11" s="19">
        <v>0.25557508383765698</v>
      </c>
      <c r="AA11" s="19">
        <v>0.201715577464913</v>
      </c>
      <c r="AB11" s="19"/>
      <c r="AC11" s="19">
        <v>0.14557720229961099</v>
      </c>
      <c r="AD11" s="19">
        <v>0.241245579511776</v>
      </c>
      <c r="AE11" s="19">
        <v>0.209207990442599</v>
      </c>
      <c r="AF11" s="19">
        <v>0.255713191317122</v>
      </c>
      <c r="AG11" s="19">
        <v>0.31502819118675202</v>
      </c>
      <c r="AH11" s="19">
        <v>0.244617469725843</v>
      </c>
      <c r="AI11" s="19"/>
      <c r="AJ11" s="19">
        <v>0.279507032065832</v>
      </c>
      <c r="AK11" s="19">
        <v>0.191806124863899</v>
      </c>
      <c r="AL11" s="19">
        <v>0.28342185852900198</v>
      </c>
      <c r="AM11" s="19">
        <v>0.127415223129798</v>
      </c>
      <c r="AN11" s="19">
        <v>0.168694574453083</v>
      </c>
      <c r="AO11" s="19">
        <v>0.19186387994733001</v>
      </c>
      <c r="AP11" s="19"/>
      <c r="AQ11" s="19">
        <v>0.13535183298286699</v>
      </c>
      <c r="AR11" s="19">
        <v>0.24027624442345699</v>
      </c>
      <c r="AS11" s="19"/>
      <c r="AT11" s="19">
        <v>0.24468619625897001</v>
      </c>
      <c r="AU11" s="19">
        <v>0.14359510876072401</v>
      </c>
      <c r="AV11" s="19"/>
      <c r="AW11" s="19">
        <v>0.19242235033237901</v>
      </c>
      <c r="AX11" s="19">
        <v>0.24095570117022599</v>
      </c>
      <c r="AY11" s="19"/>
      <c r="AZ11" s="19">
        <v>0.104873488363995</v>
      </c>
      <c r="BA11" s="19">
        <v>0.253249972957373</v>
      </c>
      <c r="BB11" s="19"/>
      <c r="BC11" s="19">
        <v>0.113187025791781</v>
      </c>
      <c r="BD11" s="19">
        <v>0.24014492394060999</v>
      </c>
      <c r="BE11" s="19">
        <v>0.11931982326012899</v>
      </c>
      <c r="BF11" s="19">
        <v>0.228877477399828</v>
      </c>
    </row>
    <row r="12" spans="2:58">
      <c r="B12" s="16"/>
    </row>
    <row r="13" spans="2:58">
      <c r="B13" t="s">
        <v>497</v>
      </c>
    </row>
    <row r="14" spans="2:58">
      <c r="B14" t="s">
        <v>498</v>
      </c>
    </row>
    <row r="16" spans="2:58">
      <c r="B16"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BF15"/>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398</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546</v>
      </c>
      <c r="D7" s="10">
        <v>256</v>
      </c>
      <c r="E7" s="10">
        <v>289</v>
      </c>
      <c r="F7" s="10"/>
      <c r="G7" s="10">
        <v>64</v>
      </c>
      <c r="H7" s="10">
        <v>85</v>
      </c>
      <c r="I7" s="10">
        <v>95</v>
      </c>
      <c r="J7" s="10">
        <v>96</v>
      </c>
      <c r="K7" s="10">
        <v>77</v>
      </c>
      <c r="L7" s="10">
        <v>128</v>
      </c>
      <c r="M7" s="10"/>
      <c r="N7" s="10">
        <v>156</v>
      </c>
      <c r="O7" s="10">
        <v>140</v>
      </c>
      <c r="P7" s="10">
        <v>125</v>
      </c>
      <c r="Q7" s="10">
        <v>125</v>
      </c>
      <c r="R7" s="10"/>
      <c r="S7" s="10">
        <v>99</v>
      </c>
      <c r="T7" s="10">
        <v>82</v>
      </c>
      <c r="U7" s="10">
        <v>47</v>
      </c>
      <c r="V7" s="10">
        <v>71</v>
      </c>
      <c r="W7" s="10">
        <v>40</v>
      </c>
      <c r="X7" s="10">
        <v>54</v>
      </c>
      <c r="Y7" s="10">
        <v>59</v>
      </c>
      <c r="Z7" s="10">
        <v>23</v>
      </c>
      <c r="AA7" s="10">
        <v>71</v>
      </c>
      <c r="AB7" s="10"/>
      <c r="AC7" s="10">
        <v>141</v>
      </c>
      <c r="AD7" s="10">
        <v>175</v>
      </c>
      <c r="AE7" s="10">
        <v>61</v>
      </c>
      <c r="AF7" s="10">
        <v>91</v>
      </c>
      <c r="AG7" s="10">
        <v>63</v>
      </c>
      <c r="AH7" s="10">
        <v>15</v>
      </c>
      <c r="AI7" s="10"/>
      <c r="AJ7" s="10">
        <v>206</v>
      </c>
      <c r="AK7" s="10">
        <v>125</v>
      </c>
      <c r="AL7" s="10">
        <v>41</v>
      </c>
      <c r="AM7" s="10">
        <v>41</v>
      </c>
      <c r="AN7" s="10">
        <v>110</v>
      </c>
      <c r="AO7" s="10">
        <v>20</v>
      </c>
      <c r="AP7" s="10"/>
      <c r="AQ7" s="10">
        <v>161</v>
      </c>
      <c r="AR7" s="10">
        <v>294</v>
      </c>
      <c r="AS7" s="10"/>
      <c r="AT7" s="10">
        <v>431</v>
      </c>
      <c r="AU7" s="10">
        <v>114</v>
      </c>
      <c r="AV7" s="10"/>
      <c r="AW7" s="10">
        <v>178</v>
      </c>
      <c r="AX7" s="10">
        <v>368</v>
      </c>
      <c r="AY7" s="10"/>
      <c r="AZ7" s="10">
        <v>117</v>
      </c>
      <c r="BA7" s="10">
        <v>409</v>
      </c>
      <c r="BB7" s="10"/>
      <c r="BC7" s="10">
        <v>112</v>
      </c>
      <c r="BD7" s="10">
        <v>79</v>
      </c>
      <c r="BE7" s="10">
        <v>97</v>
      </c>
      <c r="BF7" s="10">
        <v>137</v>
      </c>
    </row>
    <row r="8" spans="2:58" ht="30" customHeight="1">
      <c r="B8" s="11" t="s">
        <v>85</v>
      </c>
      <c r="C8" s="11">
        <v>543</v>
      </c>
      <c r="D8" s="11">
        <v>263</v>
      </c>
      <c r="E8" s="11">
        <v>279</v>
      </c>
      <c r="F8" s="11"/>
      <c r="G8" s="11">
        <v>72</v>
      </c>
      <c r="H8" s="11">
        <v>85</v>
      </c>
      <c r="I8" s="11">
        <v>101</v>
      </c>
      <c r="J8" s="11">
        <v>95</v>
      </c>
      <c r="K8" s="11">
        <v>72</v>
      </c>
      <c r="L8" s="11">
        <v>118</v>
      </c>
      <c r="M8" s="11"/>
      <c r="N8" s="11">
        <v>155</v>
      </c>
      <c r="O8" s="11">
        <v>137</v>
      </c>
      <c r="P8" s="11">
        <v>124</v>
      </c>
      <c r="Q8" s="11">
        <v>127</v>
      </c>
      <c r="R8" s="11"/>
      <c r="S8" s="11">
        <v>92</v>
      </c>
      <c r="T8" s="11">
        <v>83</v>
      </c>
      <c r="U8" s="11">
        <v>52</v>
      </c>
      <c r="V8" s="11">
        <v>68</v>
      </c>
      <c r="W8" s="11">
        <v>40</v>
      </c>
      <c r="X8" s="11">
        <v>57</v>
      </c>
      <c r="Y8" s="11">
        <v>59</v>
      </c>
      <c r="Z8" s="11">
        <v>22</v>
      </c>
      <c r="AA8" s="11">
        <v>71</v>
      </c>
      <c r="AB8" s="11"/>
      <c r="AC8" s="11">
        <v>142</v>
      </c>
      <c r="AD8" s="11">
        <v>174</v>
      </c>
      <c r="AE8" s="11">
        <v>61</v>
      </c>
      <c r="AF8" s="11">
        <v>91</v>
      </c>
      <c r="AG8" s="11">
        <v>62</v>
      </c>
      <c r="AH8" s="11">
        <v>14</v>
      </c>
      <c r="AI8" s="11"/>
      <c r="AJ8" s="11">
        <v>198</v>
      </c>
      <c r="AK8" s="11">
        <v>124</v>
      </c>
      <c r="AL8" s="11">
        <v>41</v>
      </c>
      <c r="AM8" s="11">
        <v>43</v>
      </c>
      <c r="AN8" s="11">
        <v>112</v>
      </c>
      <c r="AO8" s="11">
        <v>22</v>
      </c>
      <c r="AP8" s="11"/>
      <c r="AQ8" s="11">
        <v>161</v>
      </c>
      <c r="AR8" s="11">
        <v>291</v>
      </c>
      <c r="AS8" s="11"/>
      <c r="AT8" s="11">
        <v>429</v>
      </c>
      <c r="AU8" s="11">
        <v>114</v>
      </c>
      <c r="AV8" s="11"/>
      <c r="AW8" s="11">
        <v>177</v>
      </c>
      <c r="AX8" s="11">
        <v>367</v>
      </c>
      <c r="AY8" s="11"/>
      <c r="AZ8" s="11">
        <v>117</v>
      </c>
      <c r="BA8" s="11">
        <v>405</v>
      </c>
      <c r="BB8" s="11"/>
      <c r="BC8" s="11">
        <v>118</v>
      </c>
      <c r="BD8" s="11">
        <v>79</v>
      </c>
      <c r="BE8" s="11">
        <v>96</v>
      </c>
      <c r="BF8" s="11">
        <v>133</v>
      </c>
    </row>
    <row r="9" spans="2:58" ht="43.15">
      <c r="B9" s="18" t="s">
        <v>399</v>
      </c>
      <c r="C9" s="17">
        <v>0.76721084466338396</v>
      </c>
      <c r="D9" s="17">
        <v>0.76688052836701603</v>
      </c>
      <c r="E9" s="17">
        <v>0.76670273480309903</v>
      </c>
      <c r="F9" s="17"/>
      <c r="G9" s="17">
        <v>0.85893482913102803</v>
      </c>
      <c r="H9" s="17">
        <v>0.75517840849469098</v>
      </c>
      <c r="I9" s="17">
        <v>0.76900542134500405</v>
      </c>
      <c r="J9" s="17">
        <v>0.72097649687285303</v>
      </c>
      <c r="K9" s="17">
        <v>0.72363782260068199</v>
      </c>
      <c r="L9" s="17">
        <v>0.77965428387581703</v>
      </c>
      <c r="M9" s="17"/>
      <c r="N9" s="17">
        <v>0.84448539113738097</v>
      </c>
      <c r="O9" s="17">
        <v>0.76911493039211698</v>
      </c>
      <c r="P9" s="17">
        <v>0.74505116345755196</v>
      </c>
      <c r="Q9" s="17">
        <v>0.69241239254507503</v>
      </c>
      <c r="R9" s="17"/>
      <c r="S9" s="17">
        <v>0.75967576549335902</v>
      </c>
      <c r="T9" s="17">
        <v>0.80768292247273299</v>
      </c>
      <c r="U9" s="17">
        <v>0.76505317570770004</v>
      </c>
      <c r="V9" s="17">
        <v>0.77632975040395902</v>
      </c>
      <c r="W9" s="17">
        <v>0.70194121576263502</v>
      </c>
      <c r="X9" s="17">
        <v>0.78001890907135496</v>
      </c>
      <c r="Y9" s="17">
        <v>0.746357099636618</v>
      </c>
      <c r="Z9" s="17">
        <v>0.92088700041104499</v>
      </c>
      <c r="AA9" s="17">
        <v>0.718287230885441</v>
      </c>
      <c r="AB9" s="17"/>
      <c r="AC9" s="17">
        <v>0.79551055279375504</v>
      </c>
      <c r="AD9" s="17">
        <v>0.774820966318301</v>
      </c>
      <c r="AE9" s="17">
        <v>0.75922789292037496</v>
      </c>
      <c r="AF9" s="17">
        <v>0.76143970724023002</v>
      </c>
      <c r="AG9" s="17">
        <v>0.69095066456377896</v>
      </c>
      <c r="AH9" s="17">
        <v>0.79621220626496803</v>
      </c>
      <c r="AI9" s="17"/>
      <c r="AJ9" s="17">
        <v>0.75603866871693304</v>
      </c>
      <c r="AK9" s="17">
        <v>0.71709880032230999</v>
      </c>
      <c r="AL9" s="17">
        <v>0.80789080052453199</v>
      </c>
      <c r="AM9" s="17">
        <v>0.83316137517825095</v>
      </c>
      <c r="AN9" s="17">
        <v>0.78749536251187602</v>
      </c>
      <c r="AO9" s="17">
        <v>0.80659099239948995</v>
      </c>
      <c r="AP9" s="17"/>
      <c r="AQ9" s="17">
        <v>0.81337326594981696</v>
      </c>
      <c r="AR9" s="17">
        <v>0.745297168542154</v>
      </c>
      <c r="AS9" s="17"/>
      <c r="AT9" s="17">
        <v>0.75092757490492001</v>
      </c>
      <c r="AU9" s="17">
        <v>0.82680598981581799</v>
      </c>
      <c r="AV9" s="17"/>
      <c r="AW9" s="17">
        <v>0.79869789526979795</v>
      </c>
      <c r="AX9" s="17">
        <v>0.75204783152245602</v>
      </c>
      <c r="AY9" s="17"/>
      <c r="AZ9" s="17">
        <v>0.83326323991241502</v>
      </c>
      <c r="BA9" s="17">
        <v>0.75099555354152303</v>
      </c>
      <c r="BB9" s="17"/>
      <c r="BC9" s="17">
        <v>0.841359715968513</v>
      </c>
      <c r="BD9" s="17">
        <v>0.80594432974692098</v>
      </c>
      <c r="BE9" s="17">
        <v>0.767351097731374</v>
      </c>
      <c r="BF9" s="17">
        <v>0.71926556313212797</v>
      </c>
    </row>
    <row r="10" spans="2:58" ht="28.9">
      <c r="B10" s="18" t="s">
        <v>400</v>
      </c>
      <c r="C10" s="19">
        <v>0.23278915533661601</v>
      </c>
      <c r="D10" s="19">
        <v>0.23311947163298399</v>
      </c>
      <c r="E10" s="19">
        <v>0.233297265196901</v>
      </c>
      <c r="F10" s="19"/>
      <c r="G10" s="19">
        <v>0.141065170868971</v>
      </c>
      <c r="H10" s="19">
        <v>0.24482159150530899</v>
      </c>
      <c r="I10" s="19">
        <v>0.23099457865499601</v>
      </c>
      <c r="J10" s="19">
        <v>0.27902350312714702</v>
      </c>
      <c r="K10" s="19">
        <v>0.27636217739931801</v>
      </c>
      <c r="L10" s="19">
        <v>0.22034571612418299</v>
      </c>
      <c r="M10" s="19"/>
      <c r="N10" s="19">
        <v>0.155514608862618</v>
      </c>
      <c r="O10" s="19">
        <v>0.23088506960788299</v>
      </c>
      <c r="P10" s="19">
        <v>0.25494883654244799</v>
      </c>
      <c r="Q10" s="19">
        <v>0.30758760745492503</v>
      </c>
      <c r="R10" s="19"/>
      <c r="S10" s="19">
        <v>0.240324234506641</v>
      </c>
      <c r="T10" s="19">
        <v>0.19231707752726701</v>
      </c>
      <c r="U10" s="19">
        <v>0.23494682429229999</v>
      </c>
      <c r="V10" s="19">
        <v>0.22367024959604101</v>
      </c>
      <c r="W10" s="19">
        <v>0.29805878423736598</v>
      </c>
      <c r="X10" s="19">
        <v>0.21998109092864501</v>
      </c>
      <c r="Y10" s="19">
        <v>0.253642900363382</v>
      </c>
      <c r="Z10" s="19">
        <v>7.9112999588954999E-2</v>
      </c>
      <c r="AA10" s="19">
        <v>0.281712769114559</v>
      </c>
      <c r="AB10" s="19"/>
      <c r="AC10" s="19">
        <v>0.20448944720624501</v>
      </c>
      <c r="AD10" s="19">
        <v>0.225179033681699</v>
      </c>
      <c r="AE10" s="19">
        <v>0.24077210707962499</v>
      </c>
      <c r="AF10" s="19">
        <v>0.23856029275977</v>
      </c>
      <c r="AG10" s="19">
        <v>0.30904933543622098</v>
      </c>
      <c r="AH10" s="19">
        <v>0.203787793735032</v>
      </c>
      <c r="AI10" s="19"/>
      <c r="AJ10" s="19">
        <v>0.24396133128306699</v>
      </c>
      <c r="AK10" s="19">
        <v>0.28290119967769101</v>
      </c>
      <c r="AL10" s="19">
        <v>0.19210919947546801</v>
      </c>
      <c r="AM10" s="19">
        <v>0.16683862482174899</v>
      </c>
      <c r="AN10" s="19">
        <v>0.21250463748812401</v>
      </c>
      <c r="AO10" s="19">
        <v>0.19340900760051</v>
      </c>
      <c r="AP10" s="19"/>
      <c r="AQ10" s="19">
        <v>0.18662673405018301</v>
      </c>
      <c r="AR10" s="19">
        <v>0.254702831457846</v>
      </c>
      <c r="AS10" s="19"/>
      <c r="AT10" s="19">
        <v>0.24907242509508001</v>
      </c>
      <c r="AU10" s="19">
        <v>0.17319401018418201</v>
      </c>
      <c r="AV10" s="19"/>
      <c r="AW10" s="19">
        <v>0.20130210473020199</v>
      </c>
      <c r="AX10" s="19">
        <v>0.247952168477544</v>
      </c>
      <c r="AY10" s="19"/>
      <c r="AZ10" s="19">
        <v>0.16673676008758501</v>
      </c>
      <c r="BA10" s="19">
        <v>0.249004446458477</v>
      </c>
      <c r="BB10" s="19"/>
      <c r="BC10" s="19">
        <v>0.158640284031487</v>
      </c>
      <c r="BD10" s="19">
        <v>0.19405567025307899</v>
      </c>
      <c r="BE10" s="19">
        <v>0.232648902268626</v>
      </c>
      <c r="BF10" s="19">
        <v>0.28073443686787197</v>
      </c>
    </row>
    <row r="11" spans="2:58">
      <c r="B11" s="16" t="s">
        <v>20</v>
      </c>
    </row>
    <row r="12" spans="2:58">
      <c r="B12" t="s">
        <v>497</v>
      </c>
    </row>
    <row r="13" spans="2:58">
      <c r="B13" t="s">
        <v>498</v>
      </c>
    </row>
    <row r="15" spans="2:58">
      <c r="B15"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BF15"/>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401</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577</v>
      </c>
      <c r="D7" s="10">
        <v>296</v>
      </c>
      <c r="E7" s="10">
        <v>280</v>
      </c>
      <c r="F7" s="10"/>
      <c r="G7" s="10">
        <v>64</v>
      </c>
      <c r="H7" s="10">
        <v>96</v>
      </c>
      <c r="I7" s="10">
        <v>87</v>
      </c>
      <c r="J7" s="10">
        <v>102</v>
      </c>
      <c r="K7" s="10">
        <v>88</v>
      </c>
      <c r="L7" s="10">
        <v>139</v>
      </c>
      <c r="M7" s="10"/>
      <c r="N7" s="10">
        <v>168</v>
      </c>
      <c r="O7" s="10">
        <v>150</v>
      </c>
      <c r="P7" s="10">
        <v>118</v>
      </c>
      <c r="Q7" s="10">
        <v>139</v>
      </c>
      <c r="R7" s="10"/>
      <c r="S7" s="10">
        <v>101</v>
      </c>
      <c r="T7" s="10">
        <v>83</v>
      </c>
      <c r="U7" s="10">
        <v>57</v>
      </c>
      <c r="V7" s="10">
        <v>69</v>
      </c>
      <c r="W7" s="10">
        <v>43</v>
      </c>
      <c r="X7" s="10">
        <v>56</v>
      </c>
      <c r="Y7" s="10">
        <v>55</v>
      </c>
      <c r="Z7" s="10">
        <v>29</v>
      </c>
      <c r="AA7" s="10">
        <v>84</v>
      </c>
      <c r="AB7" s="10"/>
      <c r="AC7" s="10">
        <v>122</v>
      </c>
      <c r="AD7" s="10">
        <v>170</v>
      </c>
      <c r="AE7" s="10">
        <v>85</v>
      </c>
      <c r="AF7" s="10">
        <v>106</v>
      </c>
      <c r="AG7" s="10">
        <v>63</v>
      </c>
      <c r="AH7" s="10">
        <v>31</v>
      </c>
      <c r="AI7" s="10"/>
      <c r="AJ7" s="10">
        <v>253</v>
      </c>
      <c r="AK7" s="10">
        <v>131</v>
      </c>
      <c r="AL7" s="10">
        <v>33</v>
      </c>
      <c r="AM7" s="10">
        <v>41</v>
      </c>
      <c r="AN7" s="10">
        <v>103</v>
      </c>
      <c r="AO7" s="10">
        <v>14</v>
      </c>
      <c r="AP7" s="10"/>
      <c r="AQ7" s="10">
        <v>176</v>
      </c>
      <c r="AR7" s="10">
        <v>314</v>
      </c>
      <c r="AS7" s="10"/>
      <c r="AT7" s="10">
        <v>458</v>
      </c>
      <c r="AU7" s="10">
        <v>115</v>
      </c>
      <c r="AV7" s="10"/>
      <c r="AW7" s="10">
        <v>190</v>
      </c>
      <c r="AX7" s="10">
        <v>387</v>
      </c>
      <c r="AY7" s="10"/>
      <c r="AZ7" s="10">
        <v>128</v>
      </c>
      <c r="BA7" s="10">
        <v>433</v>
      </c>
      <c r="BB7" s="10"/>
      <c r="BC7" s="10">
        <v>97</v>
      </c>
      <c r="BD7" s="10">
        <v>73</v>
      </c>
      <c r="BE7" s="10">
        <v>115</v>
      </c>
      <c r="BF7" s="10">
        <v>157</v>
      </c>
    </row>
    <row r="8" spans="2:58" ht="30" customHeight="1">
      <c r="B8" s="11" t="s">
        <v>85</v>
      </c>
      <c r="C8" s="11">
        <v>574</v>
      </c>
      <c r="D8" s="11">
        <v>303</v>
      </c>
      <c r="E8" s="11">
        <v>271</v>
      </c>
      <c r="F8" s="11"/>
      <c r="G8" s="11">
        <v>72</v>
      </c>
      <c r="H8" s="11">
        <v>95</v>
      </c>
      <c r="I8" s="11">
        <v>95</v>
      </c>
      <c r="J8" s="11">
        <v>101</v>
      </c>
      <c r="K8" s="11">
        <v>82</v>
      </c>
      <c r="L8" s="11">
        <v>129</v>
      </c>
      <c r="M8" s="11"/>
      <c r="N8" s="11">
        <v>165</v>
      </c>
      <c r="O8" s="11">
        <v>149</v>
      </c>
      <c r="P8" s="11">
        <v>117</v>
      </c>
      <c r="Q8" s="11">
        <v>140</v>
      </c>
      <c r="R8" s="11"/>
      <c r="S8" s="11">
        <v>95</v>
      </c>
      <c r="T8" s="11">
        <v>83</v>
      </c>
      <c r="U8" s="11">
        <v>62</v>
      </c>
      <c r="V8" s="11">
        <v>65</v>
      </c>
      <c r="W8" s="11">
        <v>43</v>
      </c>
      <c r="X8" s="11">
        <v>60</v>
      </c>
      <c r="Y8" s="11">
        <v>54</v>
      </c>
      <c r="Z8" s="11">
        <v>27</v>
      </c>
      <c r="AA8" s="11">
        <v>85</v>
      </c>
      <c r="AB8" s="11"/>
      <c r="AC8" s="11">
        <v>124</v>
      </c>
      <c r="AD8" s="11">
        <v>168</v>
      </c>
      <c r="AE8" s="11">
        <v>87</v>
      </c>
      <c r="AF8" s="11">
        <v>103</v>
      </c>
      <c r="AG8" s="11">
        <v>62</v>
      </c>
      <c r="AH8" s="11">
        <v>31</v>
      </c>
      <c r="AI8" s="11"/>
      <c r="AJ8" s="11">
        <v>242</v>
      </c>
      <c r="AK8" s="11">
        <v>136</v>
      </c>
      <c r="AL8" s="11">
        <v>33</v>
      </c>
      <c r="AM8" s="11">
        <v>42</v>
      </c>
      <c r="AN8" s="11">
        <v>105</v>
      </c>
      <c r="AO8" s="11">
        <v>14</v>
      </c>
      <c r="AP8" s="11"/>
      <c r="AQ8" s="11">
        <v>178</v>
      </c>
      <c r="AR8" s="11">
        <v>310</v>
      </c>
      <c r="AS8" s="11"/>
      <c r="AT8" s="11">
        <v>455</v>
      </c>
      <c r="AU8" s="11">
        <v>115</v>
      </c>
      <c r="AV8" s="11"/>
      <c r="AW8" s="11">
        <v>192</v>
      </c>
      <c r="AX8" s="11">
        <v>382</v>
      </c>
      <c r="AY8" s="11"/>
      <c r="AZ8" s="11">
        <v>128</v>
      </c>
      <c r="BA8" s="11">
        <v>428</v>
      </c>
      <c r="BB8" s="11"/>
      <c r="BC8" s="11">
        <v>101</v>
      </c>
      <c r="BD8" s="11">
        <v>71</v>
      </c>
      <c r="BE8" s="11">
        <v>117</v>
      </c>
      <c r="BF8" s="11">
        <v>153</v>
      </c>
    </row>
    <row r="9" spans="2:58" ht="43.15">
      <c r="B9" s="18" t="s">
        <v>402</v>
      </c>
      <c r="C9" s="17">
        <v>0.70618903013098999</v>
      </c>
      <c r="D9" s="17">
        <v>0.68275684193256403</v>
      </c>
      <c r="E9" s="17">
        <v>0.73117436971997096</v>
      </c>
      <c r="F9" s="17"/>
      <c r="G9" s="17">
        <v>0.75695871696866601</v>
      </c>
      <c r="H9" s="17">
        <v>0.74735072375540301</v>
      </c>
      <c r="I9" s="17">
        <v>0.73357157476683599</v>
      </c>
      <c r="J9" s="17">
        <v>0.66604231861308105</v>
      </c>
      <c r="K9" s="17">
        <v>0.650179003339734</v>
      </c>
      <c r="L9" s="17">
        <v>0.69166311279502801</v>
      </c>
      <c r="M9" s="17"/>
      <c r="N9" s="17">
        <v>0.80626256681708097</v>
      </c>
      <c r="O9" s="17">
        <v>0.63230356154515799</v>
      </c>
      <c r="P9" s="17">
        <v>0.67478542257011798</v>
      </c>
      <c r="Q9" s="17">
        <v>0.69531575043927396</v>
      </c>
      <c r="R9" s="17"/>
      <c r="S9" s="17">
        <v>0.750963986443559</v>
      </c>
      <c r="T9" s="17">
        <v>0.72183104508457596</v>
      </c>
      <c r="U9" s="17">
        <v>0.75696941176337396</v>
      </c>
      <c r="V9" s="17">
        <v>0.658309452774263</v>
      </c>
      <c r="W9" s="17">
        <v>0.71948178994424505</v>
      </c>
      <c r="X9" s="17">
        <v>0.69811143767647399</v>
      </c>
      <c r="Y9" s="17">
        <v>0.67582704776118796</v>
      </c>
      <c r="Z9" s="17">
        <v>0.75451227588251202</v>
      </c>
      <c r="AA9" s="17">
        <v>0.64313947874323096</v>
      </c>
      <c r="AB9" s="17"/>
      <c r="AC9" s="17">
        <v>0.73656382947183996</v>
      </c>
      <c r="AD9" s="17">
        <v>0.70170829530400503</v>
      </c>
      <c r="AE9" s="17">
        <v>0.69413486415929804</v>
      </c>
      <c r="AF9" s="17">
        <v>0.74528202790083298</v>
      </c>
      <c r="AG9" s="17">
        <v>0.61641891984722696</v>
      </c>
      <c r="AH9" s="17">
        <v>0.69133840945479597</v>
      </c>
      <c r="AI9" s="17"/>
      <c r="AJ9" s="17">
        <v>0.67887279735822403</v>
      </c>
      <c r="AK9" s="17">
        <v>0.746070519585329</v>
      </c>
      <c r="AL9" s="17">
        <v>0.704844397356157</v>
      </c>
      <c r="AM9" s="17">
        <v>0.71453676219486695</v>
      </c>
      <c r="AN9" s="17">
        <v>0.76034684563051103</v>
      </c>
      <c r="AO9" s="17">
        <v>0.41785414234178803</v>
      </c>
      <c r="AP9" s="17"/>
      <c r="AQ9" s="17">
        <v>0.77671267634048602</v>
      </c>
      <c r="AR9" s="17">
        <v>0.68700980524799704</v>
      </c>
      <c r="AS9" s="17"/>
      <c r="AT9" s="17">
        <v>0.691591718786427</v>
      </c>
      <c r="AU9" s="17">
        <v>0.76319426836037696</v>
      </c>
      <c r="AV9" s="17"/>
      <c r="AW9" s="17">
        <v>0.74113184700889201</v>
      </c>
      <c r="AX9" s="17">
        <v>0.68865156492217705</v>
      </c>
      <c r="AY9" s="17"/>
      <c r="AZ9" s="17">
        <v>0.825081332306837</v>
      </c>
      <c r="BA9" s="17">
        <v>0.68175627354831703</v>
      </c>
      <c r="BB9" s="17"/>
      <c r="BC9" s="17">
        <v>0.78923065310307605</v>
      </c>
      <c r="BD9" s="17">
        <v>0.64085297303508104</v>
      </c>
      <c r="BE9" s="17">
        <v>0.75254265495658401</v>
      </c>
      <c r="BF9" s="17">
        <v>0.71146313239636905</v>
      </c>
    </row>
    <row r="10" spans="2:58" ht="28.9">
      <c r="B10" s="18" t="s">
        <v>400</v>
      </c>
      <c r="C10" s="19">
        <v>0.29381096986901001</v>
      </c>
      <c r="D10" s="19">
        <v>0.31724315806743603</v>
      </c>
      <c r="E10" s="19">
        <v>0.26882563028002898</v>
      </c>
      <c r="F10" s="19"/>
      <c r="G10" s="19">
        <v>0.24304128303133299</v>
      </c>
      <c r="H10" s="19">
        <v>0.25264927624459699</v>
      </c>
      <c r="I10" s="19">
        <v>0.26642842523316401</v>
      </c>
      <c r="J10" s="19">
        <v>0.333957681386919</v>
      </c>
      <c r="K10" s="19">
        <v>0.349820996660266</v>
      </c>
      <c r="L10" s="19">
        <v>0.30833688720497199</v>
      </c>
      <c r="M10" s="19"/>
      <c r="N10" s="19">
        <v>0.193737433182919</v>
      </c>
      <c r="O10" s="19">
        <v>0.36769643845484201</v>
      </c>
      <c r="P10" s="19">
        <v>0.32521457742988202</v>
      </c>
      <c r="Q10" s="19">
        <v>0.30468424956072598</v>
      </c>
      <c r="R10" s="19"/>
      <c r="S10" s="19">
        <v>0.249036013556441</v>
      </c>
      <c r="T10" s="19">
        <v>0.27816895491542398</v>
      </c>
      <c r="U10" s="19">
        <v>0.24303058823662599</v>
      </c>
      <c r="V10" s="19">
        <v>0.341690547225737</v>
      </c>
      <c r="W10" s="19">
        <v>0.280518210055755</v>
      </c>
      <c r="X10" s="19">
        <v>0.30188856232352601</v>
      </c>
      <c r="Y10" s="19">
        <v>0.32417295223881298</v>
      </c>
      <c r="Z10" s="19">
        <v>0.24548772411748801</v>
      </c>
      <c r="AA10" s="19">
        <v>0.35686052125676898</v>
      </c>
      <c r="AB10" s="19"/>
      <c r="AC10" s="19">
        <v>0.26343617052815999</v>
      </c>
      <c r="AD10" s="19">
        <v>0.29829170469599497</v>
      </c>
      <c r="AE10" s="19">
        <v>0.30586513584070202</v>
      </c>
      <c r="AF10" s="19">
        <v>0.25471797209916702</v>
      </c>
      <c r="AG10" s="19">
        <v>0.38358108015277298</v>
      </c>
      <c r="AH10" s="19">
        <v>0.30866159054520398</v>
      </c>
      <c r="AI10" s="19"/>
      <c r="AJ10" s="19">
        <v>0.32112720264177602</v>
      </c>
      <c r="AK10" s="19">
        <v>0.253929480414671</v>
      </c>
      <c r="AL10" s="19">
        <v>0.295155602643843</v>
      </c>
      <c r="AM10" s="19">
        <v>0.285463237805133</v>
      </c>
      <c r="AN10" s="19">
        <v>0.239653154369489</v>
      </c>
      <c r="AO10" s="19">
        <v>0.58214585765821203</v>
      </c>
      <c r="AP10" s="19"/>
      <c r="AQ10" s="19">
        <v>0.22328732365951401</v>
      </c>
      <c r="AR10" s="19">
        <v>0.31299019475200301</v>
      </c>
      <c r="AS10" s="19"/>
      <c r="AT10" s="19">
        <v>0.308408281213574</v>
      </c>
      <c r="AU10" s="19">
        <v>0.23680573163962301</v>
      </c>
      <c r="AV10" s="19"/>
      <c r="AW10" s="19">
        <v>0.25886815299110799</v>
      </c>
      <c r="AX10" s="19">
        <v>0.311348435077823</v>
      </c>
      <c r="AY10" s="19"/>
      <c r="AZ10" s="19">
        <v>0.174918667693164</v>
      </c>
      <c r="BA10" s="19">
        <v>0.31824372645168297</v>
      </c>
      <c r="BB10" s="19"/>
      <c r="BC10" s="19">
        <v>0.210769346896924</v>
      </c>
      <c r="BD10" s="19">
        <v>0.35914702696491901</v>
      </c>
      <c r="BE10" s="19">
        <v>0.24745734504341599</v>
      </c>
      <c r="BF10" s="19">
        <v>0.28853686760363101</v>
      </c>
    </row>
    <row r="11" spans="2:58">
      <c r="B11" s="16" t="s">
        <v>20</v>
      </c>
    </row>
    <row r="12" spans="2:58">
      <c r="B12" t="s">
        <v>497</v>
      </c>
    </row>
    <row r="13" spans="2:58">
      <c r="B13" t="s">
        <v>498</v>
      </c>
    </row>
    <row r="15" spans="2:58">
      <c r="B15"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BF15"/>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403</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595</v>
      </c>
      <c r="D7" s="10">
        <v>265</v>
      </c>
      <c r="E7" s="10">
        <v>326</v>
      </c>
      <c r="F7" s="10"/>
      <c r="G7" s="10">
        <v>78</v>
      </c>
      <c r="H7" s="10">
        <v>96</v>
      </c>
      <c r="I7" s="10">
        <v>93</v>
      </c>
      <c r="J7" s="10">
        <v>107</v>
      </c>
      <c r="K7" s="10">
        <v>80</v>
      </c>
      <c r="L7" s="10">
        <v>137</v>
      </c>
      <c r="M7" s="10"/>
      <c r="N7" s="10">
        <v>153</v>
      </c>
      <c r="O7" s="10">
        <v>167</v>
      </c>
      <c r="P7" s="10">
        <v>127</v>
      </c>
      <c r="Q7" s="10">
        <v>147</v>
      </c>
      <c r="R7" s="10"/>
      <c r="S7" s="10">
        <v>90</v>
      </c>
      <c r="T7" s="10">
        <v>96</v>
      </c>
      <c r="U7" s="10">
        <v>57</v>
      </c>
      <c r="V7" s="10">
        <v>69</v>
      </c>
      <c r="W7" s="10">
        <v>50</v>
      </c>
      <c r="X7" s="10">
        <v>59</v>
      </c>
      <c r="Y7" s="10">
        <v>63</v>
      </c>
      <c r="Z7" s="10">
        <v>39</v>
      </c>
      <c r="AA7" s="10">
        <v>72</v>
      </c>
      <c r="AB7" s="10"/>
      <c r="AC7" s="10">
        <v>148</v>
      </c>
      <c r="AD7" s="10">
        <v>164</v>
      </c>
      <c r="AE7" s="10">
        <v>78</v>
      </c>
      <c r="AF7" s="10">
        <v>115</v>
      </c>
      <c r="AG7" s="10">
        <v>61</v>
      </c>
      <c r="AH7" s="10">
        <v>29</v>
      </c>
      <c r="AI7" s="10"/>
      <c r="AJ7" s="10">
        <v>242</v>
      </c>
      <c r="AK7" s="10">
        <v>130</v>
      </c>
      <c r="AL7" s="10">
        <v>37</v>
      </c>
      <c r="AM7" s="10">
        <v>49</v>
      </c>
      <c r="AN7" s="10">
        <v>114</v>
      </c>
      <c r="AO7" s="10">
        <v>17</v>
      </c>
      <c r="AP7" s="10"/>
      <c r="AQ7" s="10">
        <v>185</v>
      </c>
      <c r="AR7" s="10">
        <v>329</v>
      </c>
      <c r="AS7" s="10"/>
      <c r="AT7" s="10">
        <v>479</v>
      </c>
      <c r="AU7" s="10">
        <v>114</v>
      </c>
      <c r="AV7" s="10"/>
      <c r="AW7" s="10">
        <v>208</v>
      </c>
      <c r="AX7" s="10">
        <v>387</v>
      </c>
      <c r="AY7" s="10"/>
      <c r="AZ7" s="10">
        <v>115</v>
      </c>
      <c r="BA7" s="10">
        <v>456</v>
      </c>
      <c r="BB7" s="10"/>
      <c r="BC7" s="10">
        <v>116</v>
      </c>
      <c r="BD7" s="10">
        <v>87</v>
      </c>
      <c r="BE7" s="10">
        <v>102</v>
      </c>
      <c r="BF7" s="10">
        <v>157</v>
      </c>
    </row>
    <row r="8" spans="2:58" ht="30" customHeight="1">
      <c r="B8" s="11" t="s">
        <v>85</v>
      </c>
      <c r="C8" s="11">
        <v>595</v>
      </c>
      <c r="D8" s="11">
        <v>277</v>
      </c>
      <c r="E8" s="11">
        <v>314</v>
      </c>
      <c r="F8" s="11"/>
      <c r="G8" s="11">
        <v>91</v>
      </c>
      <c r="H8" s="11">
        <v>95</v>
      </c>
      <c r="I8" s="11">
        <v>99</v>
      </c>
      <c r="J8" s="11">
        <v>105</v>
      </c>
      <c r="K8" s="11">
        <v>75</v>
      </c>
      <c r="L8" s="11">
        <v>127</v>
      </c>
      <c r="M8" s="11"/>
      <c r="N8" s="11">
        <v>149</v>
      </c>
      <c r="O8" s="11">
        <v>167</v>
      </c>
      <c r="P8" s="11">
        <v>127</v>
      </c>
      <c r="Q8" s="11">
        <v>150</v>
      </c>
      <c r="R8" s="11"/>
      <c r="S8" s="11">
        <v>84</v>
      </c>
      <c r="T8" s="11">
        <v>98</v>
      </c>
      <c r="U8" s="11">
        <v>63</v>
      </c>
      <c r="V8" s="11">
        <v>65</v>
      </c>
      <c r="W8" s="11">
        <v>51</v>
      </c>
      <c r="X8" s="11">
        <v>65</v>
      </c>
      <c r="Y8" s="11">
        <v>62</v>
      </c>
      <c r="Z8" s="11">
        <v>37</v>
      </c>
      <c r="AA8" s="11">
        <v>71</v>
      </c>
      <c r="AB8" s="11"/>
      <c r="AC8" s="11">
        <v>148</v>
      </c>
      <c r="AD8" s="11">
        <v>163</v>
      </c>
      <c r="AE8" s="11">
        <v>79</v>
      </c>
      <c r="AF8" s="11">
        <v>116</v>
      </c>
      <c r="AG8" s="11">
        <v>60</v>
      </c>
      <c r="AH8" s="11">
        <v>29</v>
      </c>
      <c r="AI8" s="11"/>
      <c r="AJ8" s="11">
        <v>231</v>
      </c>
      <c r="AK8" s="11">
        <v>131</v>
      </c>
      <c r="AL8" s="11">
        <v>38</v>
      </c>
      <c r="AM8" s="11">
        <v>52</v>
      </c>
      <c r="AN8" s="11">
        <v>116</v>
      </c>
      <c r="AO8" s="11">
        <v>19</v>
      </c>
      <c r="AP8" s="11"/>
      <c r="AQ8" s="11">
        <v>187</v>
      </c>
      <c r="AR8" s="11">
        <v>328</v>
      </c>
      <c r="AS8" s="11"/>
      <c r="AT8" s="11">
        <v>479</v>
      </c>
      <c r="AU8" s="11">
        <v>114</v>
      </c>
      <c r="AV8" s="11"/>
      <c r="AW8" s="11">
        <v>213</v>
      </c>
      <c r="AX8" s="11">
        <v>382</v>
      </c>
      <c r="AY8" s="11"/>
      <c r="AZ8" s="11">
        <v>118</v>
      </c>
      <c r="BA8" s="11">
        <v>451</v>
      </c>
      <c r="BB8" s="11"/>
      <c r="BC8" s="11">
        <v>124</v>
      </c>
      <c r="BD8" s="11">
        <v>87</v>
      </c>
      <c r="BE8" s="11">
        <v>103</v>
      </c>
      <c r="BF8" s="11">
        <v>152</v>
      </c>
    </row>
    <row r="9" spans="2:58" ht="43.15">
      <c r="B9" s="18" t="s">
        <v>404</v>
      </c>
      <c r="C9" s="17">
        <v>0.59586684312245297</v>
      </c>
      <c r="D9" s="17">
        <v>0.58808453073220501</v>
      </c>
      <c r="E9" s="17">
        <v>0.60363775627524496</v>
      </c>
      <c r="F9" s="17"/>
      <c r="G9" s="17">
        <v>0.72052505584520499</v>
      </c>
      <c r="H9" s="17">
        <v>0.68365950678268705</v>
      </c>
      <c r="I9" s="17">
        <v>0.63354155831903802</v>
      </c>
      <c r="J9" s="17">
        <v>0.48806007250484601</v>
      </c>
      <c r="K9" s="17">
        <v>0.52118914954219697</v>
      </c>
      <c r="L9" s="17">
        <v>0.54675961358249303</v>
      </c>
      <c r="M9" s="17"/>
      <c r="N9" s="17">
        <v>0.75898676079054805</v>
      </c>
      <c r="O9" s="17">
        <v>0.58005557221141901</v>
      </c>
      <c r="P9" s="17">
        <v>0.49478336735668099</v>
      </c>
      <c r="Q9" s="17">
        <v>0.53468367114006998</v>
      </c>
      <c r="R9" s="17"/>
      <c r="S9" s="17">
        <v>0.78270318946779904</v>
      </c>
      <c r="T9" s="17">
        <v>0.59712326361933299</v>
      </c>
      <c r="U9" s="17">
        <v>0.72853703886948495</v>
      </c>
      <c r="V9" s="17">
        <v>0.57304720839224599</v>
      </c>
      <c r="W9" s="17">
        <v>0.41701609480713098</v>
      </c>
      <c r="X9" s="17">
        <v>0.59794783698199006</v>
      </c>
      <c r="Y9" s="17">
        <v>0.49437165427600699</v>
      </c>
      <c r="Z9" s="17">
        <v>0.5761522537546</v>
      </c>
      <c r="AA9" s="17">
        <v>0.50278393167987301</v>
      </c>
      <c r="AB9" s="17"/>
      <c r="AC9" s="17">
        <v>0.735493659731972</v>
      </c>
      <c r="AD9" s="17">
        <v>0.53276368786587902</v>
      </c>
      <c r="AE9" s="17">
        <v>0.61671101049433297</v>
      </c>
      <c r="AF9" s="17">
        <v>0.50217840333777697</v>
      </c>
      <c r="AG9" s="17">
        <v>0.52985912088184495</v>
      </c>
      <c r="AH9" s="17">
        <v>0.69402375711679798</v>
      </c>
      <c r="AI9" s="17"/>
      <c r="AJ9" s="17">
        <v>0.55947097783409605</v>
      </c>
      <c r="AK9" s="17">
        <v>0.52671370075148405</v>
      </c>
      <c r="AL9" s="17">
        <v>0.73461685218758299</v>
      </c>
      <c r="AM9" s="17">
        <v>0.61678984256842395</v>
      </c>
      <c r="AN9" s="17">
        <v>0.71436566376398702</v>
      </c>
      <c r="AO9" s="17">
        <v>0.585079846362767</v>
      </c>
      <c r="AP9" s="17"/>
      <c r="AQ9" s="17">
        <v>0.66028270605996597</v>
      </c>
      <c r="AR9" s="17">
        <v>0.57581744285742797</v>
      </c>
      <c r="AS9" s="17"/>
      <c r="AT9" s="17">
        <v>0.57804027653553103</v>
      </c>
      <c r="AU9" s="17">
        <v>0.67308365077177001</v>
      </c>
      <c r="AV9" s="17"/>
      <c r="AW9" s="17">
        <v>0.652034462475506</v>
      </c>
      <c r="AX9" s="17">
        <v>0.56454971766985595</v>
      </c>
      <c r="AY9" s="17"/>
      <c r="AZ9" s="17">
        <v>0.74867033223868096</v>
      </c>
      <c r="BA9" s="17">
        <v>0.56002898702839499</v>
      </c>
      <c r="BB9" s="17"/>
      <c r="BC9" s="17">
        <v>0.74926041418747502</v>
      </c>
      <c r="BD9" s="17">
        <v>0.62781539141834997</v>
      </c>
      <c r="BE9" s="17">
        <v>0.62088093283322598</v>
      </c>
      <c r="BF9" s="17">
        <v>0.54694358014321898</v>
      </c>
    </row>
    <row r="10" spans="2:58" ht="28.9">
      <c r="B10" s="18" t="s">
        <v>400</v>
      </c>
      <c r="C10" s="19">
        <v>0.40413315687754697</v>
      </c>
      <c r="D10" s="19">
        <v>0.41191546926779499</v>
      </c>
      <c r="E10" s="19">
        <v>0.39636224372475498</v>
      </c>
      <c r="F10" s="19"/>
      <c r="G10" s="19">
        <v>0.27947494415479501</v>
      </c>
      <c r="H10" s="19">
        <v>0.316340493217313</v>
      </c>
      <c r="I10" s="19">
        <v>0.36645844168096098</v>
      </c>
      <c r="J10" s="19">
        <v>0.51193992749515405</v>
      </c>
      <c r="K10" s="19">
        <v>0.47881085045780403</v>
      </c>
      <c r="L10" s="19">
        <v>0.45324038641750702</v>
      </c>
      <c r="M10" s="19"/>
      <c r="N10" s="19">
        <v>0.241013239209452</v>
      </c>
      <c r="O10" s="19">
        <v>0.41994442778858099</v>
      </c>
      <c r="P10" s="19">
        <v>0.50521663264331895</v>
      </c>
      <c r="Q10" s="19">
        <v>0.46531632885993002</v>
      </c>
      <c r="R10" s="19"/>
      <c r="S10" s="19">
        <v>0.21729681053220101</v>
      </c>
      <c r="T10" s="19">
        <v>0.40287673638066701</v>
      </c>
      <c r="U10" s="19">
        <v>0.27146296113051499</v>
      </c>
      <c r="V10" s="19">
        <v>0.42695279160775401</v>
      </c>
      <c r="W10" s="19">
        <v>0.58298390519286902</v>
      </c>
      <c r="X10" s="19">
        <v>0.40205216301801</v>
      </c>
      <c r="Y10" s="19">
        <v>0.50562834572399296</v>
      </c>
      <c r="Z10" s="19">
        <v>0.4238477462454</v>
      </c>
      <c r="AA10" s="19">
        <v>0.49721606832012699</v>
      </c>
      <c r="AB10" s="19"/>
      <c r="AC10" s="19">
        <v>0.264506340268028</v>
      </c>
      <c r="AD10" s="19">
        <v>0.46723631213412098</v>
      </c>
      <c r="AE10" s="19">
        <v>0.38328898950566698</v>
      </c>
      <c r="AF10" s="19">
        <v>0.49782159666222298</v>
      </c>
      <c r="AG10" s="19">
        <v>0.470140879118155</v>
      </c>
      <c r="AH10" s="19">
        <v>0.30597624288320202</v>
      </c>
      <c r="AI10" s="19"/>
      <c r="AJ10" s="19">
        <v>0.44052902216590401</v>
      </c>
      <c r="AK10" s="19">
        <v>0.47328629924851601</v>
      </c>
      <c r="AL10" s="19">
        <v>0.26538314781241701</v>
      </c>
      <c r="AM10" s="19">
        <v>0.38321015743157599</v>
      </c>
      <c r="AN10" s="19">
        <v>0.28563433623601298</v>
      </c>
      <c r="AO10" s="19">
        <v>0.414920153637233</v>
      </c>
      <c r="AP10" s="19"/>
      <c r="AQ10" s="19">
        <v>0.33971729394003403</v>
      </c>
      <c r="AR10" s="19">
        <v>0.42418255714257302</v>
      </c>
      <c r="AS10" s="19"/>
      <c r="AT10" s="19">
        <v>0.42195972346446903</v>
      </c>
      <c r="AU10" s="19">
        <v>0.32691634922822899</v>
      </c>
      <c r="AV10" s="19"/>
      <c r="AW10" s="19">
        <v>0.347965537524494</v>
      </c>
      <c r="AX10" s="19">
        <v>0.43545028233014399</v>
      </c>
      <c r="AY10" s="19"/>
      <c r="AZ10" s="19">
        <v>0.25132966776131899</v>
      </c>
      <c r="BA10" s="19">
        <v>0.43997101297160501</v>
      </c>
      <c r="BB10" s="19"/>
      <c r="BC10" s="19">
        <v>0.25073958581252498</v>
      </c>
      <c r="BD10" s="19">
        <v>0.37218460858164998</v>
      </c>
      <c r="BE10" s="19">
        <v>0.37911906716677402</v>
      </c>
      <c r="BF10" s="19">
        <v>0.45305641985678102</v>
      </c>
    </row>
    <row r="11" spans="2:58">
      <c r="B11" s="16" t="s">
        <v>20</v>
      </c>
    </row>
    <row r="12" spans="2:58">
      <c r="B12" t="s">
        <v>497</v>
      </c>
    </row>
    <row r="13" spans="2:58">
      <c r="B13" t="s">
        <v>498</v>
      </c>
    </row>
    <row r="15" spans="2:58">
      <c r="B15"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BF15"/>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405</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571</v>
      </c>
      <c r="D7" s="10">
        <v>274</v>
      </c>
      <c r="E7" s="10">
        <v>294</v>
      </c>
      <c r="F7" s="10"/>
      <c r="G7" s="10">
        <v>64</v>
      </c>
      <c r="H7" s="10">
        <v>113</v>
      </c>
      <c r="I7" s="10">
        <v>94</v>
      </c>
      <c r="J7" s="10">
        <v>84</v>
      </c>
      <c r="K7" s="10">
        <v>84</v>
      </c>
      <c r="L7" s="10">
        <v>129</v>
      </c>
      <c r="M7" s="10"/>
      <c r="N7" s="10">
        <v>161</v>
      </c>
      <c r="O7" s="10">
        <v>150</v>
      </c>
      <c r="P7" s="10">
        <v>135</v>
      </c>
      <c r="Q7" s="10">
        <v>124</v>
      </c>
      <c r="R7" s="10"/>
      <c r="S7" s="10">
        <v>98</v>
      </c>
      <c r="T7" s="10">
        <v>110</v>
      </c>
      <c r="U7" s="10">
        <v>47</v>
      </c>
      <c r="V7" s="10">
        <v>63</v>
      </c>
      <c r="W7" s="10">
        <v>40</v>
      </c>
      <c r="X7" s="10">
        <v>58</v>
      </c>
      <c r="Y7" s="10">
        <v>59</v>
      </c>
      <c r="Z7" s="10">
        <v>33</v>
      </c>
      <c r="AA7" s="10">
        <v>63</v>
      </c>
      <c r="AB7" s="10"/>
      <c r="AC7" s="10">
        <v>147</v>
      </c>
      <c r="AD7" s="10">
        <v>170</v>
      </c>
      <c r="AE7" s="10">
        <v>68</v>
      </c>
      <c r="AF7" s="10">
        <v>114</v>
      </c>
      <c r="AG7" s="10">
        <v>51</v>
      </c>
      <c r="AH7" s="10">
        <v>21</v>
      </c>
      <c r="AI7" s="10"/>
      <c r="AJ7" s="10">
        <v>227</v>
      </c>
      <c r="AK7" s="10">
        <v>122</v>
      </c>
      <c r="AL7" s="10">
        <v>38</v>
      </c>
      <c r="AM7" s="10">
        <v>48</v>
      </c>
      <c r="AN7" s="10">
        <v>108</v>
      </c>
      <c r="AO7" s="10">
        <v>20</v>
      </c>
      <c r="AP7" s="10"/>
      <c r="AQ7" s="10">
        <v>180</v>
      </c>
      <c r="AR7" s="10">
        <v>306</v>
      </c>
      <c r="AS7" s="10"/>
      <c r="AT7" s="10">
        <v>450</v>
      </c>
      <c r="AU7" s="10">
        <v>119</v>
      </c>
      <c r="AV7" s="10"/>
      <c r="AW7" s="10">
        <v>237</v>
      </c>
      <c r="AX7" s="10">
        <v>334</v>
      </c>
      <c r="AY7" s="10"/>
      <c r="AZ7" s="10">
        <v>128</v>
      </c>
      <c r="BA7" s="10">
        <v>421</v>
      </c>
      <c r="BB7" s="10"/>
      <c r="BC7" s="10">
        <v>119</v>
      </c>
      <c r="BD7" s="10">
        <v>77</v>
      </c>
      <c r="BE7" s="10">
        <v>109</v>
      </c>
      <c r="BF7" s="10">
        <v>143</v>
      </c>
    </row>
    <row r="8" spans="2:58" ht="30" customHeight="1">
      <c r="B8" s="11" t="s">
        <v>85</v>
      </c>
      <c r="C8" s="11">
        <v>570</v>
      </c>
      <c r="D8" s="11">
        <v>284</v>
      </c>
      <c r="E8" s="11">
        <v>284</v>
      </c>
      <c r="F8" s="11"/>
      <c r="G8" s="11">
        <v>74</v>
      </c>
      <c r="H8" s="11">
        <v>113</v>
      </c>
      <c r="I8" s="11">
        <v>101</v>
      </c>
      <c r="J8" s="11">
        <v>83</v>
      </c>
      <c r="K8" s="11">
        <v>78</v>
      </c>
      <c r="L8" s="11">
        <v>119</v>
      </c>
      <c r="M8" s="11"/>
      <c r="N8" s="11">
        <v>160</v>
      </c>
      <c r="O8" s="11">
        <v>150</v>
      </c>
      <c r="P8" s="11">
        <v>133</v>
      </c>
      <c r="Q8" s="11">
        <v>126</v>
      </c>
      <c r="R8" s="11"/>
      <c r="S8" s="11">
        <v>90</v>
      </c>
      <c r="T8" s="11">
        <v>110</v>
      </c>
      <c r="U8" s="11">
        <v>53</v>
      </c>
      <c r="V8" s="11">
        <v>61</v>
      </c>
      <c r="W8" s="11">
        <v>41</v>
      </c>
      <c r="X8" s="11">
        <v>63</v>
      </c>
      <c r="Y8" s="11">
        <v>58</v>
      </c>
      <c r="Z8" s="11">
        <v>32</v>
      </c>
      <c r="AA8" s="11">
        <v>62</v>
      </c>
      <c r="AB8" s="11"/>
      <c r="AC8" s="11">
        <v>148</v>
      </c>
      <c r="AD8" s="11">
        <v>170</v>
      </c>
      <c r="AE8" s="11">
        <v>69</v>
      </c>
      <c r="AF8" s="11">
        <v>114</v>
      </c>
      <c r="AG8" s="11">
        <v>49</v>
      </c>
      <c r="AH8" s="11">
        <v>20</v>
      </c>
      <c r="AI8" s="11"/>
      <c r="AJ8" s="11">
        <v>216</v>
      </c>
      <c r="AK8" s="11">
        <v>127</v>
      </c>
      <c r="AL8" s="11">
        <v>38</v>
      </c>
      <c r="AM8" s="11">
        <v>50</v>
      </c>
      <c r="AN8" s="11">
        <v>109</v>
      </c>
      <c r="AO8" s="11">
        <v>22</v>
      </c>
      <c r="AP8" s="11"/>
      <c r="AQ8" s="11">
        <v>181</v>
      </c>
      <c r="AR8" s="11">
        <v>305</v>
      </c>
      <c r="AS8" s="11"/>
      <c r="AT8" s="11">
        <v>448</v>
      </c>
      <c r="AU8" s="11">
        <v>121</v>
      </c>
      <c r="AV8" s="11"/>
      <c r="AW8" s="11">
        <v>241</v>
      </c>
      <c r="AX8" s="11">
        <v>329</v>
      </c>
      <c r="AY8" s="11"/>
      <c r="AZ8" s="11">
        <v>130</v>
      </c>
      <c r="BA8" s="11">
        <v>417</v>
      </c>
      <c r="BB8" s="11"/>
      <c r="BC8" s="11">
        <v>122</v>
      </c>
      <c r="BD8" s="11">
        <v>77</v>
      </c>
      <c r="BE8" s="11">
        <v>110</v>
      </c>
      <c r="BF8" s="11">
        <v>139</v>
      </c>
    </row>
    <row r="9" spans="2:58" ht="43.15">
      <c r="B9" s="18" t="s">
        <v>406</v>
      </c>
      <c r="C9" s="17">
        <v>0.49616874364061497</v>
      </c>
      <c r="D9" s="17">
        <v>0.507556200259632</v>
      </c>
      <c r="E9" s="17">
        <v>0.48613095327755501</v>
      </c>
      <c r="F9" s="17"/>
      <c r="G9" s="17">
        <v>0.55227294277085703</v>
      </c>
      <c r="H9" s="17">
        <v>0.582540080187823</v>
      </c>
      <c r="I9" s="17">
        <v>0.55852036931592697</v>
      </c>
      <c r="J9" s="17">
        <v>0.443335380381913</v>
      </c>
      <c r="K9" s="17">
        <v>0.42818980282000202</v>
      </c>
      <c r="L9" s="17">
        <v>0.41147247483661198</v>
      </c>
      <c r="M9" s="17"/>
      <c r="N9" s="17">
        <v>0.552974687995196</v>
      </c>
      <c r="O9" s="17">
        <v>0.54540502320553996</v>
      </c>
      <c r="P9" s="17">
        <v>0.47444317662179197</v>
      </c>
      <c r="Q9" s="17">
        <v>0.39172206898171102</v>
      </c>
      <c r="R9" s="17"/>
      <c r="S9" s="17">
        <v>0.57490306262078195</v>
      </c>
      <c r="T9" s="17">
        <v>0.44650217679972098</v>
      </c>
      <c r="U9" s="17">
        <v>0.40919819216301601</v>
      </c>
      <c r="V9" s="17">
        <v>0.57594396466408704</v>
      </c>
      <c r="W9" s="17">
        <v>0.37068317805110701</v>
      </c>
      <c r="X9" s="17">
        <v>0.59249840806115195</v>
      </c>
      <c r="Y9" s="17">
        <v>0.42912964948383198</v>
      </c>
      <c r="Z9" s="17">
        <v>0.42471636295107201</v>
      </c>
      <c r="AA9" s="17">
        <v>0.55123389138952394</v>
      </c>
      <c r="AB9" s="17"/>
      <c r="AC9" s="17">
        <v>0.63429210282908799</v>
      </c>
      <c r="AD9" s="17">
        <v>0.44050668294053102</v>
      </c>
      <c r="AE9" s="17">
        <v>0.53979821530158001</v>
      </c>
      <c r="AF9" s="17">
        <v>0.420863810094526</v>
      </c>
      <c r="AG9" s="17">
        <v>0.43671418542791801</v>
      </c>
      <c r="AH9" s="17">
        <v>0.37093542209610197</v>
      </c>
      <c r="AI9" s="17"/>
      <c r="AJ9" s="17">
        <v>0.44845383388854099</v>
      </c>
      <c r="AK9" s="17">
        <v>0.48241357231099602</v>
      </c>
      <c r="AL9" s="17">
        <v>0.48213521054918301</v>
      </c>
      <c r="AM9" s="17">
        <v>0.50537985810179697</v>
      </c>
      <c r="AN9" s="17">
        <v>0.63307424174819804</v>
      </c>
      <c r="AO9" s="17">
        <v>0.38000682590660501</v>
      </c>
      <c r="AP9" s="17"/>
      <c r="AQ9" s="17">
        <v>0.57956414837975101</v>
      </c>
      <c r="AR9" s="17">
        <v>0.48346494734774598</v>
      </c>
      <c r="AS9" s="17"/>
      <c r="AT9" s="17">
        <v>0.45357985152442898</v>
      </c>
      <c r="AU9" s="17">
        <v>0.65473225251988798</v>
      </c>
      <c r="AV9" s="17"/>
      <c r="AW9" s="17">
        <v>0.55904567460538701</v>
      </c>
      <c r="AX9" s="17">
        <v>0.45013996702873499</v>
      </c>
      <c r="AY9" s="17"/>
      <c r="AZ9" s="17">
        <v>0.69292320884038505</v>
      </c>
      <c r="BA9" s="17">
        <v>0.43447678378969901</v>
      </c>
      <c r="BB9" s="17"/>
      <c r="BC9" s="17">
        <v>0.65728522833740299</v>
      </c>
      <c r="BD9" s="17">
        <v>0.39673500700373698</v>
      </c>
      <c r="BE9" s="17">
        <v>0.58791894484361695</v>
      </c>
      <c r="BF9" s="17">
        <v>0.44239594246571801</v>
      </c>
    </row>
    <row r="10" spans="2:58" ht="28.9">
      <c r="B10" s="18" t="s">
        <v>400</v>
      </c>
      <c r="C10" s="19">
        <v>0.50383125635938497</v>
      </c>
      <c r="D10" s="19">
        <v>0.492443799740368</v>
      </c>
      <c r="E10" s="19">
        <v>0.51386904672244504</v>
      </c>
      <c r="F10" s="19"/>
      <c r="G10" s="19">
        <v>0.44772705722914302</v>
      </c>
      <c r="H10" s="19">
        <v>0.417459919812177</v>
      </c>
      <c r="I10" s="19">
        <v>0.44147963068407298</v>
      </c>
      <c r="J10" s="19">
        <v>0.556664619618087</v>
      </c>
      <c r="K10" s="19">
        <v>0.57181019717999804</v>
      </c>
      <c r="L10" s="19">
        <v>0.58852752516338802</v>
      </c>
      <c r="M10" s="19"/>
      <c r="N10" s="19">
        <v>0.447025312004804</v>
      </c>
      <c r="O10" s="19">
        <v>0.45459497679445998</v>
      </c>
      <c r="P10" s="19">
        <v>0.52555682337820797</v>
      </c>
      <c r="Q10" s="19">
        <v>0.60827793101828898</v>
      </c>
      <c r="R10" s="19"/>
      <c r="S10" s="19">
        <v>0.425096937379218</v>
      </c>
      <c r="T10" s="19">
        <v>0.55349782320027896</v>
      </c>
      <c r="U10" s="19">
        <v>0.59080180783698399</v>
      </c>
      <c r="V10" s="19">
        <v>0.42405603533591302</v>
      </c>
      <c r="W10" s="19">
        <v>0.62931682194889305</v>
      </c>
      <c r="X10" s="19">
        <v>0.407501591938848</v>
      </c>
      <c r="Y10" s="19">
        <v>0.57087035051616797</v>
      </c>
      <c r="Z10" s="19">
        <v>0.57528363704892804</v>
      </c>
      <c r="AA10" s="19">
        <v>0.448766108610476</v>
      </c>
      <c r="AB10" s="19"/>
      <c r="AC10" s="19">
        <v>0.36570789717091201</v>
      </c>
      <c r="AD10" s="19">
        <v>0.55949331705946903</v>
      </c>
      <c r="AE10" s="19">
        <v>0.46020178469841999</v>
      </c>
      <c r="AF10" s="19">
        <v>0.579136189905474</v>
      </c>
      <c r="AG10" s="19">
        <v>0.56328581457208204</v>
      </c>
      <c r="AH10" s="19">
        <v>0.62906457790389803</v>
      </c>
      <c r="AI10" s="19"/>
      <c r="AJ10" s="19">
        <v>0.55154616611145901</v>
      </c>
      <c r="AK10" s="19">
        <v>0.51758642768900398</v>
      </c>
      <c r="AL10" s="19">
        <v>0.51786478945081704</v>
      </c>
      <c r="AM10" s="19">
        <v>0.49462014189820303</v>
      </c>
      <c r="AN10" s="19">
        <v>0.36692575825180102</v>
      </c>
      <c r="AO10" s="19">
        <v>0.61999317409339505</v>
      </c>
      <c r="AP10" s="19"/>
      <c r="AQ10" s="19">
        <v>0.42043585162024899</v>
      </c>
      <c r="AR10" s="19">
        <v>0.51653505265225397</v>
      </c>
      <c r="AS10" s="19"/>
      <c r="AT10" s="19">
        <v>0.54642014847557097</v>
      </c>
      <c r="AU10" s="19">
        <v>0.34526774748011202</v>
      </c>
      <c r="AV10" s="19"/>
      <c r="AW10" s="19">
        <v>0.44095432539461299</v>
      </c>
      <c r="AX10" s="19">
        <v>0.54986003297126496</v>
      </c>
      <c r="AY10" s="19"/>
      <c r="AZ10" s="19">
        <v>0.307076791159615</v>
      </c>
      <c r="BA10" s="19">
        <v>0.56552321621030099</v>
      </c>
      <c r="BB10" s="19"/>
      <c r="BC10" s="19">
        <v>0.34271477166259701</v>
      </c>
      <c r="BD10" s="19">
        <v>0.60326499299626302</v>
      </c>
      <c r="BE10" s="19">
        <v>0.41208105515638299</v>
      </c>
      <c r="BF10" s="19">
        <v>0.55760405753428199</v>
      </c>
    </row>
    <row r="11" spans="2:58">
      <c r="B11" s="16" t="s">
        <v>20</v>
      </c>
    </row>
    <row r="12" spans="2:58">
      <c r="B12" t="s">
        <v>497</v>
      </c>
    </row>
    <row r="13" spans="2:58">
      <c r="B13" t="s">
        <v>498</v>
      </c>
    </row>
    <row r="15" spans="2:58">
      <c r="B15"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BF15"/>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407</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563</v>
      </c>
      <c r="D7" s="10">
        <v>265</v>
      </c>
      <c r="E7" s="10">
        <v>297</v>
      </c>
      <c r="F7" s="10"/>
      <c r="G7" s="10">
        <v>61</v>
      </c>
      <c r="H7" s="10">
        <v>95</v>
      </c>
      <c r="I7" s="10">
        <v>98</v>
      </c>
      <c r="J7" s="10">
        <v>91</v>
      </c>
      <c r="K7" s="10">
        <v>95</v>
      </c>
      <c r="L7" s="10">
        <v>122</v>
      </c>
      <c r="M7" s="10"/>
      <c r="N7" s="10">
        <v>162</v>
      </c>
      <c r="O7" s="10">
        <v>145</v>
      </c>
      <c r="P7" s="10">
        <v>120</v>
      </c>
      <c r="Q7" s="10">
        <v>134</v>
      </c>
      <c r="R7" s="10"/>
      <c r="S7" s="10">
        <v>95</v>
      </c>
      <c r="T7" s="10">
        <v>102</v>
      </c>
      <c r="U7" s="10">
        <v>46</v>
      </c>
      <c r="V7" s="10">
        <v>55</v>
      </c>
      <c r="W7" s="10">
        <v>51</v>
      </c>
      <c r="X7" s="10">
        <v>57</v>
      </c>
      <c r="Y7" s="10">
        <v>54</v>
      </c>
      <c r="Z7" s="10">
        <v>24</v>
      </c>
      <c r="AA7" s="10">
        <v>79</v>
      </c>
      <c r="AB7" s="10"/>
      <c r="AC7" s="10">
        <v>136</v>
      </c>
      <c r="AD7" s="10">
        <v>176</v>
      </c>
      <c r="AE7" s="10">
        <v>76</v>
      </c>
      <c r="AF7" s="10">
        <v>96</v>
      </c>
      <c r="AG7" s="10">
        <v>58</v>
      </c>
      <c r="AH7" s="10">
        <v>21</v>
      </c>
      <c r="AI7" s="10"/>
      <c r="AJ7" s="10">
        <v>227</v>
      </c>
      <c r="AK7" s="10">
        <v>141</v>
      </c>
      <c r="AL7" s="10">
        <v>40</v>
      </c>
      <c r="AM7" s="10">
        <v>44</v>
      </c>
      <c r="AN7" s="10">
        <v>102</v>
      </c>
      <c r="AO7" s="10">
        <v>6</v>
      </c>
      <c r="AP7" s="10"/>
      <c r="AQ7" s="10">
        <v>161</v>
      </c>
      <c r="AR7" s="10">
        <v>323</v>
      </c>
      <c r="AS7" s="10"/>
      <c r="AT7" s="10">
        <v>438</v>
      </c>
      <c r="AU7" s="10">
        <v>120</v>
      </c>
      <c r="AV7" s="10"/>
      <c r="AW7" s="10">
        <v>191</v>
      </c>
      <c r="AX7" s="10">
        <v>372</v>
      </c>
      <c r="AY7" s="10"/>
      <c r="AZ7" s="10">
        <v>133</v>
      </c>
      <c r="BA7" s="10">
        <v>413</v>
      </c>
      <c r="BB7" s="10"/>
      <c r="BC7" s="10">
        <v>92</v>
      </c>
      <c r="BD7" s="10">
        <v>82</v>
      </c>
      <c r="BE7" s="10">
        <v>104</v>
      </c>
      <c r="BF7" s="10">
        <v>152</v>
      </c>
    </row>
    <row r="8" spans="2:58" ht="30" customHeight="1">
      <c r="B8" s="11" t="s">
        <v>85</v>
      </c>
      <c r="C8" s="11">
        <v>565</v>
      </c>
      <c r="D8" s="11">
        <v>277</v>
      </c>
      <c r="E8" s="11">
        <v>287</v>
      </c>
      <c r="F8" s="11"/>
      <c r="G8" s="11">
        <v>74</v>
      </c>
      <c r="H8" s="11">
        <v>93</v>
      </c>
      <c r="I8" s="11">
        <v>106</v>
      </c>
      <c r="J8" s="11">
        <v>90</v>
      </c>
      <c r="K8" s="11">
        <v>89</v>
      </c>
      <c r="L8" s="11">
        <v>112</v>
      </c>
      <c r="M8" s="11"/>
      <c r="N8" s="11">
        <v>162</v>
      </c>
      <c r="O8" s="11">
        <v>143</v>
      </c>
      <c r="P8" s="11">
        <v>120</v>
      </c>
      <c r="Q8" s="11">
        <v>139</v>
      </c>
      <c r="R8" s="11"/>
      <c r="S8" s="11">
        <v>90</v>
      </c>
      <c r="T8" s="11">
        <v>103</v>
      </c>
      <c r="U8" s="11">
        <v>51</v>
      </c>
      <c r="V8" s="11">
        <v>52</v>
      </c>
      <c r="W8" s="11">
        <v>53</v>
      </c>
      <c r="X8" s="11">
        <v>61</v>
      </c>
      <c r="Y8" s="11">
        <v>54</v>
      </c>
      <c r="Z8" s="11">
        <v>22</v>
      </c>
      <c r="AA8" s="11">
        <v>79</v>
      </c>
      <c r="AB8" s="11"/>
      <c r="AC8" s="11">
        <v>138</v>
      </c>
      <c r="AD8" s="11">
        <v>175</v>
      </c>
      <c r="AE8" s="11">
        <v>78</v>
      </c>
      <c r="AF8" s="11">
        <v>95</v>
      </c>
      <c r="AG8" s="11">
        <v>58</v>
      </c>
      <c r="AH8" s="11">
        <v>21</v>
      </c>
      <c r="AI8" s="11"/>
      <c r="AJ8" s="11">
        <v>215</v>
      </c>
      <c r="AK8" s="11">
        <v>144</v>
      </c>
      <c r="AL8" s="11">
        <v>42</v>
      </c>
      <c r="AM8" s="11">
        <v>48</v>
      </c>
      <c r="AN8" s="11">
        <v>105</v>
      </c>
      <c r="AO8" s="11">
        <v>7</v>
      </c>
      <c r="AP8" s="11"/>
      <c r="AQ8" s="11">
        <v>165</v>
      </c>
      <c r="AR8" s="11">
        <v>322</v>
      </c>
      <c r="AS8" s="11"/>
      <c r="AT8" s="11">
        <v>440</v>
      </c>
      <c r="AU8" s="11">
        <v>120</v>
      </c>
      <c r="AV8" s="11"/>
      <c r="AW8" s="11">
        <v>192</v>
      </c>
      <c r="AX8" s="11">
        <v>373</v>
      </c>
      <c r="AY8" s="11"/>
      <c r="AZ8" s="11">
        <v>134</v>
      </c>
      <c r="BA8" s="11">
        <v>412</v>
      </c>
      <c r="BB8" s="11"/>
      <c r="BC8" s="11">
        <v>98</v>
      </c>
      <c r="BD8" s="11">
        <v>84</v>
      </c>
      <c r="BE8" s="11">
        <v>105</v>
      </c>
      <c r="BF8" s="11">
        <v>147</v>
      </c>
    </row>
    <row r="9" spans="2:58" ht="43.15">
      <c r="B9" s="18" t="s">
        <v>408</v>
      </c>
      <c r="C9" s="17">
        <v>0.40778764025465403</v>
      </c>
      <c r="D9" s="17">
        <v>0.38341616377274401</v>
      </c>
      <c r="E9" s="17">
        <v>0.42913289811699501</v>
      </c>
      <c r="F9" s="17"/>
      <c r="G9" s="17">
        <v>0.53477819097275903</v>
      </c>
      <c r="H9" s="17">
        <v>0.57271821607011297</v>
      </c>
      <c r="I9" s="17">
        <v>0.42191020590348599</v>
      </c>
      <c r="J9" s="17">
        <v>0.34061289048447901</v>
      </c>
      <c r="K9" s="17">
        <v>0.38975373823982601</v>
      </c>
      <c r="L9" s="17">
        <v>0.23685244180920401</v>
      </c>
      <c r="M9" s="17"/>
      <c r="N9" s="17">
        <v>0.54794687023705502</v>
      </c>
      <c r="O9" s="17">
        <v>0.30283219467957601</v>
      </c>
      <c r="P9" s="17">
        <v>0.35611858058983298</v>
      </c>
      <c r="Q9" s="17">
        <v>0.39482895593735501</v>
      </c>
      <c r="R9" s="17"/>
      <c r="S9" s="17">
        <v>0.48897431454843798</v>
      </c>
      <c r="T9" s="17">
        <v>0.45773156234436002</v>
      </c>
      <c r="U9" s="17">
        <v>0.30485589623217901</v>
      </c>
      <c r="V9" s="17">
        <v>0.33379411147834998</v>
      </c>
      <c r="W9" s="17">
        <v>0.318941100808323</v>
      </c>
      <c r="X9" s="17">
        <v>0.55111474187043197</v>
      </c>
      <c r="Y9" s="17">
        <v>0.31478628907205802</v>
      </c>
      <c r="Z9" s="17">
        <v>0.33429650065732203</v>
      </c>
      <c r="AA9" s="17">
        <v>0.39927951708600401</v>
      </c>
      <c r="AB9" s="17"/>
      <c r="AC9" s="17">
        <v>0.55982946504825104</v>
      </c>
      <c r="AD9" s="17">
        <v>0.37044598194430001</v>
      </c>
      <c r="AE9" s="17">
        <v>0.43487033408707398</v>
      </c>
      <c r="AF9" s="17">
        <v>0.33079527429391797</v>
      </c>
      <c r="AG9" s="17">
        <v>0.26381161272020098</v>
      </c>
      <c r="AH9" s="17">
        <v>0.366408183416921</v>
      </c>
      <c r="AI9" s="17"/>
      <c r="AJ9" s="17">
        <v>0.33274074626789901</v>
      </c>
      <c r="AK9" s="17">
        <v>0.35302886316844001</v>
      </c>
      <c r="AL9" s="17">
        <v>0.51112080354200795</v>
      </c>
      <c r="AM9" s="17">
        <v>0.42186441251040002</v>
      </c>
      <c r="AN9" s="17">
        <v>0.54971397209165496</v>
      </c>
      <c r="AO9" s="17">
        <v>0.85722787800877998</v>
      </c>
      <c r="AP9" s="17"/>
      <c r="AQ9" s="17">
        <v>0.48562141096216599</v>
      </c>
      <c r="AR9" s="17">
        <v>0.390936468369254</v>
      </c>
      <c r="AS9" s="17"/>
      <c r="AT9" s="17">
        <v>0.37121867064921499</v>
      </c>
      <c r="AU9" s="17">
        <v>0.54184769872127303</v>
      </c>
      <c r="AV9" s="17"/>
      <c r="AW9" s="17">
        <v>0.432304195732159</v>
      </c>
      <c r="AX9" s="17">
        <v>0.39516072327686202</v>
      </c>
      <c r="AY9" s="17"/>
      <c r="AZ9" s="17">
        <v>0.51410538925148797</v>
      </c>
      <c r="BA9" s="17">
        <v>0.372695813012074</v>
      </c>
      <c r="BB9" s="17"/>
      <c r="BC9" s="17">
        <v>0.60277755529737398</v>
      </c>
      <c r="BD9" s="17">
        <v>0.45099665892256202</v>
      </c>
      <c r="BE9" s="17">
        <v>0.43006676126239102</v>
      </c>
      <c r="BF9" s="17">
        <v>0.36518304057831902</v>
      </c>
    </row>
    <row r="10" spans="2:58" ht="28.9">
      <c r="B10" s="18" t="s">
        <v>400</v>
      </c>
      <c r="C10" s="19">
        <v>0.59221235974534603</v>
      </c>
      <c r="D10" s="19">
        <v>0.61658383622725599</v>
      </c>
      <c r="E10" s="19">
        <v>0.57086710188300505</v>
      </c>
      <c r="F10" s="19"/>
      <c r="G10" s="19">
        <v>0.46522180902724097</v>
      </c>
      <c r="H10" s="19">
        <v>0.42728178392988703</v>
      </c>
      <c r="I10" s="19">
        <v>0.57808979409651395</v>
      </c>
      <c r="J10" s="19">
        <v>0.65938710951552104</v>
      </c>
      <c r="K10" s="19">
        <v>0.61024626176017405</v>
      </c>
      <c r="L10" s="19">
        <v>0.76314755819079605</v>
      </c>
      <c r="M10" s="19"/>
      <c r="N10" s="19">
        <v>0.45205312976294498</v>
      </c>
      <c r="O10" s="19">
        <v>0.69716780532042399</v>
      </c>
      <c r="P10" s="19">
        <v>0.64388141941016697</v>
      </c>
      <c r="Q10" s="19">
        <v>0.60517104406264499</v>
      </c>
      <c r="R10" s="19"/>
      <c r="S10" s="19">
        <v>0.51102568545156202</v>
      </c>
      <c r="T10" s="19">
        <v>0.54226843765564003</v>
      </c>
      <c r="U10" s="19">
        <v>0.69514410376782099</v>
      </c>
      <c r="V10" s="19">
        <v>0.66620588852164997</v>
      </c>
      <c r="W10" s="19">
        <v>0.68105889919167695</v>
      </c>
      <c r="X10" s="19">
        <v>0.44888525812956798</v>
      </c>
      <c r="Y10" s="19">
        <v>0.68521371092794203</v>
      </c>
      <c r="Z10" s="19">
        <v>0.66570349934267803</v>
      </c>
      <c r="AA10" s="19">
        <v>0.60072048291399605</v>
      </c>
      <c r="AB10" s="19"/>
      <c r="AC10" s="19">
        <v>0.44017053495174902</v>
      </c>
      <c r="AD10" s="19">
        <v>0.62955401805569999</v>
      </c>
      <c r="AE10" s="19">
        <v>0.56512966591292602</v>
      </c>
      <c r="AF10" s="19">
        <v>0.66920472570608203</v>
      </c>
      <c r="AG10" s="19">
        <v>0.73618838727979896</v>
      </c>
      <c r="AH10" s="19">
        <v>0.63359181658307895</v>
      </c>
      <c r="AI10" s="19"/>
      <c r="AJ10" s="19">
        <v>0.66725925373210104</v>
      </c>
      <c r="AK10" s="19">
        <v>0.64697113683156005</v>
      </c>
      <c r="AL10" s="19">
        <v>0.48887919645799199</v>
      </c>
      <c r="AM10" s="19">
        <v>0.57813558748960003</v>
      </c>
      <c r="AN10" s="19">
        <v>0.45028602790834499</v>
      </c>
      <c r="AO10" s="19">
        <v>0.14277212199122</v>
      </c>
      <c r="AP10" s="19"/>
      <c r="AQ10" s="19">
        <v>0.51437858903783396</v>
      </c>
      <c r="AR10" s="19">
        <v>0.609063531630746</v>
      </c>
      <c r="AS10" s="19"/>
      <c r="AT10" s="19">
        <v>0.62878132935078501</v>
      </c>
      <c r="AU10" s="19">
        <v>0.45815230127872703</v>
      </c>
      <c r="AV10" s="19"/>
      <c r="AW10" s="19">
        <v>0.56769580426784105</v>
      </c>
      <c r="AX10" s="19">
        <v>0.60483927672313798</v>
      </c>
      <c r="AY10" s="19"/>
      <c r="AZ10" s="19">
        <v>0.48589461074851198</v>
      </c>
      <c r="BA10" s="19">
        <v>0.627304186987926</v>
      </c>
      <c r="BB10" s="19"/>
      <c r="BC10" s="19">
        <v>0.39722244470262602</v>
      </c>
      <c r="BD10" s="19">
        <v>0.54900334107743898</v>
      </c>
      <c r="BE10" s="19">
        <v>0.56993323873760904</v>
      </c>
      <c r="BF10" s="19">
        <v>0.63481695942168104</v>
      </c>
    </row>
    <row r="11" spans="2:58">
      <c r="B11" s="16" t="s">
        <v>20</v>
      </c>
    </row>
    <row r="12" spans="2:58">
      <c r="B12" t="s">
        <v>497</v>
      </c>
    </row>
    <row r="13" spans="2:58">
      <c r="B13" t="s">
        <v>498</v>
      </c>
    </row>
    <row r="15" spans="2:58">
      <c r="B15"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BF15"/>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409</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584</v>
      </c>
      <c r="D7" s="10">
        <v>283</v>
      </c>
      <c r="E7" s="10">
        <v>296</v>
      </c>
      <c r="F7" s="10"/>
      <c r="G7" s="10">
        <v>69</v>
      </c>
      <c r="H7" s="10">
        <v>106</v>
      </c>
      <c r="I7" s="10">
        <v>85</v>
      </c>
      <c r="J7" s="10">
        <v>97</v>
      </c>
      <c r="K7" s="10">
        <v>95</v>
      </c>
      <c r="L7" s="10">
        <v>127</v>
      </c>
      <c r="M7" s="10"/>
      <c r="N7" s="10">
        <v>142</v>
      </c>
      <c r="O7" s="10">
        <v>154</v>
      </c>
      <c r="P7" s="10">
        <v>138</v>
      </c>
      <c r="Q7" s="10">
        <v>150</v>
      </c>
      <c r="R7" s="10"/>
      <c r="S7" s="10">
        <v>93</v>
      </c>
      <c r="T7" s="10">
        <v>98</v>
      </c>
      <c r="U7" s="10">
        <v>61</v>
      </c>
      <c r="V7" s="10">
        <v>77</v>
      </c>
      <c r="W7" s="10">
        <v>55</v>
      </c>
      <c r="X7" s="10">
        <v>48</v>
      </c>
      <c r="Y7" s="10">
        <v>48</v>
      </c>
      <c r="Z7" s="10">
        <v>32</v>
      </c>
      <c r="AA7" s="10">
        <v>72</v>
      </c>
      <c r="AB7" s="10"/>
      <c r="AC7" s="10">
        <v>138</v>
      </c>
      <c r="AD7" s="10">
        <v>170</v>
      </c>
      <c r="AE7" s="10">
        <v>83</v>
      </c>
      <c r="AF7" s="10">
        <v>98</v>
      </c>
      <c r="AG7" s="10">
        <v>69</v>
      </c>
      <c r="AH7" s="10">
        <v>26</v>
      </c>
      <c r="AI7" s="10"/>
      <c r="AJ7" s="10">
        <v>216</v>
      </c>
      <c r="AK7" s="10">
        <v>130</v>
      </c>
      <c r="AL7" s="10">
        <v>41</v>
      </c>
      <c r="AM7" s="10">
        <v>38</v>
      </c>
      <c r="AN7" s="10">
        <v>129</v>
      </c>
      <c r="AO7" s="10">
        <v>21</v>
      </c>
      <c r="AP7" s="10"/>
      <c r="AQ7" s="10">
        <v>170</v>
      </c>
      <c r="AR7" s="10">
        <v>318</v>
      </c>
      <c r="AS7" s="10"/>
      <c r="AT7" s="10">
        <v>450</v>
      </c>
      <c r="AU7" s="10">
        <v>127</v>
      </c>
      <c r="AV7" s="10"/>
      <c r="AW7" s="10">
        <v>207</v>
      </c>
      <c r="AX7" s="10">
        <v>377</v>
      </c>
      <c r="AY7" s="10"/>
      <c r="AZ7" s="10">
        <v>112</v>
      </c>
      <c r="BA7" s="10">
        <v>447</v>
      </c>
      <c r="BB7" s="10"/>
      <c r="BC7" s="10">
        <v>118</v>
      </c>
      <c r="BD7" s="10">
        <v>86</v>
      </c>
      <c r="BE7" s="10">
        <v>102</v>
      </c>
      <c r="BF7" s="10">
        <v>149</v>
      </c>
    </row>
    <row r="8" spans="2:58" ht="30" customHeight="1">
      <c r="B8" s="11" t="s">
        <v>85</v>
      </c>
      <c r="C8" s="11">
        <v>584</v>
      </c>
      <c r="D8" s="11">
        <v>291</v>
      </c>
      <c r="E8" s="11">
        <v>288</v>
      </c>
      <c r="F8" s="11"/>
      <c r="G8" s="11">
        <v>81</v>
      </c>
      <c r="H8" s="11">
        <v>104</v>
      </c>
      <c r="I8" s="11">
        <v>92</v>
      </c>
      <c r="J8" s="11">
        <v>96</v>
      </c>
      <c r="K8" s="11">
        <v>90</v>
      </c>
      <c r="L8" s="11">
        <v>117</v>
      </c>
      <c r="M8" s="11"/>
      <c r="N8" s="11">
        <v>143</v>
      </c>
      <c r="O8" s="11">
        <v>151</v>
      </c>
      <c r="P8" s="11">
        <v>137</v>
      </c>
      <c r="Q8" s="11">
        <v>152</v>
      </c>
      <c r="R8" s="11"/>
      <c r="S8" s="11">
        <v>86</v>
      </c>
      <c r="T8" s="11">
        <v>96</v>
      </c>
      <c r="U8" s="11">
        <v>69</v>
      </c>
      <c r="V8" s="11">
        <v>74</v>
      </c>
      <c r="W8" s="11">
        <v>58</v>
      </c>
      <c r="X8" s="11">
        <v>51</v>
      </c>
      <c r="Y8" s="11">
        <v>48</v>
      </c>
      <c r="Z8" s="11">
        <v>30</v>
      </c>
      <c r="AA8" s="11">
        <v>74</v>
      </c>
      <c r="AB8" s="11"/>
      <c r="AC8" s="11">
        <v>138</v>
      </c>
      <c r="AD8" s="11">
        <v>168</v>
      </c>
      <c r="AE8" s="11">
        <v>85</v>
      </c>
      <c r="AF8" s="11">
        <v>98</v>
      </c>
      <c r="AG8" s="11">
        <v>68</v>
      </c>
      <c r="AH8" s="11">
        <v>26</v>
      </c>
      <c r="AI8" s="11"/>
      <c r="AJ8" s="11">
        <v>205</v>
      </c>
      <c r="AK8" s="11">
        <v>132</v>
      </c>
      <c r="AL8" s="11">
        <v>42</v>
      </c>
      <c r="AM8" s="11">
        <v>40</v>
      </c>
      <c r="AN8" s="11">
        <v>130</v>
      </c>
      <c r="AO8" s="11">
        <v>23</v>
      </c>
      <c r="AP8" s="11"/>
      <c r="AQ8" s="11">
        <v>173</v>
      </c>
      <c r="AR8" s="11">
        <v>315</v>
      </c>
      <c r="AS8" s="11"/>
      <c r="AT8" s="11">
        <v>449</v>
      </c>
      <c r="AU8" s="11">
        <v>127</v>
      </c>
      <c r="AV8" s="11"/>
      <c r="AW8" s="11">
        <v>212</v>
      </c>
      <c r="AX8" s="11">
        <v>372</v>
      </c>
      <c r="AY8" s="11"/>
      <c r="AZ8" s="11">
        <v>114</v>
      </c>
      <c r="BA8" s="11">
        <v>442</v>
      </c>
      <c r="BB8" s="11"/>
      <c r="BC8" s="11">
        <v>125</v>
      </c>
      <c r="BD8" s="11">
        <v>85</v>
      </c>
      <c r="BE8" s="11">
        <v>102</v>
      </c>
      <c r="BF8" s="11">
        <v>144</v>
      </c>
    </row>
    <row r="9" spans="2:58" ht="43.15">
      <c r="B9" s="18" t="s">
        <v>410</v>
      </c>
      <c r="C9" s="17">
        <v>0.29866016733177803</v>
      </c>
      <c r="D9" s="17">
        <v>0.32440138382214101</v>
      </c>
      <c r="E9" s="17">
        <v>0.26722024573672498</v>
      </c>
      <c r="F9" s="17"/>
      <c r="G9" s="17">
        <v>0.40240000537720799</v>
      </c>
      <c r="H9" s="17">
        <v>0.49390933912874202</v>
      </c>
      <c r="I9" s="17">
        <v>0.41537299879779999</v>
      </c>
      <c r="J9" s="17">
        <v>0.111243743375583</v>
      </c>
      <c r="K9" s="17">
        <v>0.16844470953443599</v>
      </c>
      <c r="L9" s="17">
        <v>0.20088445574757</v>
      </c>
      <c r="M9" s="17"/>
      <c r="N9" s="17">
        <v>0.41164731627940798</v>
      </c>
      <c r="O9" s="17">
        <v>0.28704884623500299</v>
      </c>
      <c r="P9" s="17">
        <v>0.28220449271221199</v>
      </c>
      <c r="Q9" s="17">
        <v>0.21916480821427001</v>
      </c>
      <c r="R9" s="17"/>
      <c r="S9" s="17">
        <v>0.40841478699971501</v>
      </c>
      <c r="T9" s="17">
        <v>0.17585266508067299</v>
      </c>
      <c r="U9" s="17">
        <v>0.28466837999774403</v>
      </c>
      <c r="V9" s="17">
        <v>0.28627671637250002</v>
      </c>
      <c r="W9" s="17">
        <v>0.316589295834724</v>
      </c>
      <c r="X9" s="17">
        <v>0.320005587528711</v>
      </c>
      <c r="Y9" s="17">
        <v>0.32512932646363202</v>
      </c>
      <c r="Z9" s="17">
        <v>0.31714615777602401</v>
      </c>
      <c r="AA9" s="17">
        <v>0.30300269288135501</v>
      </c>
      <c r="AB9" s="17"/>
      <c r="AC9" s="17">
        <v>0.45906267543287999</v>
      </c>
      <c r="AD9" s="17">
        <v>0.27827673692296701</v>
      </c>
      <c r="AE9" s="17">
        <v>0.26959190249428999</v>
      </c>
      <c r="AF9" s="17">
        <v>0.17314271188313801</v>
      </c>
      <c r="AG9" s="17">
        <v>0.248360411484633</v>
      </c>
      <c r="AH9" s="17">
        <v>0.278775314577411</v>
      </c>
      <c r="AI9" s="17"/>
      <c r="AJ9" s="17">
        <v>0.274686555864953</v>
      </c>
      <c r="AK9" s="17">
        <v>0.247571399644681</v>
      </c>
      <c r="AL9" s="17">
        <v>0.191446526022446</v>
      </c>
      <c r="AM9" s="17">
        <v>0.369086396996748</v>
      </c>
      <c r="AN9" s="17">
        <v>0.39605963664668897</v>
      </c>
      <c r="AO9" s="17">
        <v>0.37227655650584901</v>
      </c>
      <c r="AP9" s="17"/>
      <c r="AQ9" s="17">
        <v>0.40559733027246098</v>
      </c>
      <c r="AR9" s="17">
        <v>0.27862303603358601</v>
      </c>
      <c r="AS9" s="17"/>
      <c r="AT9" s="17">
        <v>0.259839530047411</v>
      </c>
      <c r="AU9" s="17">
        <v>0.42886937050922203</v>
      </c>
      <c r="AV9" s="17"/>
      <c r="AW9" s="17">
        <v>0.31994284449513299</v>
      </c>
      <c r="AX9" s="17">
        <v>0.28655916591196701</v>
      </c>
      <c r="AY9" s="17"/>
      <c r="AZ9" s="17">
        <v>0.49992978239608699</v>
      </c>
      <c r="BA9" s="17">
        <v>0.24794526989806401</v>
      </c>
      <c r="BB9" s="17"/>
      <c r="BC9" s="17">
        <v>0.482311760640323</v>
      </c>
      <c r="BD9" s="17">
        <v>0.22849384629477601</v>
      </c>
      <c r="BE9" s="17">
        <v>0.30518525907085098</v>
      </c>
      <c r="BF9" s="17">
        <v>0.30666642238682001</v>
      </c>
    </row>
    <row r="10" spans="2:58" ht="28.9">
      <c r="B10" s="18" t="s">
        <v>400</v>
      </c>
      <c r="C10" s="19">
        <v>0.70133983266822197</v>
      </c>
      <c r="D10" s="19">
        <v>0.67559861617785899</v>
      </c>
      <c r="E10" s="19">
        <v>0.73277975426327502</v>
      </c>
      <c r="F10" s="19"/>
      <c r="G10" s="19">
        <v>0.59759999462279201</v>
      </c>
      <c r="H10" s="19">
        <v>0.50609066087125798</v>
      </c>
      <c r="I10" s="19">
        <v>0.58462700120220001</v>
      </c>
      <c r="J10" s="19">
        <v>0.88875625662441704</v>
      </c>
      <c r="K10" s="19">
        <v>0.83155529046556398</v>
      </c>
      <c r="L10" s="19">
        <v>0.79911554425243003</v>
      </c>
      <c r="M10" s="19"/>
      <c r="N10" s="19">
        <v>0.58835268372059202</v>
      </c>
      <c r="O10" s="19">
        <v>0.71295115376499696</v>
      </c>
      <c r="P10" s="19">
        <v>0.71779550728778796</v>
      </c>
      <c r="Q10" s="19">
        <v>0.78083519178573002</v>
      </c>
      <c r="R10" s="19"/>
      <c r="S10" s="19">
        <v>0.59158521300028499</v>
      </c>
      <c r="T10" s="19">
        <v>0.82414733491932701</v>
      </c>
      <c r="U10" s="19">
        <v>0.71533162000225603</v>
      </c>
      <c r="V10" s="19">
        <v>0.71372328362750004</v>
      </c>
      <c r="W10" s="19">
        <v>0.68341070416527605</v>
      </c>
      <c r="X10" s="19">
        <v>0.679994412471289</v>
      </c>
      <c r="Y10" s="19">
        <v>0.67487067353636798</v>
      </c>
      <c r="Z10" s="19">
        <v>0.68285384222397605</v>
      </c>
      <c r="AA10" s="19">
        <v>0.69699730711864505</v>
      </c>
      <c r="AB10" s="19"/>
      <c r="AC10" s="19">
        <v>0.54093732456711996</v>
      </c>
      <c r="AD10" s="19">
        <v>0.72172326307703305</v>
      </c>
      <c r="AE10" s="19">
        <v>0.73040809750571001</v>
      </c>
      <c r="AF10" s="19">
        <v>0.82685728811686299</v>
      </c>
      <c r="AG10" s="19">
        <v>0.75163958851536705</v>
      </c>
      <c r="AH10" s="19">
        <v>0.721224685422589</v>
      </c>
      <c r="AI10" s="19"/>
      <c r="AJ10" s="19">
        <v>0.72531344413504695</v>
      </c>
      <c r="AK10" s="19">
        <v>0.752428600355319</v>
      </c>
      <c r="AL10" s="19">
        <v>0.80855347397755395</v>
      </c>
      <c r="AM10" s="19">
        <v>0.63091360300325205</v>
      </c>
      <c r="AN10" s="19">
        <v>0.60394036335331103</v>
      </c>
      <c r="AO10" s="19">
        <v>0.62772344349415099</v>
      </c>
      <c r="AP10" s="19"/>
      <c r="AQ10" s="19">
        <v>0.59440266972753897</v>
      </c>
      <c r="AR10" s="19">
        <v>0.72137696396641404</v>
      </c>
      <c r="AS10" s="19"/>
      <c r="AT10" s="19">
        <v>0.740160469952589</v>
      </c>
      <c r="AU10" s="19">
        <v>0.57113062949077797</v>
      </c>
      <c r="AV10" s="19"/>
      <c r="AW10" s="19">
        <v>0.68005715550486701</v>
      </c>
      <c r="AX10" s="19">
        <v>0.71344083408803305</v>
      </c>
      <c r="AY10" s="19"/>
      <c r="AZ10" s="19">
        <v>0.50007021760391301</v>
      </c>
      <c r="BA10" s="19">
        <v>0.75205473010193602</v>
      </c>
      <c r="BB10" s="19"/>
      <c r="BC10" s="19">
        <v>0.517688239359677</v>
      </c>
      <c r="BD10" s="19">
        <v>0.77150615370522402</v>
      </c>
      <c r="BE10" s="19">
        <v>0.69481474092914897</v>
      </c>
      <c r="BF10" s="19">
        <v>0.69333357761318004</v>
      </c>
    </row>
    <row r="11" spans="2:58">
      <c r="B11" s="16" t="s">
        <v>20</v>
      </c>
    </row>
    <row r="12" spans="2:58">
      <c r="B12" t="s">
        <v>497</v>
      </c>
    </row>
    <row r="13" spans="2:58">
      <c r="B13" t="s">
        <v>498</v>
      </c>
    </row>
    <row r="15" spans="2:58">
      <c r="B15"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BF15"/>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411</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596</v>
      </c>
      <c r="D7" s="10">
        <v>277</v>
      </c>
      <c r="E7" s="10">
        <v>318</v>
      </c>
      <c r="F7" s="10"/>
      <c r="G7" s="10">
        <v>78</v>
      </c>
      <c r="H7" s="10">
        <v>99</v>
      </c>
      <c r="I7" s="10">
        <v>84</v>
      </c>
      <c r="J7" s="10">
        <v>117</v>
      </c>
      <c r="K7" s="10">
        <v>87</v>
      </c>
      <c r="L7" s="10">
        <v>130</v>
      </c>
      <c r="M7" s="10"/>
      <c r="N7" s="10">
        <v>154</v>
      </c>
      <c r="O7" s="10">
        <v>150</v>
      </c>
      <c r="P7" s="10">
        <v>129</v>
      </c>
      <c r="Q7" s="10">
        <v>163</v>
      </c>
      <c r="R7" s="10"/>
      <c r="S7" s="10">
        <v>102</v>
      </c>
      <c r="T7" s="10">
        <v>85</v>
      </c>
      <c r="U7" s="10">
        <v>53</v>
      </c>
      <c r="V7" s="10">
        <v>64</v>
      </c>
      <c r="W7" s="10">
        <v>61</v>
      </c>
      <c r="X7" s="10">
        <v>62</v>
      </c>
      <c r="Y7" s="10">
        <v>60</v>
      </c>
      <c r="Z7" s="10">
        <v>26</v>
      </c>
      <c r="AA7" s="10">
        <v>83</v>
      </c>
      <c r="AB7" s="10"/>
      <c r="AC7" s="10">
        <v>156</v>
      </c>
      <c r="AD7" s="10">
        <v>171</v>
      </c>
      <c r="AE7" s="10">
        <v>85</v>
      </c>
      <c r="AF7" s="10">
        <v>104</v>
      </c>
      <c r="AG7" s="10">
        <v>59</v>
      </c>
      <c r="AH7" s="10">
        <v>21</v>
      </c>
      <c r="AI7" s="10"/>
      <c r="AJ7" s="10">
        <v>225</v>
      </c>
      <c r="AK7" s="10">
        <v>123</v>
      </c>
      <c r="AL7" s="10">
        <v>48</v>
      </c>
      <c r="AM7" s="10">
        <v>53</v>
      </c>
      <c r="AN7" s="10">
        <v>130</v>
      </c>
      <c r="AO7" s="10">
        <v>14</v>
      </c>
      <c r="AP7" s="10"/>
      <c r="AQ7" s="10">
        <v>163</v>
      </c>
      <c r="AR7" s="10">
        <v>336</v>
      </c>
      <c r="AS7" s="10"/>
      <c r="AT7" s="10">
        <v>464</v>
      </c>
      <c r="AU7" s="10">
        <v>127</v>
      </c>
      <c r="AV7" s="10"/>
      <c r="AW7" s="10">
        <v>209</v>
      </c>
      <c r="AX7" s="10">
        <v>387</v>
      </c>
      <c r="AY7" s="10"/>
      <c r="AZ7" s="10">
        <v>137</v>
      </c>
      <c r="BA7" s="10">
        <v>443</v>
      </c>
      <c r="BB7" s="10"/>
      <c r="BC7" s="10">
        <v>128</v>
      </c>
      <c r="BD7" s="10">
        <v>92</v>
      </c>
      <c r="BE7" s="10">
        <v>85</v>
      </c>
      <c r="BF7" s="10">
        <v>151</v>
      </c>
    </row>
    <row r="8" spans="2:58" ht="30" customHeight="1">
      <c r="B8" s="11" t="s">
        <v>85</v>
      </c>
      <c r="C8" s="11">
        <v>600</v>
      </c>
      <c r="D8" s="11">
        <v>292</v>
      </c>
      <c r="E8" s="11">
        <v>307</v>
      </c>
      <c r="F8" s="11"/>
      <c r="G8" s="11">
        <v>93</v>
      </c>
      <c r="H8" s="11">
        <v>99</v>
      </c>
      <c r="I8" s="11">
        <v>91</v>
      </c>
      <c r="J8" s="11">
        <v>116</v>
      </c>
      <c r="K8" s="11">
        <v>81</v>
      </c>
      <c r="L8" s="11">
        <v>120</v>
      </c>
      <c r="M8" s="11"/>
      <c r="N8" s="11">
        <v>154</v>
      </c>
      <c r="O8" s="11">
        <v>147</v>
      </c>
      <c r="P8" s="11">
        <v>127</v>
      </c>
      <c r="Q8" s="11">
        <v>172</v>
      </c>
      <c r="R8" s="11"/>
      <c r="S8" s="11">
        <v>96</v>
      </c>
      <c r="T8" s="11">
        <v>86</v>
      </c>
      <c r="U8" s="11">
        <v>60</v>
      </c>
      <c r="V8" s="11">
        <v>60</v>
      </c>
      <c r="W8" s="11">
        <v>62</v>
      </c>
      <c r="X8" s="11">
        <v>67</v>
      </c>
      <c r="Y8" s="11">
        <v>60</v>
      </c>
      <c r="Z8" s="11">
        <v>24</v>
      </c>
      <c r="AA8" s="11">
        <v>85</v>
      </c>
      <c r="AB8" s="11"/>
      <c r="AC8" s="11">
        <v>159</v>
      </c>
      <c r="AD8" s="11">
        <v>169</v>
      </c>
      <c r="AE8" s="11">
        <v>87</v>
      </c>
      <c r="AF8" s="11">
        <v>105</v>
      </c>
      <c r="AG8" s="11">
        <v>58</v>
      </c>
      <c r="AH8" s="11">
        <v>21</v>
      </c>
      <c r="AI8" s="11"/>
      <c r="AJ8" s="11">
        <v>215</v>
      </c>
      <c r="AK8" s="11">
        <v>123</v>
      </c>
      <c r="AL8" s="11">
        <v>51</v>
      </c>
      <c r="AM8" s="11">
        <v>57</v>
      </c>
      <c r="AN8" s="11">
        <v>134</v>
      </c>
      <c r="AO8" s="11">
        <v>16</v>
      </c>
      <c r="AP8" s="11"/>
      <c r="AQ8" s="11">
        <v>167</v>
      </c>
      <c r="AR8" s="11">
        <v>335</v>
      </c>
      <c r="AS8" s="11"/>
      <c r="AT8" s="11">
        <v>467</v>
      </c>
      <c r="AU8" s="11">
        <v>129</v>
      </c>
      <c r="AV8" s="11"/>
      <c r="AW8" s="11">
        <v>212</v>
      </c>
      <c r="AX8" s="11">
        <v>388</v>
      </c>
      <c r="AY8" s="11"/>
      <c r="AZ8" s="11">
        <v>138</v>
      </c>
      <c r="BA8" s="11">
        <v>444</v>
      </c>
      <c r="BB8" s="11"/>
      <c r="BC8" s="11">
        <v>137</v>
      </c>
      <c r="BD8" s="11">
        <v>95</v>
      </c>
      <c r="BE8" s="11">
        <v>83</v>
      </c>
      <c r="BF8" s="11">
        <v>147</v>
      </c>
    </row>
    <row r="9" spans="2:58" ht="43.15">
      <c r="B9" s="18" t="s">
        <v>412</v>
      </c>
      <c r="C9" s="17">
        <v>0.21179764102727799</v>
      </c>
      <c r="D9" s="17">
        <v>0.23515313841503299</v>
      </c>
      <c r="E9" s="17">
        <v>0.190205638081414</v>
      </c>
      <c r="F9" s="17"/>
      <c r="G9" s="17">
        <v>0.37431715592347098</v>
      </c>
      <c r="H9" s="17">
        <v>0.29575926876147401</v>
      </c>
      <c r="I9" s="17">
        <v>0.25314970587049901</v>
      </c>
      <c r="J9" s="17">
        <v>0.15616544109870001</v>
      </c>
      <c r="K9" s="17">
        <v>0.12573467555808801</v>
      </c>
      <c r="L9" s="17">
        <v>9.8792814310741703E-2</v>
      </c>
      <c r="M9" s="17"/>
      <c r="N9" s="17">
        <v>0.30900427057812002</v>
      </c>
      <c r="O9" s="17">
        <v>0.169558951680403</v>
      </c>
      <c r="P9" s="17">
        <v>0.17041893902840799</v>
      </c>
      <c r="Q9" s="17">
        <v>0.191629083327778</v>
      </c>
      <c r="R9" s="17"/>
      <c r="S9" s="17">
        <v>0.34424130435482198</v>
      </c>
      <c r="T9" s="17">
        <v>0.22291074994139601</v>
      </c>
      <c r="U9" s="17">
        <v>0.12698485219164701</v>
      </c>
      <c r="V9" s="17">
        <v>0.212859384951364</v>
      </c>
      <c r="W9" s="17">
        <v>0.172186357012974</v>
      </c>
      <c r="X9" s="17">
        <v>0.25769643448752899</v>
      </c>
      <c r="Y9" s="17">
        <v>0.122398601579151</v>
      </c>
      <c r="Z9" s="17">
        <v>0.34485313874270401</v>
      </c>
      <c r="AA9" s="17">
        <v>0.12800239432441199</v>
      </c>
      <c r="AB9" s="17"/>
      <c r="AC9" s="17">
        <v>0.290416906280762</v>
      </c>
      <c r="AD9" s="17">
        <v>0.189576199792968</v>
      </c>
      <c r="AE9" s="17">
        <v>0.13590447141154499</v>
      </c>
      <c r="AF9" s="17">
        <v>0.19794760678196599</v>
      </c>
      <c r="AG9" s="17">
        <v>0.171198978717058</v>
      </c>
      <c r="AH9" s="17">
        <v>0.28914669078641603</v>
      </c>
      <c r="AI9" s="17"/>
      <c r="AJ9" s="17">
        <v>0.154151496049964</v>
      </c>
      <c r="AK9" s="17">
        <v>0.19315617586092901</v>
      </c>
      <c r="AL9" s="17">
        <v>0.386328399504825</v>
      </c>
      <c r="AM9" s="17">
        <v>0.18155645595470901</v>
      </c>
      <c r="AN9" s="17">
        <v>0.25050314354870301</v>
      </c>
      <c r="AO9" s="17">
        <v>0.22849473498835601</v>
      </c>
      <c r="AP9" s="17"/>
      <c r="AQ9" s="17">
        <v>0.32671324056707501</v>
      </c>
      <c r="AR9" s="17">
        <v>0.168561763400949</v>
      </c>
      <c r="AS9" s="17"/>
      <c r="AT9" s="17">
        <v>0.18993070074413601</v>
      </c>
      <c r="AU9" s="17">
        <v>0.275751653029081</v>
      </c>
      <c r="AV9" s="17"/>
      <c r="AW9" s="17">
        <v>0.258844945313362</v>
      </c>
      <c r="AX9" s="17">
        <v>0.186022850233551</v>
      </c>
      <c r="AY9" s="17"/>
      <c r="AZ9" s="17">
        <v>0.36695308427585299</v>
      </c>
      <c r="BA9" s="17">
        <v>0.157058015719336</v>
      </c>
      <c r="BB9" s="17"/>
      <c r="BC9" s="17">
        <v>0.32186505291856399</v>
      </c>
      <c r="BD9" s="17">
        <v>0.214985938813266</v>
      </c>
      <c r="BE9" s="17">
        <v>0.29939332784856199</v>
      </c>
      <c r="BF9" s="17">
        <v>0.16429769122295901</v>
      </c>
    </row>
    <row r="10" spans="2:58" ht="28.9">
      <c r="B10" s="18" t="s">
        <v>400</v>
      </c>
      <c r="C10" s="19">
        <v>0.78820235897272195</v>
      </c>
      <c r="D10" s="19">
        <v>0.76484686158496695</v>
      </c>
      <c r="E10" s="19">
        <v>0.809794361918586</v>
      </c>
      <c r="F10" s="19"/>
      <c r="G10" s="19">
        <v>0.62568284407652897</v>
      </c>
      <c r="H10" s="19">
        <v>0.70424073123852604</v>
      </c>
      <c r="I10" s="19">
        <v>0.74685029412950099</v>
      </c>
      <c r="J10" s="19">
        <v>0.84383455890129999</v>
      </c>
      <c r="K10" s="19">
        <v>0.87426532444191196</v>
      </c>
      <c r="L10" s="19">
        <v>0.90120718568925795</v>
      </c>
      <c r="M10" s="19"/>
      <c r="N10" s="19">
        <v>0.69099572942187903</v>
      </c>
      <c r="O10" s="19">
        <v>0.83044104831959697</v>
      </c>
      <c r="P10" s="19">
        <v>0.82958106097159201</v>
      </c>
      <c r="Q10" s="19">
        <v>0.80837091667222205</v>
      </c>
      <c r="R10" s="19"/>
      <c r="S10" s="19">
        <v>0.65575869564517797</v>
      </c>
      <c r="T10" s="19">
        <v>0.77708925005860396</v>
      </c>
      <c r="U10" s="19">
        <v>0.87301514780835299</v>
      </c>
      <c r="V10" s="19">
        <v>0.78714061504863597</v>
      </c>
      <c r="W10" s="19">
        <v>0.82781364298702598</v>
      </c>
      <c r="X10" s="19">
        <v>0.74230356551247101</v>
      </c>
      <c r="Y10" s="19">
        <v>0.87760139842084905</v>
      </c>
      <c r="Z10" s="19">
        <v>0.65514686125729604</v>
      </c>
      <c r="AA10" s="19">
        <v>0.87199760567558804</v>
      </c>
      <c r="AB10" s="19"/>
      <c r="AC10" s="19">
        <v>0.709583093719238</v>
      </c>
      <c r="AD10" s="19">
        <v>0.81042380020703197</v>
      </c>
      <c r="AE10" s="19">
        <v>0.86409552858845495</v>
      </c>
      <c r="AF10" s="19">
        <v>0.80205239321803401</v>
      </c>
      <c r="AG10" s="19">
        <v>0.82880102128294197</v>
      </c>
      <c r="AH10" s="19">
        <v>0.71085330921358403</v>
      </c>
      <c r="AI10" s="19"/>
      <c r="AJ10" s="19">
        <v>0.84584850395003597</v>
      </c>
      <c r="AK10" s="19">
        <v>0.80684382413907096</v>
      </c>
      <c r="AL10" s="19">
        <v>0.613671600495175</v>
      </c>
      <c r="AM10" s="19">
        <v>0.81844354404529096</v>
      </c>
      <c r="AN10" s="19">
        <v>0.74949685645129704</v>
      </c>
      <c r="AO10" s="19">
        <v>0.77150526501164396</v>
      </c>
      <c r="AP10" s="19"/>
      <c r="AQ10" s="19">
        <v>0.67328675943292504</v>
      </c>
      <c r="AR10" s="19">
        <v>0.83143823659905103</v>
      </c>
      <c r="AS10" s="19"/>
      <c r="AT10" s="19">
        <v>0.81006929925586402</v>
      </c>
      <c r="AU10" s="19">
        <v>0.724248346970919</v>
      </c>
      <c r="AV10" s="19"/>
      <c r="AW10" s="19">
        <v>0.741155054686638</v>
      </c>
      <c r="AX10" s="19">
        <v>0.81397714976644897</v>
      </c>
      <c r="AY10" s="19"/>
      <c r="AZ10" s="19">
        <v>0.63304691572414695</v>
      </c>
      <c r="BA10" s="19">
        <v>0.84294198428066403</v>
      </c>
      <c r="BB10" s="19"/>
      <c r="BC10" s="19">
        <v>0.67813494708143696</v>
      </c>
      <c r="BD10" s="19">
        <v>0.785014061186734</v>
      </c>
      <c r="BE10" s="19">
        <v>0.70060667215143801</v>
      </c>
      <c r="BF10" s="19">
        <v>0.83570230877704099</v>
      </c>
    </row>
    <row r="11" spans="2:58">
      <c r="B11" s="16" t="s">
        <v>20</v>
      </c>
    </row>
    <row r="12" spans="2:58">
      <c r="B12" t="s">
        <v>497</v>
      </c>
    </row>
    <row r="13" spans="2:58">
      <c r="B13" t="s">
        <v>498</v>
      </c>
    </row>
    <row r="15" spans="2:58">
      <c r="B15"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BF15"/>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413</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564</v>
      </c>
      <c r="D7" s="10">
        <v>283</v>
      </c>
      <c r="E7" s="10">
        <v>280</v>
      </c>
      <c r="F7" s="10"/>
      <c r="G7" s="10">
        <v>62</v>
      </c>
      <c r="H7" s="10">
        <v>98</v>
      </c>
      <c r="I7" s="10">
        <v>76</v>
      </c>
      <c r="J7" s="10">
        <v>109</v>
      </c>
      <c r="K7" s="10">
        <v>77</v>
      </c>
      <c r="L7" s="10">
        <v>141</v>
      </c>
      <c r="M7" s="10"/>
      <c r="N7" s="10">
        <v>147</v>
      </c>
      <c r="O7" s="10">
        <v>142</v>
      </c>
      <c r="P7" s="10">
        <v>134</v>
      </c>
      <c r="Q7" s="10">
        <v>140</v>
      </c>
      <c r="R7" s="10"/>
      <c r="S7" s="10">
        <v>84</v>
      </c>
      <c r="T7" s="10">
        <v>93</v>
      </c>
      <c r="U7" s="10">
        <v>55</v>
      </c>
      <c r="V7" s="10">
        <v>71</v>
      </c>
      <c r="W7" s="10">
        <v>47</v>
      </c>
      <c r="X7" s="10">
        <v>57</v>
      </c>
      <c r="Y7" s="10">
        <v>61</v>
      </c>
      <c r="Z7" s="10">
        <v>28</v>
      </c>
      <c r="AA7" s="10">
        <v>68</v>
      </c>
      <c r="AB7" s="10"/>
      <c r="AC7" s="10">
        <v>128</v>
      </c>
      <c r="AD7" s="10">
        <v>154</v>
      </c>
      <c r="AE7" s="10">
        <v>79</v>
      </c>
      <c r="AF7" s="10">
        <v>118</v>
      </c>
      <c r="AG7" s="10">
        <v>60</v>
      </c>
      <c r="AH7" s="10">
        <v>25</v>
      </c>
      <c r="AI7" s="10"/>
      <c r="AJ7" s="10">
        <v>228</v>
      </c>
      <c r="AK7" s="10">
        <v>124</v>
      </c>
      <c r="AL7" s="10">
        <v>44</v>
      </c>
      <c r="AM7" s="10">
        <v>41</v>
      </c>
      <c r="AN7" s="10">
        <v>105</v>
      </c>
      <c r="AO7" s="10">
        <v>20</v>
      </c>
      <c r="AP7" s="10"/>
      <c r="AQ7" s="10">
        <v>169</v>
      </c>
      <c r="AR7" s="10">
        <v>297</v>
      </c>
      <c r="AS7" s="10"/>
      <c r="AT7" s="10">
        <v>447</v>
      </c>
      <c r="AU7" s="10">
        <v>115</v>
      </c>
      <c r="AV7" s="10"/>
      <c r="AW7" s="10">
        <v>208</v>
      </c>
      <c r="AX7" s="10">
        <v>356</v>
      </c>
      <c r="AY7" s="10"/>
      <c r="AZ7" s="10">
        <v>124</v>
      </c>
      <c r="BA7" s="10">
        <v>428</v>
      </c>
      <c r="BB7" s="10"/>
      <c r="BC7" s="10">
        <v>104</v>
      </c>
      <c r="BD7" s="10">
        <v>85</v>
      </c>
      <c r="BE7" s="10">
        <v>92</v>
      </c>
      <c r="BF7" s="10">
        <v>143</v>
      </c>
    </row>
    <row r="8" spans="2:58" ht="30" customHeight="1">
      <c r="B8" s="11" t="s">
        <v>85</v>
      </c>
      <c r="C8" s="11">
        <v>564</v>
      </c>
      <c r="D8" s="11">
        <v>292</v>
      </c>
      <c r="E8" s="11">
        <v>272</v>
      </c>
      <c r="F8" s="11"/>
      <c r="G8" s="11">
        <v>73</v>
      </c>
      <c r="H8" s="11">
        <v>98</v>
      </c>
      <c r="I8" s="11">
        <v>83</v>
      </c>
      <c r="J8" s="11">
        <v>107</v>
      </c>
      <c r="K8" s="11">
        <v>72</v>
      </c>
      <c r="L8" s="11">
        <v>130</v>
      </c>
      <c r="M8" s="11"/>
      <c r="N8" s="11">
        <v>148</v>
      </c>
      <c r="O8" s="11">
        <v>140</v>
      </c>
      <c r="P8" s="11">
        <v>134</v>
      </c>
      <c r="Q8" s="11">
        <v>142</v>
      </c>
      <c r="R8" s="11"/>
      <c r="S8" s="11">
        <v>80</v>
      </c>
      <c r="T8" s="11">
        <v>94</v>
      </c>
      <c r="U8" s="11">
        <v>62</v>
      </c>
      <c r="V8" s="11">
        <v>67</v>
      </c>
      <c r="W8" s="11">
        <v>49</v>
      </c>
      <c r="X8" s="11">
        <v>60</v>
      </c>
      <c r="Y8" s="11">
        <v>60</v>
      </c>
      <c r="Z8" s="11">
        <v>26</v>
      </c>
      <c r="AA8" s="11">
        <v>67</v>
      </c>
      <c r="AB8" s="11"/>
      <c r="AC8" s="11">
        <v>132</v>
      </c>
      <c r="AD8" s="11">
        <v>153</v>
      </c>
      <c r="AE8" s="11">
        <v>79</v>
      </c>
      <c r="AF8" s="11">
        <v>116</v>
      </c>
      <c r="AG8" s="11">
        <v>59</v>
      </c>
      <c r="AH8" s="11">
        <v>25</v>
      </c>
      <c r="AI8" s="11"/>
      <c r="AJ8" s="11">
        <v>217</v>
      </c>
      <c r="AK8" s="11">
        <v>125</v>
      </c>
      <c r="AL8" s="11">
        <v>45</v>
      </c>
      <c r="AM8" s="11">
        <v>45</v>
      </c>
      <c r="AN8" s="11">
        <v>108</v>
      </c>
      <c r="AO8" s="11">
        <v>22</v>
      </c>
      <c r="AP8" s="11"/>
      <c r="AQ8" s="11">
        <v>173</v>
      </c>
      <c r="AR8" s="11">
        <v>293</v>
      </c>
      <c r="AS8" s="11"/>
      <c r="AT8" s="11">
        <v>446</v>
      </c>
      <c r="AU8" s="11">
        <v>117</v>
      </c>
      <c r="AV8" s="11"/>
      <c r="AW8" s="11">
        <v>212</v>
      </c>
      <c r="AX8" s="11">
        <v>352</v>
      </c>
      <c r="AY8" s="11"/>
      <c r="AZ8" s="11">
        <v>126</v>
      </c>
      <c r="BA8" s="11">
        <v>426</v>
      </c>
      <c r="BB8" s="11"/>
      <c r="BC8" s="11">
        <v>111</v>
      </c>
      <c r="BD8" s="11">
        <v>86</v>
      </c>
      <c r="BE8" s="11">
        <v>91</v>
      </c>
      <c r="BF8" s="11">
        <v>138</v>
      </c>
    </row>
    <row r="9" spans="2:58" ht="72">
      <c r="B9" s="18" t="s">
        <v>414</v>
      </c>
      <c r="C9" s="17">
        <v>0.72920695563690596</v>
      </c>
      <c r="D9" s="17">
        <v>0.70633636465720695</v>
      </c>
      <c r="E9" s="17">
        <v>0.75615737070785105</v>
      </c>
      <c r="F9" s="17"/>
      <c r="G9" s="17">
        <v>0.78417038857463806</v>
      </c>
      <c r="H9" s="17">
        <v>0.74977012311260605</v>
      </c>
      <c r="I9" s="17">
        <v>0.73301799922487298</v>
      </c>
      <c r="J9" s="17">
        <v>0.688301541237757</v>
      </c>
      <c r="K9" s="17">
        <v>0.66775218963424299</v>
      </c>
      <c r="L9" s="17">
        <v>0.75327191527942505</v>
      </c>
      <c r="M9" s="17"/>
      <c r="N9" s="17">
        <v>0.85413349517380999</v>
      </c>
      <c r="O9" s="17">
        <v>0.76592429814214902</v>
      </c>
      <c r="P9" s="17">
        <v>0.66058453125547001</v>
      </c>
      <c r="Q9" s="17">
        <v>0.63239786500526396</v>
      </c>
      <c r="R9" s="17"/>
      <c r="S9" s="17">
        <v>0.74822792078320399</v>
      </c>
      <c r="T9" s="17">
        <v>0.75832951630509404</v>
      </c>
      <c r="U9" s="17">
        <v>0.82039572128298799</v>
      </c>
      <c r="V9" s="17">
        <v>0.67934160429769297</v>
      </c>
      <c r="W9" s="17">
        <v>0.67327304960200496</v>
      </c>
      <c r="X9" s="17">
        <v>0.73647405837816904</v>
      </c>
      <c r="Y9" s="17">
        <v>0.706709280898142</v>
      </c>
      <c r="Z9" s="17">
        <v>0.71193176502328503</v>
      </c>
      <c r="AA9" s="17">
        <v>0.693400112981576</v>
      </c>
      <c r="AB9" s="17"/>
      <c r="AC9" s="17">
        <v>0.77342960045489195</v>
      </c>
      <c r="AD9" s="17">
        <v>0.67589239278215696</v>
      </c>
      <c r="AE9" s="17">
        <v>0.773670769175686</v>
      </c>
      <c r="AF9" s="17">
        <v>0.72757758786530402</v>
      </c>
      <c r="AG9" s="17">
        <v>0.73019011098133402</v>
      </c>
      <c r="AH9" s="17">
        <v>0.68726791834810397</v>
      </c>
      <c r="AI9" s="17"/>
      <c r="AJ9" s="17">
        <v>0.72695420871706695</v>
      </c>
      <c r="AK9" s="17">
        <v>0.66856512117864497</v>
      </c>
      <c r="AL9" s="17">
        <v>0.64679447713720695</v>
      </c>
      <c r="AM9" s="17">
        <v>0.7203506413902</v>
      </c>
      <c r="AN9" s="17">
        <v>0.81027056689549404</v>
      </c>
      <c r="AO9" s="17">
        <v>0.85659829822019296</v>
      </c>
      <c r="AP9" s="17"/>
      <c r="AQ9" s="17">
        <v>0.78361212444423201</v>
      </c>
      <c r="AR9" s="17">
        <v>0.72268715406685502</v>
      </c>
      <c r="AS9" s="17"/>
      <c r="AT9" s="17">
        <v>0.71710805740826</v>
      </c>
      <c r="AU9" s="17">
        <v>0.77102024528149105</v>
      </c>
      <c r="AV9" s="17"/>
      <c r="AW9" s="17">
        <v>0.72794752243485195</v>
      </c>
      <c r="AX9" s="17">
        <v>0.72996443755784002</v>
      </c>
      <c r="AY9" s="17"/>
      <c r="AZ9" s="17">
        <v>0.797317909584213</v>
      </c>
      <c r="BA9" s="17">
        <v>0.71228343824505702</v>
      </c>
      <c r="BB9" s="17"/>
      <c r="BC9" s="17">
        <v>0.82396767108723001</v>
      </c>
      <c r="BD9" s="17">
        <v>0.68621018941645096</v>
      </c>
      <c r="BE9" s="17">
        <v>0.75398817406806695</v>
      </c>
      <c r="BF9" s="17">
        <v>0.66018363679807801</v>
      </c>
    </row>
    <row r="10" spans="2:58" ht="28.9">
      <c r="B10" s="18" t="s">
        <v>415</v>
      </c>
      <c r="C10" s="19">
        <v>0.27079304436309398</v>
      </c>
      <c r="D10" s="19">
        <v>0.29366363534279299</v>
      </c>
      <c r="E10" s="19">
        <v>0.243842629292149</v>
      </c>
      <c r="F10" s="19"/>
      <c r="G10" s="19">
        <v>0.215829611425362</v>
      </c>
      <c r="H10" s="19">
        <v>0.25022987688739401</v>
      </c>
      <c r="I10" s="19">
        <v>0.26698200077512702</v>
      </c>
      <c r="J10" s="19">
        <v>0.311698458762243</v>
      </c>
      <c r="K10" s="19">
        <v>0.33224781036575701</v>
      </c>
      <c r="L10" s="19">
        <v>0.246728084720575</v>
      </c>
      <c r="M10" s="19"/>
      <c r="N10" s="19">
        <v>0.14586650482619001</v>
      </c>
      <c r="O10" s="19">
        <v>0.23407570185785101</v>
      </c>
      <c r="P10" s="19">
        <v>0.33941546874452999</v>
      </c>
      <c r="Q10" s="19">
        <v>0.36760213499473599</v>
      </c>
      <c r="R10" s="19"/>
      <c r="S10" s="19">
        <v>0.25177207921679601</v>
      </c>
      <c r="T10" s="19">
        <v>0.24167048369490601</v>
      </c>
      <c r="U10" s="19">
        <v>0.17960427871701201</v>
      </c>
      <c r="V10" s="19">
        <v>0.32065839570230698</v>
      </c>
      <c r="W10" s="19">
        <v>0.32672695039799499</v>
      </c>
      <c r="X10" s="19">
        <v>0.26352594162183102</v>
      </c>
      <c r="Y10" s="19">
        <v>0.293290719101858</v>
      </c>
      <c r="Z10" s="19">
        <v>0.28806823497671502</v>
      </c>
      <c r="AA10" s="19">
        <v>0.306599887018424</v>
      </c>
      <c r="AB10" s="19"/>
      <c r="AC10" s="19">
        <v>0.22657039954510799</v>
      </c>
      <c r="AD10" s="19">
        <v>0.32410760721784299</v>
      </c>
      <c r="AE10" s="19">
        <v>0.226329230824314</v>
      </c>
      <c r="AF10" s="19">
        <v>0.27242241213469598</v>
      </c>
      <c r="AG10" s="19">
        <v>0.26980988901866598</v>
      </c>
      <c r="AH10" s="19">
        <v>0.31273208165189598</v>
      </c>
      <c r="AI10" s="19"/>
      <c r="AJ10" s="19">
        <v>0.27304579128293299</v>
      </c>
      <c r="AK10" s="19">
        <v>0.33143487882135497</v>
      </c>
      <c r="AL10" s="19">
        <v>0.353205522862793</v>
      </c>
      <c r="AM10" s="19">
        <v>0.2796493586098</v>
      </c>
      <c r="AN10" s="19">
        <v>0.18972943310450599</v>
      </c>
      <c r="AO10" s="19">
        <v>0.14340170177980699</v>
      </c>
      <c r="AP10" s="19"/>
      <c r="AQ10" s="19">
        <v>0.21638787555576799</v>
      </c>
      <c r="AR10" s="19">
        <v>0.27731284593314498</v>
      </c>
      <c r="AS10" s="19"/>
      <c r="AT10" s="19">
        <v>0.28289194259174</v>
      </c>
      <c r="AU10" s="19">
        <v>0.22897975471850901</v>
      </c>
      <c r="AV10" s="19"/>
      <c r="AW10" s="19">
        <v>0.272052477565148</v>
      </c>
      <c r="AX10" s="19">
        <v>0.27003556244215998</v>
      </c>
      <c r="AY10" s="19"/>
      <c r="AZ10" s="19">
        <v>0.202682090415787</v>
      </c>
      <c r="BA10" s="19">
        <v>0.28771656175494298</v>
      </c>
      <c r="BB10" s="19"/>
      <c r="BC10" s="19">
        <v>0.17603232891276999</v>
      </c>
      <c r="BD10" s="19">
        <v>0.31378981058354899</v>
      </c>
      <c r="BE10" s="19">
        <v>0.24601182593193399</v>
      </c>
      <c r="BF10" s="19">
        <v>0.33981636320192199</v>
      </c>
    </row>
    <row r="11" spans="2:58">
      <c r="B11" s="16" t="s">
        <v>20</v>
      </c>
    </row>
    <row r="12" spans="2:58">
      <c r="B12" t="s">
        <v>497</v>
      </c>
    </row>
    <row r="13" spans="2:58">
      <c r="B13" t="s">
        <v>498</v>
      </c>
    </row>
    <row r="15" spans="2:58">
      <c r="B15"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BF15"/>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416</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588</v>
      </c>
      <c r="D7" s="10">
        <v>278</v>
      </c>
      <c r="E7" s="10">
        <v>307</v>
      </c>
      <c r="F7" s="10"/>
      <c r="G7" s="10">
        <v>77</v>
      </c>
      <c r="H7" s="10">
        <v>95</v>
      </c>
      <c r="I7" s="10">
        <v>100</v>
      </c>
      <c r="J7" s="10">
        <v>88</v>
      </c>
      <c r="K7" s="10">
        <v>96</v>
      </c>
      <c r="L7" s="10">
        <v>129</v>
      </c>
      <c r="M7" s="10"/>
      <c r="N7" s="10">
        <v>156</v>
      </c>
      <c r="O7" s="10">
        <v>164</v>
      </c>
      <c r="P7" s="10">
        <v>129</v>
      </c>
      <c r="Q7" s="10">
        <v>139</v>
      </c>
      <c r="R7" s="10"/>
      <c r="S7" s="10">
        <v>91</v>
      </c>
      <c r="T7" s="10">
        <v>98</v>
      </c>
      <c r="U7" s="10">
        <v>61</v>
      </c>
      <c r="V7" s="10">
        <v>62</v>
      </c>
      <c r="W7" s="10">
        <v>56</v>
      </c>
      <c r="X7" s="10">
        <v>55</v>
      </c>
      <c r="Y7" s="10">
        <v>62</v>
      </c>
      <c r="Z7" s="10">
        <v>30</v>
      </c>
      <c r="AA7" s="10">
        <v>73</v>
      </c>
      <c r="AB7" s="10"/>
      <c r="AC7" s="10">
        <v>145</v>
      </c>
      <c r="AD7" s="10">
        <v>160</v>
      </c>
      <c r="AE7" s="10">
        <v>87</v>
      </c>
      <c r="AF7" s="10">
        <v>108</v>
      </c>
      <c r="AG7" s="10">
        <v>58</v>
      </c>
      <c r="AH7" s="10">
        <v>30</v>
      </c>
      <c r="AI7" s="10"/>
      <c r="AJ7" s="10">
        <v>234</v>
      </c>
      <c r="AK7" s="10">
        <v>145</v>
      </c>
      <c r="AL7" s="10">
        <v>41</v>
      </c>
      <c r="AM7" s="10">
        <v>44</v>
      </c>
      <c r="AN7" s="10">
        <v>108</v>
      </c>
      <c r="AO7" s="10">
        <v>11</v>
      </c>
      <c r="AP7" s="10"/>
      <c r="AQ7" s="10">
        <v>184</v>
      </c>
      <c r="AR7" s="10">
        <v>328</v>
      </c>
      <c r="AS7" s="10"/>
      <c r="AT7" s="10">
        <v>463</v>
      </c>
      <c r="AU7" s="10">
        <v>122</v>
      </c>
      <c r="AV7" s="10"/>
      <c r="AW7" s="10">
        <v>190</v>
      </c>
      <c r="AX7" s="10">
        <v>398</v>
      </c>
      <c r="AY7" s="10"/>
      <c r="AZ7" s="10">
        <v>125</v>
      </c>
      <c r="BA7" s="10">
        <v>444</v>
      </c>
      <c r="BB7" s="10"/>
      <c r="BC7" s="10">
        <v>107</v>
      </c>
      <c r="BD7" s="10">
        <v>79</v>
      </c>
      <c r="BE7" s="10">
        <v>119</v>
      </c>
      <c r="BF7" s="10">
        <v>158</v>
      </c>
    </row>
    <row r="8" spans="2:58" ht="30" customHeight="1">
      <c r="B8" s="11" t="s">
        <v>85</v>
      </c>
      <c r="C8" s="11">
        <v>592</v>
      </c>
      <c r="D8" s="11">
        <v>290</v>
      </c>
      <c r="E8" s="11">
        <v>299</v>
      </c>
      <c r="F8" s="11"/>
      <c r="G8" s="11">
        <v>89</v>
      </c>
      <c r="H8" s="11">
        <v>95</v>
      </c>
      <c r="I8" s="11">
        <v>108</v>
      </c>
      <c r="J8" s="11">
        <v>88</v>
      </c>
      <c r="K8" s="11">
        <v>90</v>
      </c>
      <c r="L8" s="11">
        <v>119</v>
      </c>
      <c r="M8" s="11"/>
      <c r="N8" s="11">
        <v>156</v>
      </c>
      <c r="O8" s="11">
        <v>163</v>
      </c>
      <c r="P8" s="11">
        <v>129</v>
      </c>
      <c r="Q8" s="11">
        <v>145</v>
      </c>
      <c r="R8" s="11"/>
      <c r="S8" s="11">
        <v>87</v>
      </c>
      <c r="T8" s="11">
        <v>97</v>
      </c>
      <c r="U8" s="11">
        <v>68</v>
      </c>
      <c r="V8" s="11">
        <v>59</v>
      </c>
      <c r="W8" s="11">
        <v>57</v>
      </c>
      <c r="X8" s="11">
        <v>60</v>
      </c>
      <c r="Y8" s="11">
        <v>62</v>
      </c>
      <c r="Z8" s="11">
        <v>28</v>
      </c>
      <c r="AA8" s="11">
        <v>74</v>
      </c>
      <c r="AB8" s="11"/>
      <c r="AC8" s="11">
        <v>148</v>
      </c>
      <c r="AD8" s="11">
        <v>160</v>
      </c>
      <c r="AE8" s="11">
        <v>88</v>
      </c>
      <c r="AF8" s="11">
        <v>109</v>
      </c>
      <c r="AG8" s="11">
        <v>57</v>
      </c>
      <c r="AH8" s="11">
        <v>30</v>
      </c>
      <c r="AI8" s="11"/>
      <c r="AJ8" s="11">
        <v>223</v>
      </c>
      <c r="AK8" s="11">
        <v>150</v>
      </c>
      <c r="AL8" s="11">
        <v>43</v>
      </c>
      <c r="AM8" s="11">
        <v>45</v>
      </c>
      <c r="AN8" s="11">
        <v>113</v>
      </c>
      <c r="AO8" s="11">
        <v>12</v>
      </c>
      <c r="AP8" s="11"/>
      <c r="AQ8" s="11">
        <v>186</v>
      </c>
      <c r="AR8" s="11">
        <v>329</v>
      </c>
      <c r="AS8" s="11"/>
      <c r="AT8" s="11">
        <v>466</v>
      </c>
      <c r="AU8" s="11">
        <v>123</v>
      </c>
      <c r="AV8" s="11"/>
      <c r="AW8" s="11">
        <v>193</v>
      </c>
      <c r="AX8" s="11">
        <v>399</v>
      </c>
      <c r="AY8" s="11"/>
      <c r="AZ8" s="11">
        <v>128</v>
      </c>
      <c r="BA8" s="11">
        <v>445</v>
      </c>
      <c r="BB8" s="11"/>
      <c r="BC8" s="11">
        <v>114</v>
      </c>
      <c r="BD8" s="11">
        <v>79</v>
      </c>
      <c r="BE8" s="11">
        <v>119</v>
      </c>
      <c r="BF8" s="11">
        <v>155</v>
      </c>
    </row>
    <row r="9" spans="2:58" ht="72">
      <c r="B9" s="18" t="s">
        <v>417</v>
      </c>
      <c r="C9" s="17">
        <v>0.67571035169573501</v>
      </c>
      <c r="D9" s="17">
        <v>0.63343125022564695</v>
      </c>
      <c r="E9" s="17">
        <v>0.71633960510642702</v>
      </c>
      <c r="F9" s="17"/>
      <c r="G9" s="17">
        <v>0.80908187212317295</v>
      </c>
      <c r="H9" s="17">
        <v>0.66259167221389603</v>
      </c>
      <c r="I9" s="17">
        <v>0.68985919660054196</v>
      </c>
      <c r="J9" s="17">
        <v>0.66788126663381897</v>
      </c>
      <c r="K9" s="17">
        <v>0.63309688253944296</v>
      </c>
      <c r="L9" s="17">
        <v>0.61063978783233197</v>
      </c>
      <c r="M9" s="17"/>
      <c r="N9" s="17">
        <v>0.73241011836610204</v>
      </c>
      <c r="O9" s="17">
        <v>0.71128571741535696</v>
      </c>
      <c r="P9" s="17">
        <v>0.63672952262208005</v>
      </c>
      <c r="Q9" s="17">
        <v>0.60967360684098504</v>
      </c>
      <c r="R9" s="17"/>
      <c r="S9" s="17">
        <v>0.72598643585919498</v>
      </c>
      <c r="T9" s="17">
        <v>0.633340307468365</v>
      </c>
      <c r="U9" s="17">
        <v>0.661350407009065</v>
      </c>
      <c r="V9" s="17">
        <v>0.73661643018477996</v>
      </c>
      <c r="W9" s="17">
        <v>0.65097858482080895</v>
      </c>
      <c r="X9" s="17">
        <v>0.676517022679055</v>
      </c>
      <c r="Y9" s="17">
        <v>0.60343527496781701</v>
      </c>
      <c r="Z9" s="17">
        <v>0.67643362468885204</v>
      </c>
      <c r="AA9" s="17">
        <v>0.71517911161408998</v>
      </c>
      <c r="AB9" s="17"/>
      <c r="AC9" s="17">
        <v>0.64998442461584705</v>
      </c>
      <c r="AD9" s="17">
        <v>0.74539887060677401</v>
      </c>
      <c r="AE9" s="17">
        <v>0.70163558950872695</v>
      </c>
      <c r="AF9" s="17">
        <v>0.55590586581341395</v>
      </c>
      <c r="AG9" s="17">
        <v>0.71351342872803103</v>
      </c>
      <c r="AH9" s="17">
        <v>0.71607224940537595</v>
      </c>
      <c r="AI9" s="17"/>
      <c r="AJ9" s="17">
        <v>0.62529511769281398</v>
      </c>
      <c r="AK9" s="17">
        <v>0.662489046414098</v>
      </c>
      <c r="AL9" s="17">
        <v>0.69411543725369795</v>
      </c>
      <c r="AM9" s="17">
        <v>0.70911096721921496</v>
      </c>
      <c r="AN9" s="17">
        <v>0.77547043624876599</v>
      </c>
      <c r="AO9" s="17">
        <v>0.67639426138579894</v>
      </c>
      <c r="AP9" s="17"/>
      <c r="AQ9" s="17">
        <v>0.72735207641049404</v>
      </c>
      <c r="AR9" s="17">
        <v>0.66670074404014501</v>
      </c>
      <c r="AS9" s="17"/>
      <c r="AT9" s="17">
        <v>0.65988159598516505</v>
      </c>
      <c r="AU9" s="17">
        <v>0.73581286514493405</v>
      </c>
      <c r="AV9" s="17"/>
      <c r="AW9" s="17">
        <v>0.742385625212727</v>
      </c>
      <c r="AX9" s="17">
        <v>0.64345258485124002</v>
      </c>
      <c r="AY9" s="17"/>
      <c r="AZ9" s="17">
        <v>0.78975662605358599</v>
      </c>
      <c r="BA9" s="17">
        <v>0.64483378456478702</v>
      </c>
      <c r="BB9" s="17"/>
      <c r="BC9" s="17">
        <v>0.78209563543845195</v>
      </c>
      <c r="BD9" s="17">
        <v>0.70684184393386196</v>
      </c>
      <c r="BE9" s="17">
        <v>0.66208543419918098</v>
      </c>
      <c r="BF9" s="17">
        <v>0.66540688673086301</v>
      </c>
    </row>
    <row r="10" spans="2:58" ht="28.9">
      <c r="B10" s="18" t="s">
        <v>415</v>
      </c>
      <c r="C10" s="19">
        <v>0.32428964830426499</v>
      </c>
      <c r="D10" s="19">
        <v>0.366568749774353</v>
      </c>
      <c r="E10" s="19">
        <v>0.28366039489357298</v>
      </c>
      <c r="F10" s="19"/>
      <c r="G10" s="19">
        <v>0.19091812787682699</v>
      </c>
      <c r="H10" s="19">
        <v>0.33740832778610402</v>
      </c>
      <c r="I10" s="19">
        <v>0.31014080339945799</v>
      </c>
      <c r="J10" s="19">
        <v>0.33211873336618097</v>
      </c>
      <c r="K10" s="19">
        <v>0.36690311746055698</v>
      </c>
      <c r="L10" s="19">
        <v>0.38936021216766797</v>
      </c>
      <c r="M10" s="19"/>
      <c r="N10" s="19">
        <v>0.26758988163389802</v>
      </c>
      <c r="O10" s="19">
        <v>0.28871428258464299</v>
      </c>
      <c r="P10" s="19">
        <v>0.36327047737792001</v>
      </c>
      <c r="Q10" s="19">
        <v>0.39032639315901502</v>
      </c>
      <c r="R10" s="19"/>
      <c r="S10" s="19">
        <v>0.27401356414080502</v>
      </c>
      <c r="T10" s="19">
        <v>0.366659692531635</v>
      </c>
      <c r="U10" s="19">
        <v>0.338649592990935</v>
      </c>
      <c r="V10" s="19">
        <v>0.26338356981521999</v>
      </c>
      <c r="W10" s="19">
        <v>0.349021415179191</v>
      </c>
      <c r="X10" s="19">
        <v>0.323482977320945</v>
      </c>
      <c r="Y10" s="19">
        <v>0.39656472503218299</v>
      </c>
      <c r="Z10" s="19">
        <v>0.32356637531114801</v>
      </c>
      <c r="AA10" s="19">
        <v>0.28482088838591002</v>
      </c>
      <c r="AB10" s="19"/>
      <c r="AC10" s="19">
        <v>0.35001557538415301</v>
      </c>
      <c r="AD10" s="19">
        <v>0.25460112939322599</v>
      </c>
      <c r="AE10" s="19">
        <v>0.29836441049127199</v>
      </c>
      <c r="AF10" s="19">
        <v>0.444094134186586</v>
      </c>
      <c r="AG10" s="19">
        <v>0.28648657127196903</v>
      </c>
      <c r="AH10" s="19">
        <v>0.283927750594624</v>
      </c>
      <c r="AI10" s="19"/>
      <c r="AJ10" s="19">
        <v>0.37470488230718602</v>
      </c>
      <c r="AK10" s="19">
        <v>0.337510953585902</v>
      </c>
      <c r="AL10" s="19">
        <v>0.30588456274630199</v>
      </c>
      <c r="AM10" s="19">
        <v>0.29088903278078498</v>
      </c>
      <c r="AN10" s="19">
        <v>0.22452956375123401</v>
      </c>
      <c r="AO10" s="19">
        <v>0.323605738614201</v>
      </c>
      <c r="AP10" s="19"/>
      <c r="AQ10" s="19">
        <v>0.27264792358950601</v>
      </c>
      <c r="AR10" s="19">
        <v>0.33329925595985499</v>
      </c>
      <c r="AS10" s="19"/>
      <c r="AT10" s="19">
        <v>0.34011840401483501</v>
      </c>
      <c r="AU10" s="19">
        <v>0.26418713485506601</v>
      </c>
      <c r="AV10" s="19"/>
      <c r="AW10" s="19">
        <v>0.257614374787273</v>
      </c>
      <c r="AX10" s="19">
        <v>0.35654741514875998</v>
      </c>
      <c r="AY10" s="19"/>
      <c r="AZ10" s="19">
        <v>0.21024337394641399</v>
      </c>
      <c r="BA10" s="19">
        <v>0.35516621543521298</v>
      </c>
      <c r="BB10" s="19"/>
      <c r="BC10" s="19">
        <v>0.21790436456154799</v>
      </c>
      <c r="BD10" s="19">
        <v>0.29315815606613799</v>
      </c>
      <c r="BE10" s="19">
        <v>0.33791456580081902</v>
      </c>
      <c r="BF10" s="19">
        <v>0.33459311326913699</v>
      </c>
    </row>
    <row r="11" spans="2:58">
      <c r="B11" s="16" t="s">
        <v>20</v>
      </c>
    </row>
    <row r="12" spans="2:58">
      <c r="B12" t="s">
        <v>497</v>
      </c>
    </row>
    <row r="13" spans="2:58">
      <c r="B13" t="s">
        <v>498</v>
      </c>
    </row>
    <row r="15" spans="2:58">
      <c r="B15"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BF15"/>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418</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565</v>
      </c>
      <c r="D7" s="10">
        <v>267</v>
      </c>
      <c r="E7" s="10">
        <v>296</v>
      </c>
      <c r="F7" s="10"/>
      <c r="G7" s="10">
        <v>62</v>
      </c>
      <c r="H7" s="10">
        <v>89</v>
      </c>
      <c r="I7" s="10">
        <v>88</v>
      </c>
      <c r="J7" s="10">
        <v>103</v>
      </c>
      <c r="K7" s="10">
        <v>98</v>
      </c>
      <c r="L7" s="10">
        <v>123</v>
      </c>
      <c r="M7" s="10"/>
      <c r="N7" s="10">
        <v>157</v>
      </c>
      <c r="O7" s="10">
        <v>153</v>
      </c>
      <c r="P7" s="10">
        <v>126</v>
      </c>
      <c r="Q7" s="10">
        <v>128</v>
      </c>
      <c r="R7" s="10"/>
      <c r="S7" s="10">
        <v>78</v>
      </c>
      <c r="T7" s="10">
        <v>101</v>
      </c>
      <c r="U7" s="10">
        <v>48</v>
      </c>
      <c r="V7" s="10">
        <v>73</v>
      </c>
      <c r="W7" s="10">
        <v>44</v>
      </c>
      <c r="X7" s="10">
        <v>49</v>
      </c>
      <c r="Y7" s="10">
        <v>55</v>
      </c>
      <c r="Z7" s="10">
        <v>29</v>
      </c>
      <c r="AA7" s="10">
        <v>88</v>
      </c>
      <c r="AB7" s="10"/>
      <c r="AC7" s="10">
        <v>124</v>
      </c>
      <c r="AD7" s="10">
        <v>168</v>
      </c>
      <c r="AE7" s="10">
        <v>72</v>
      </c>
      <c r="AF7" s="10">
        <v>120</v>
      </c>
      <c r="AG7" s="10">
        <v>58</v>
      </c>
      <c r="AH7" s="10">
        <v>23</v>
      </c>
      <c r="AI7" s="10"/>
      <c r="AJ7" s="10">
        <v>226</v>
      </c>
      <c r="AK7" s="10">
        <v>140</v>
      </c>
      <c r="AL7" s="10">
        <v>31</v>
      </c>
      <c r="AM7" s="10">
        <v>38</v>
      </c>
      <c r="AN7" s="10">
        <v>108</v>
      </c>
      <c r="AO7" s="10">
        <v>15</v>
      </c>
      <c r="AP7" s="10"/>
      <c r="AQ7" s="10">
        <v>159</v>
      </c>
      <c r="AR7" s="10">
        <v>318</v>
      </c>
      <c r="AS7" s="10"/>
      <c r="AT7" s="10">
        <v>453</v>
      </c>
      <c r="AU7" s="10">
        <v>107</v>
      </c>
      <c r="AV7" s="10"/>
      <c r="AW7" s="10">
        <v>186</v>
      </c>
      <c r="AX7" s="10">
        <v>379</v>
      </c>
      <c r="AY7" s="10"/>
      <c r="AZ7" s="10">
        <v>116</v>
      </c>
      <c r="BA7" s="10">
        <v>434</v>
      </c>
      <c r="BB7" s="10"/>
      <c r="BC7" s="10">
        <v>98</v>
      </c>
      <c r="BD7" s="10">
        <v>80</v>
      </c>
      <c r="BE7" s="10">
        <v>107</v>
      </c>
      <c r="BF7" s="10">
        <v>155</v>
      </c>
    </row>
    <row r="8" spans="2:58" ht="30" customHeight="1">
      <c r="B8" s="11" t="s">
        <v>85</v>
      </c>
      <c r="C8" s="11">
        <v>563</v>
      </c>
      <c r="D8" s="11">
        <v>276</v>
      </c>
      <c r="E8" s="11">
        <v>285</v>
      </c>
      <c r="F8" s="11"/>
      <c r="G8" s="11">
        <v>73</v>
      </c>
      <c r="H8" s="11">
        <v>87</v>
      </c>
      <c r="I8" s="11">
        <v>93</v>
      </c>
      <c r="J8" s="11">
        <v>102</v>
      </c>
      <c r="K8" s="11">
        <v>91</v>
      </c>
      <c r="L8" s="11">
        <v>114</v>
      </c>
      <c r="M8" s="11"/>
      <c r="N8" s="11">
        <v>156</v>
      </c>
      <c r="O8" s="11">
        <v>152</v>
      </c>
      <c r="P8" s="11">
        <v>124</v>
      </c>
      <c r="Q8" s="11">
        <v>130</v>
      </c>
      <c r="R8" s="11"/>
      <c r="S8" s="11">
        <v>71</v>
      </c>
      <c r="T8" s="11">
        <v>102</v>
      </c>
      <c r="U8" s="11">
        <v>54</v>
      </c>
      <c r="V8" s="11">
        <v>70</v>
      </c>
      <c r="W8" s="11">
        <v>44</v>
      </c>
      <c r="X8" s="11">
        <v>52</v>
      </c>
      <c r="Y8" s="11">
        <v>53</v>
      </c>
      <c r="Z8" s="11">
        <v>27</v>
      </c>
      <c r="AA8" s="11">
        <v>89</v>
      </c>
      <c r="AB8" s="11"/>
      <c r="AC8" s="11">
        <v>126</v>
      </c>
      <c r="AD8" s="11">
        <v>166</v>
      </c>
      <c r="AE8" s="11">
        <v>72</v>
      </c>
      <c r="AF8" s="11">
        <v>120</v>
      </c>
      <c r="AG8" s="11">
        <v>57</v>
      </c>
      <c r="AH8" s="11">
        <v>22</v>
      </c>
      <c r="AI8" s="11"/>
      <c r="AJ8" s="11">
        <v>215</v>
      </c>
      <c r="AK8" s="11">
        <v>143</v>
      </c>
      <c r="AL8" s="11">
        <v>31</v>
      </c>
      <c r="AM8" s="11">
        <v>40</v>
      </c>
      <c r="AN8" s="11">
        <v>110</v>
      </c>
      <c r="AO8" s="11">
        <v>16</v>
      </c>
      <c r="AP8" s="11"/>
      <c r="AQ8" s="11">
        <v>161</v>
      </c>
      <c r="AR8" s="11">
        <v>316</v>
      </c>
      <c r="AS8" s="11"/>
      <c r="AT8" s="11">
        <v>451</v>
      </c>
      <c r="AU8" s="11">
        <v>107</v>
      </c>
      <c r="AV8" s="11"/>
      <c r="AW8" s="11">
        <v>186</v>
      </c>
      <c r="AX8" s="11">
        <v>377</v>
      </c>
      <c r="AY8" s="11"/>
      <c r="AZ8" s="11">
        <v>117</v>
      </c>
      <c r="BA8" s="11">
        <v>430</v>
      </c>
      <c r="BB8" s="11"/>
      <c r="BC8" s="11">
        <v>103</v>
      </c>
      <c r="BD8" s="11">
        <v>79</v>
      </c>
      <c r="BE8" s="11">
        <v>107</v>
      </c>
      <c r="BF8" s="11">
        <v>151</v>
      </c>
    </row>
    <row r="9" spans="2:58" ht="72">
      <c r="B9" s="18" t="s">
        <v>419</v>
      </c>
      <c r="C9" s="17">
        <v>0.58159002006159599</v>
      </c>
      <c r="D9" s="17">
        <v>0.59778942234394095</v>
      </c>
      <c r="E9" s="17">
        <v>0.566660513005528</v>
      </c>
      <c r="F9" s="17"/>
      <c r="G9" s="17">
        <v>0.66404832452583695</v>
      </c>
      <c r="H9" s="17">
        <v>0.68707094173814198</v>
      </c>
      <c r="I9" s="17">
        <v>0.60221959276511505</v>
      </c>
      <c r="J9" s="17">
        <v>0.51408024063318203</v>
      </c>
      <c r="K9" s="17">
        <v>0.59614796864433195</v>
      </c>
      <c r="L9" s="17">
        <v>0.481091929930693</v>
      </c>
      <c r="M9" s="17"/>
      <c r="N9" s="17">
        <v>0.69430357915706897</v>
      </c>
      <c r="O9" s="17">
        <v>0.53905353694846803</v>
      </c>
      <c r="P9" s="17">
        <v>0.56061282262524903</v>
      </c>
      <c r="Q9" s="17">
        <v>0.52048951433462398</v>
      </c>
      <c r="R9" s="17"/>
      <c r="S9" s="17">
        <v>0.63789799464918495</v>
      </c>
      <c r="T9" s="17">
        <v>0.60097856395206795</v>
      </c>
      <c r="U9" s="17">
        <v>0.67856147022611901</v>
      </c>
      <c r="V9" s="17">
        <v>0.60518223297598395</v>
      </c>
      <c r="W9" s="17">
        <v>0.53347388350272595</v>
      </c>
      <c r="X9" s="17">
        <v>0.55094168002494603</v>
      </c>
      <c r="Y9" s="17">
        <v>0.48123528175744401</v>
      </c>
      <c r="Z9" s="17">
        <v>0.442148980860473</v>
      </c>
      <c r="AA9" s="17">
        <v>0.58082461902993199</v>
      </c>
      <c r="AB9" s="17"/>
      <c r="AC9" s="17">
        <v>0.72728954523442602</v>
      </c>
      <c r="AD9" s="17">
        <v>0.53123191122850499</v>
      </c>
      <c r="AE9" s="17">
        <v>0.56559964252695905</v>
      </c>
      <c r="AF9" s="17">
        <v>0.56597921381836502</v>
      </c>
      <c r="AG9" s="17">
        <v>0.427936005404086</v>
      </c>
      <c r="AH9" s="17">
        <v>0.66024817830770399</v>
      </c>
      <c r="AI9" s="17"/>
      <c r="AJ9" s="17">
        <v>0.54374230937058698</v>
      </c>
      <c r="AK9" s="17">
        <v>0.57937742060934905</v>
      </c>
      <c r="AL9" s="17">
        <v>0.469724879966676</v>
      </c>
      <c r="AM9" s="17">
        <v>0.64245404672907003</v>
      </c>
      <c r="AN9" s="17">
        <v>0.69778948707552901</v>
      </c>
      <c r="AO9" s="17">
        <v>0.53978542305985699</v>
      </c>
      <c r="AP9" s="17"/>
      <c r="AQ9" s="17">
        <v>0.67226343066994698</v>
      </c>
      <c r="AR9" s="17">
        <v>0.54939650667761897</v>
      </c>
      <c r="AS9" s="17"/>
      <c r="AT9" s="17">
        <v>0.57333398079005804</v>
      </c>
      <c r="AU9" s="17">
        <v>0.61632963445676403</v>
      </c>
      <c r="AV9" s="17"/>
      <c r="AW9" s="17">
        <v>0.62017920040685903</v>
      </c>
      <c r="AX9" s="17">
        <v>0.562602212954598</v>
      </c>
      <c r="AY9" s="17"/>
      <c r="AZ9" s="17">
        <v>0.67216135669428201</v>
      </c>
      <c r="BA9" s="17">
        <v>0.56196120798858595</v>
      </c>
      <c r="BB9" s="17"/>
      <c r="BC9" s="17">
        <v>0.746254752906366</v>
      </c>
      <c r="BD9" s="17">
        <v>0.51711418010391497</v>
      </c>
      <c r="BE9" s="17">
        <v>0.63871738273888301</v>
      </c>
      <c r="BF9" s="17">
        <v>0.55362247636619599</v>
      </c>
    </row>
    <row r="10" spans="2:58" ht="28.9">
      <c r="B10" s="18" t="s">
        <v>415</v>
      </c>
      <c r="C10" s="19">
        <v>0.41840997993840501</v>
      </c>
      <c r="D10" s="19">
        <v>0.402210577656059</v>
      </c>
      <c r="E10" s="19">
        <v>0.433339486994472</v>
      </c>
      <c r="F10" s="19"/>
      <c r="G10" s="19">
        <v>0.33595167547416299</v>
      </c>
      <c r="H10" s="19">
        <v>0.31292905826185802</v>
      </c>
      <c r="I10" s="19">
        <v>0.397780407234885</v>
      </c>
      <c r="J10" s="19">
        <v>0.48591975936681803</v>
      </c>
      <c r="K10" s="19">
        <v>0.403852031355668</v>
      </c>
      <c r="L10" s="19">
        <v>0.51890807006930695</v>
      </c>
      <c r="M10" s="19"/>
      <c r="N10" s="19">
        <v>0.30569642084293103</v>
      </c>
      <c r="O10" s="19">
        <v>0.46094646305153197</v>
      </c>
      <c r="P10" s="19">
        <v>0.43938717737475103</v>
      </c>
      <c r="Q10" s="19">
        <v>0.47951048566537602</v>
      </c>
      <c r="R10" s="19"/>
      <c r="S10" s="19">
        <v>0.36210200535081499</v>
      </c>
      <c r="T10" s="19">
        <v>0.399021436047932</v>
      </c>
      <c r="U10" s="19">
        <v>0.32143852977388099</v>
      </c>
      <c r="V10" s="19">
        <v>0.394817767024016</v>
      </c>
      <c r="W10" s="19">
        <v>0.46652611649727399</v>
      </c>
      <c r="X10" s="19">
        <v>0.44905831997505402</v>
      </c>
      <c r="Y10" s="19">
        <v>0.51876471824255599</v>
      </c>
      <c r="Z10" s="19">
        <v>0.55785101913952695</v>
      </c>
      <c r="AA10" s="19">
        <v>0.41917538097006801</v>
      </c>
      <c r="AB10" s="19"/>
      <c r="AC10" s="19">
        <v>0.27271045476557398</v>
      </c>
      <c r="AD10" s="19">
        <v>0.46876808877149501</v>
      </c>
      <c r="AE10" s="19">
        <v>0.43440035747304101</v>
      </c>
      <c r="AF10" s="19">
        <v>0.43402078618163498</v>
      </c>
      <c r="AG10" s="19">
        <v>0.57206399459591395</v>
      </c>
      <c r="AH10" s="19">
        <v>0.33975182169229601</v>
      </c>
      <c r="AI10" s="19"/>
      <c r="AJ10" s="19">
        <v>0.45625769062941302</v>
      </c>
      <c r="AK10" s="19">
        <v>0.42062257939065101</v>
      </c>
      <c r="AL10" s="19">
        <v>0.530275120033324</v>
      </c>
      <c r="AM10" s="19">
        <v>0.35754595327092997</v>
      </c>
      <c r="AN10" s="19">
        <v>0.30221051292446999</v>
      </c>
      <c r="AO10" s="19">
        <v>0.46021457694014301</v>
      </c>
      <c r="AP10" s="19"/>
      <c r="AQ10" s="19">
        <v>0.32773656933005302</v>
      </c>
      <c r="AR10" s="19">
        <v>0.45060349332238098</v>
      </c>
      <c r="AS10" s="19"/>
      <c r="AT10" s="19">
        <v>0.42666601920994102</v>
      </c>
      <c r="AU10" s="19">
        <v>0.38367036554323503</v>
      </c>
      <c r="AV10" s="19"/>
      <c r="AW10" s="19">
        <v>0.37982079959314102</v>
      </c>
      <c r="AX10" s="19">
        <v>0.437397787045402</v>
      </c>
      <c r="AY10" s="19"/>
      <c r="AZ10" s="19">
        <v>0.32783864330571799</v>
      </c>
      <c r="BA10" s="19">
        <v>0.43803879201141399</v>
      </c>
      <c r="BB10" s="19"/>
      <c r="BC10" s="19">
        <v>0.253745247093634</v>
      </c>
      <c r="BD10" s="19">
        <v>0.48288581989608498</v>
      </c>
      <c r="BE10" s="19">
        <v>0.36128261726111699</v>
      </c>
      <c r="BF10" s="19">
        <v>0.44637752363380401</v>
      </c>
    </row>
    <row r="11" spans="2:58">
      <c r="B11" s="16" t="s">
        <v>20</v>
      </c>
    </row>
    <row r="12" spans="2:58">
      <c r="B12" t="s">
        <v>497</v>
      </c>
    </row>
    <row r="13" spans="2:58">
      <c r="B13" t="s">
        <v>498</v>
      </c>
    </row>
    <row r="15" spans="2:58">
      <c r="B15"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BF15"/>
  <sheetViews>
    <sheetView showGridLines="0" zoomScaleNormal="10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420</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576</v>
      </c>
      <c r="D7" s="10">
        <v>266</v>
      </c>
      <c r="E7" s="10">
        <v>306</v>
      </c>
      <c r="F7" s="10"/>
      <c r="G7" s="10">
        <v>66</v>
      </c>
      <c r="H7" s="10">
        <v>106</v>
      </c>
      <c r="I7" s="10">
        <v>99</v>
      </c>
      <c r="J7" s="10">
        <v>88</v>
      </c>
      <c r="K7" s="10">
        <v>90</v>
      </c>
      <c r="L7" s="10">
        <v>123</v>
      </c>
      <c r="M7" s="10"/>
      <c r="N7" s="10">
        <v>163</v>
      </c>
      <c r="O7" s="10">
        <v>154</v>
      </c>
      <c r="P7" s="10">
        <v>108</v>
      </c>
      <c r="Q7" s="10">
        <v>150</v>
      </c>
      <c r="R7" s="10"/>
      <c r="S7" s="10">
        <v>107</v>
      </c>
      <c r="T7" s="10">
        <v>90</v>
      </c>
      <c r="U7" s="10">
        <v>49</v>
      </c>
      <c r="V7" s="10">
        <v>58</v>
      </c>
      <c r="W7" s="10">
        <v>36</v>
      </c>
      <c r="X7" s="10">
        <v>71</v>
      </c>
      <c r="Y7" s="10">
        <v>54</v>
      </c>
      <c r="Z7" s="10">
        <v>36</v>
      </c>
      <c r="AA7" s="10">
        <v>75</v>
      </c>
      <c r="AB7" s="10"/>
      <c r="AC7" s="10">
        <v>153</v>
      </c>
      <c r="AD7" s="10">
        <v>186</v>
      </c>
      <c r="AE7" s="10">
        <v>78</v>
      </c>
      <c r="AF7" s="10">
        <v>85</v>
      </c>
      <c r="AG7" s="10">
        <v>58</v>
      </c>
      <c r="AH7" s="10">
        <v>16</v>
      </c>
      <c r="AI7" s="10"/>
      <c r="AJ7" s="10">
        <v>230</v>
      </c>
      <c r="AK7" s="10">
        <v>118</v>
      </c>
      <c r="AL7" s="10">
        <v>46</v>
      </c>
      <c r="AM7" s="10">
        <v>50</v>
      </c>
      <c r="AN7" s="10">
        <v>111</v>
      </c>
      <c r="AO7" s="10">
        <v>16</v>
      </c>
      <c r="AP7" s="10"/>
      <c r="AQ7" s="10">
        <v>180</v>
      </c>
      <c r="AR7" s="10">
        <v>308</v>
      </c>
      <c r="AS7" s="10"/>
      <c r="AT7" s="10">
        <v>442</v>
      </c>
      <c r="AU7" s="10">
        <v>131</v>
      </c>
      <c r="AV7" s="10"/>
      <c r="AW7" s="10">
        <v>201</v>
      </c>
      <c r="AX7" s="10">
        <v>375</v>
      </c>
      <c r="AY7" s="10"/>
      <c r="AZ7" s="10">
        <v>132</v>
      </c>
      <c r="BA7" s="10">
        <v>414</v>
      </c>
      <c r="BB7" s="10"/>
      <c r="BC7" s="10">
        <v>106</v>
      </c>
      <c r="BD7" s="10">
        <v>89</v>
      </c>
      <c r="BE7" s="10">
        <v>95</v>
      </c>
      <c r="BF7" s="10">
        <v>135</v>
      </c>
    </row>
    <row r="8" spans="2:58" ht="30" customHeight="1">
      <c r="B8" s="11" t="s">
        <v>85</v>
      </c>
      <c r="C8" s="11">
        <v>576</v>
      </c>
      <c r="D8" s="11">
        <v>277</v>
      </c>
      <c r="E8" s="11">
        <v>295</v>
      </c>
      <c r="F8" s="11"/>
      <c r="G8" s="11">
        <v>76</v>
      </c>
      <c r="H8" s="11">
        <v>105</v>
      </c>
      <c r="I8" s="11">
        <v>107</v>
      </c>
      <c r="J8" s="11">
        <v>86</v>
      </c>
      <c r="K8" s="11">
        <v>85</v>
      </c>
      <c r="L8" s="11">
        <v>113</v>
      </c>
      <c r="M8" s="11"/>
      <c r="N8" s="11">
        <v>160</v>
      </c>
      <c r="O8" s="11">
        <v>153</v>
      </c>
      <c r="P8" s="11">
        <v>106</v>
      </c>
      <c r="Q8" s="11">
        <v>156</v>
      </c>
      <c r="R8" s="11"/>
      <c r="S8" s="11">
        <v>99</v>
      </c>
      <c r="T8" s="11">
        <v>89</v>
      </c>
      <c r="U8" s="11">
        <v>54</v>
      </c>
      <c r="V8" s="11">
        <v>56</v>
      </c>
      <c r="W8" s="11">
        <v>37</v>
      </c>
      <c r="X8" s="11">
        <v>77</v>
      </c>
      <c r="Y8" s="11">
        <v>54</v>
      </c>
      <c r="Z8" s="11">
        <v>34</v>
      </c>
      <c r="AA8" s="11">
        <v>75</v>
      </c>
      <c r="AB8" s="11"/>
      <c r="AC8" s="11">
        <v>153</v>
      </c>
      <c r="AD8" s="11">
        <v>184</v>
      </c>
      <c r="AE8" s="11">
        <v>80</v>
      </c>
      <c r="AF8" s="11">
        <v>86</v>
      </c>
      <c r="AG8" s="11">
        <v>56</v>
      </c>
      <c r="AH8" s="11">
        <v>16</v>
      </c>
      <c r="AI8" s="11"/>
      <c r="AJ8" s="11">
        <v>221</v>
      </c>
      <c r="AK8" s="11">
        <v>120</v>
      </c>
      <c r="AL8" s="11">
        <v>47</v>
      </c>
      <c r="AM8" s="11">
        <v>53</v>
      </c>
      <c r="AN8" s="11">
        <v>113</v>
      </c>
      <c r="AO8" s="11">
        <v>17</v>
      </c>
      <c r="AP8" s="11"/>
      <c r="AQ8" s="11">
        <v>183</v>
      </c>
      <c r="AR8" s="11">
        <v>305</v>
      </c>
      <c r="AS8" s="11"/>
      <c r="AT8" s="11">
        <v>443</v>
      </c>
      <c r="AU8" s="11">
        <v>130</v>
      </c>
      <c r="AV8" s="11"/>
      <c r="AW8" s="11">
        <v>203</v>
      </c>
      <c r="AX8" s="11">
        <v>373</v>
      </c>
      <c r="AY8" s="11"/>
      <c r="AZ8" s="11">
        <v>133</v>
      </c>
      <c r="BA8" s="11">
        <v>411</v>
      </c>
      <c r="BB8" s="11"/>
      <c r="BC8" s="11">
        <v>111</v>
      </c>
      <c r="BD8" s="11">
        <v>90</v>
      </c>
      <c r="BE8" s="11">
        <v>96</v>
      </c>
      <c r="BF8" s="11">
        <v>131</v>
      </c>
    </row>
    <row r="9" spans="2:58" ht="72">
      <c r="B9" s="18" t="s">
        <v>421</v>
      </c>
      <c r="C9" s="17">
        <v>0.51740753007983897</v>
      </c>
      <c r="D9" s="17">
        <v>0.53750740925326601</v>
      </c>
      <c r="E9" s="17">
        <v>0.49893483089241802</v>
      </c>
      <c r="F9" s="17"/>
      <c r="G9" s="17">
        <v>0.58931401679417805</v>
      </c>
      <c r="H9" s="17">
        <v>0.58968233267032799</v>
      </c>
      <c r="I9" s="17">
        <v>0.548948239411156</v>
      </c>
      <c r="J9" s="17">
        <v>0.56685946349747696</v>
      </c>
      <c r="K9" s="17">
        <v>0.45220756806976398</v>
      </c>
      <c r="L9" s="17">
        <v>0.38375696690557998</v>
      </c>
      <c r="M9" s="17"/>
      <c r="N9" s="17">
        <v>0.57545517709711802</v>
      </c>
      <c r="O9" s="17">
        <v>0.51634312609628896</v>
      </c>
      <c r="P9" s="17">
        <v>0.52881327664843203</v>
      </c>
      <c r="Q9" s="17">
        <v>0.44739762982361397</v>
      </c>
      <c r="R9" s="17"/>
      <c r="S9" s="17">
        <v>0.56135179624173803</v>
      </c>
      <c r="T9" s="17">
        <v>0.44711406753772198</v>
      </c>
      <c r="U9" s="17">
        <v>0.49267564988401502</v>
      </c>
      <c r="V9" s="17">
        <v>0.49901803388598598</v>
      </c>
      <c r="W9" s="17">
        <v>0.39543285768099401</v>
      </c>
      <c r="X9" s="17">
        <v>0.57201094900524596</v>
      </c>
      <c r="Y9" s="17">
        <v>0.43744586867243801</v>
      </c>
      <c r="Z9" s="17">
        <v>0.62160878751273896</v>
      </c>
      <c r="AA9" s="17">
        <v>0.58827277556202096</v>
      </c>
      <c r="AB9" s="17"/>
      <c r="AC9" s="17">
        <v>0.67562899387804698</v>
      </c>
      <c r="AD9" s="17">
        <v>0.49557252542931102</v>
      </c>
      <c r="AE9" s="17">
        <v>0.46196198447257403</v>
      </c>
      <c r="AF9" s="17">
        <v>0.436968904675618</v>
      </c>
      <c r="AG9" s="17">
        <v>0.32703928089451301</v>
      </c>
      <c r="AH9" s="17">
        <v>0.63011274215216795</v>
      </c>
      <c r="AI9" s="17"/>
      <c r="AJ9" s="17">
        <v>0.47103935569693101</v>
      </c>
      <c r="AK9" s="17">
        <v>0.52092668458737501</v>
      </c>
      <c r="AL9" s="17">
        <v>0.592615439336724</v>
      </c>
      <c r="AM9" s="17">
        <v>0.46580006191470902</v>
      </c>
      <c r="AN9" s="17">
        <v>0.60430639283034004</v>
      </c>
      <c r="AO9" s="17">
        <v>0.43578226851798701</v>
      </c>
      <c r="AP9" s="17"/>
      <c r="AQ9" s="17">
        <v>0.64486265092624795</v>
      </c>
      <c r="AR9" s="17">
        <v>0.475447846668894</v>
      </c>
      <c r="AS9" s="17"/>
      <c r="AT9" s="17">
        <v>0.49084170594863502</v>
      </c>
      <c r="AU9" s="17">
        <v>0.61089160321402403</v>
      </c>
      <c r="AV9" s="17"/>
      <c r="AW9" s="17">
        <v>0.54112214563043404</v>
      </c>
      <c r="AX9" s="17">
        <v>0.50448115030904905</v>
      </c>
      <c r="AY9" s="17"/>
      <c r="AZ9" s="17">
        <v>0.71250449267131899</v>
      </c>
      <c r="BA9" s="17">
        <v>0.45038358012908303</v>
      </c>
      <c r="BB9" s="17"/>
      <c r="BC9" s="17">
        <v>0.67071892613251105</v>
      </c>
      <c r="BD9" s="17">
        <v>0.44768453708770201</v>
      </c>
      <c r="BE9" s="17">
        <v>0.61134561063369897</v>
      </c>
      <c r="BF9" s="17">
        <v>0.48432856831481502</v>
      </c>
    </row>
    <row r="10" spans="2:58" ht="28.9">
      <c r="B10" s="18" t="s">
        <v>415</v>
      </c>
      <c r="C10" s="19">
        <v>0.48259246992016103</v>
      </c>
      <c r="D10" s="19">
        <v>0.46249259074673399</v>
      </c>
      <c r="E10" s="19">
        <v>0.50106516910758203</v>
      </c>
      <c r="F10" s="19"/>
      <c r="G10" s="19">
        <v>0.410685983205822</v>
      </c>
      <c r="H10" s="19">
        <v>0.41031766732967201</v>
      </c>
      <c r="I10" s="19">
        <v>0.451051760588844</v>
      </c>
      <c r="J10" s="19">
        <v>0.43314053650252299</v>
      </c>
      <c r="K10" s="19">
        <v>0.54779243193023597</v>
      </c>
      <c r="L10" s="19">
        <v>0.61624303309441997</v>
      </c>
      <c r="M10" s="19"/>
      <c r="N10" s="19">
        <v>0.42454482290288198</v>
      </c>
      <c r="O10" s="19">
        <v>0.48365687390371098</v>
      </c>
      <c r="P10" s="19">
        <v>0.47118672335156803</v>
      </c>
      <c r="Q10" s="19">
        <v>0.55260237017638603</v>
      </c>
      <c r="R10" s="19"/>
      <c r="S10" s="19">
        <v>0.43864820375826202</v>
      </c>
      <c r="T10" s="19">
        <v>0.55288593246227802</v>
      </c>
      <c r="U10" s="19">
        <v>0.50732435011598498</v>
      </c>
      <c r="V10" s="19">
        <v>0.50098196611401402</v>
      </c>
      <c r="W10" s="19">
        <v>0.60456714231900599</v>
      </c>
      <c r="X10" s="19">
        <v>0.42798905099475398</v>
      </c>
      <c r="Y10" s="19">
        <v>0.56255413132756205</v>
      </c>
      <c r="Z10" s="19">
        <v>0.37839121248726099</v>
      </c>
      <c r="AA10" s="19">
        <v>0.41172722443797899</v>
      </c>
      <c r="AB10" s="19"/>
      <c r="AC10" s="19">
        <v>0.32437100612195402</v>
      </c>
      <c r="AD10" s="19">
        <v>0.50442747457068904</v>
      </c>
      <c r="AE10" s="19">
        <v>0.53803801552742603</v>
      </c>
      <c r="AF10" s="19">
        <v>0.563031095324382</v>
      </c>
      <c r="AG10" s="19">
        <v>0.67296071910548705</v>
      </c>
      <c r="AH10" s="19">
        <v>0.369887257847832</v>
      </c>
      <c r="AI10" s="19"/>
      <c r="AJ10" s="19">
        <v>0.52896064430306899</v>
      </c>
      <c r="AK10" s="19">
        <v>0.47907331541262499</v>
      </c>
      <c r="AL10" s="19">
        <v>0.407384560663276</v>
      </c>
      <c r="AM10" s="19">
        <v>0.53419993808529098</v>
      </c>
      <c r="AN10" s="19">
        <v>0.39569360716966001</v>
      </c>
      <c r="AO10" s="19">
        <v>0.56421773148201304</v>
      </c>
      <c r="AP10" s="19"/>
      <c r="AQ10" s="19">
        <v>0.35513734907375299</v>
      </c>
      <c r="AR10" s="19">
        <v>0.52455215333110605</v>
      </c>
      <c r="AS10" s="19"/>
      <c r="AT10" s="19">
        <v>0.50915829405136503</v>
      </c>
      <c r="AU10" s="19">
        <v>0.38910839678597597</v>
      </c>
      <c r="AV10" s="19"/>
      <c r="AW10" s="19">
        <v>0.45887785436956602</v>
      </c>
      <c r="AX10" s="19">
        <v>0.495518849690951</v>
      </c>
      <c r="AY10" s="19"/>
      <c r="AZ10" s="19">
        <v>0.28749550732868101</v>
      </c>
      <c r="BA10" s="19">
        <v>0.54961641987091703</v>
      </c>
      <c r="BB10" s="19"/>
      <c r="BC10" s="19">
        <v>0.329281073867489</v>
      </c>
      <c r="BD10" s="19">
        <v>0.55231546291229805</v>
      </c>
      <c r="BE10" s="19">
        <v>0.38865438936630098</v>
      </c>
      <c r="BF10" s="19">
        <v>0.51567143168518503</v>
      </c>
    </row>
    <row r="11" spans="2:58">
      <c r="B11" s="16" t="s">
        <v>20</v>
      </c>
    </row>
    <row r="12" spans="2:58">
      <c r="B12" t="s">
        <v>497</v>
      </c>
    </row>
    <row r="13" spans="2:58">
      <c r="B13" t="s">
        <v>498</v>
      </c>
    </row>
    <row r="15" spans="2:58">
      <c r="B15"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BF15"/>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422</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568</v>
      </c>
      <c r="D7" s="10">
        <v>265</v>
      </c>
      <c r="E7" s="10">
        <v>298</v>
      </c>
      <c r="F7" s="10"/>
      <c r="G7" s="10">
        <v>65</v>
      </c>
      <c r="H7" s="10">
        <v>96</v>
      </c>
      <c r="I7" s="10">
        <v>79</v>
      </c>
      <c r="J7" s="10">
        <v>106</v>
      </c>
      <c r="K7" s="10">
        <v>86</v>
      </c>
      <c r="L7" s="10">
        <v>131</v>
      </c>
      <c r="M7" s="10"/>
      <c r="N7" s="10">
        <v>150</v>
      </c>
      <c r="O7" s="10">
        <v>146</v>
      </c>
      <c r="P7" s="10">
        <v>125</v>
      </c>
      <c r="Q7" s="10">
        <v>146</v>
      </c>
      <c r="R7" s="10"/>
      <c r="S7" s="10">
        <v>106</v>
      </c>
      <c r="T7" s="10">
        <v>86</v>
      </c>
      <c r="U7" s="10">
        <v>52</v>
      </c>
      <c r="V7" s="10">
        <v>70</v>
      </c>
      <c r="W7" s="10">
        <v>41</v>
      </c>
      <c r="X7" s="10">
        <v>54</v>
      </c>
      <c r="Y7" s="10">
        <v>54</v>
      </c>
      <c r="Z7" s="10">
        <v>28</v>
      </c>
      <c r="AA7" s="10">
        <v>77</v>
      </c>
      <c r="AB7" s="10"/>
      <c r="AC7" s="10">
        <v>137</v>
      </c>
      <c r="AD7" s="10">
        <v>176</v>
      </c>
      <c r="AE7" s="10">
        <v>71</v>
      </c>
      <c r="AF7" s="10">
        <v>93</v>
      </c>
      <c r="AG7" s="10">
        <v>69</v>
      </c>
      <c r="AH7" s="10">
        <v>22</v>
      </c>
      <c r="AI7" s="10"/>
      <c r="AJ7" s="10">
        <v>217</v>
      </c>
      <c r="AK7" s="10">
        <v>134</v>
      </c>
      <c r="AL7" s="10">
        <v>34</v>
      </c>
      <c r="AM7" s="10">
        <v>42</v>
      </c>
      <c r="AN7" s="10">
        <v>121</v>
      </c>
      <c r="AO7" s="10">
        <v>16</v>
      </c>
      <c r="AP7" s="10"/>
      <c r="AQ7" s="10">
        <v>171</v>
      </c>
      <c r="AR7" s="10">
        <v>315</v>
      </c>
      <c r="AS7" s="10"/>
      <c r="AT7" s="10">
        <v>450</v>
      </c>
      <c r="AU7" s="10">
        <v>115</v>
      </c>
      <c r="AV7" s="10"/>
      <c r="AW7" s="10">
        <v>200</v>
      </c>
      <c r="AX7" s="10">
        <v>368</v>
      </c>
      <c r="AY7" s="10"/>
      <c r="AZ7" s="10">
        <v>124</v>
      </c>
      <c r="BA7" s="10">
        <v>422</v>
      </c>
      <c r="BB7" s="10"/>
      <c r="BC7" s="10">
        <v>115</v>
      </c>
      <c r="BD7" s="10">
        <v>81</v>
      </c>
      <c r="BE7" s="10">
        <v>96</v>
      </c>
      <c r="BF7" s="10">
        <v>159</v>
      </c>
    </row>
    <row r="8" spans="2:58" ht="30" customHeight="1">
      <c r="B8" s="11" t="s">
        <v>85</v>
      </c>
      <c r="C8" s="11">
        <v>564</v>
      </c>
      <c r="D8" s="11">
        <v>271</v>
      </c>
      <c r="E8" s="11">
        <v>288</v>
      </c>
      <c r="F8" s="11"/>
      <c r="G8" s="11">
        <v>74</v>
      </c>
      <c r="H8" s="11">
        <v>95</v>
      </c>
      <c r="I8" s="11">
        <v>84</v>
      </c>
      <c r="J8" s="11">
        <v>105</v>
      </c>
      <c r="K8" s="11">
        <v>80</v>
      </c>
      <c r="L8" s="11">
        <v>121</v>
      </c>
      <c r="M8" s="11"/>
      <c r="N8" s="11">
        <v>148</v>
      </c>
      <c r="O8" s="11">
        <v>144</v>
      </c>
      <c r="P8" s="11">
        <v>123</v>
      </c>
      <c r="Q8" s="11">
        <v>147</v>
      </c>
      <c r="R8" s="11"/>
      <c r="S8" s="11">
        <v>99</v>
      </c>
      <c r="T8" s="11">
        <v>85</v>
      </c>
      <c r="U8" s="11">
        <v>56</v>
      </c>
      <c r="V8" s="11">
        <v>68</v>
      </c>
      <c r="W8" s="11">
        <v>41</v>
      </c>
      <c r="X8" s="11">
        <v>57</v>
      </c>
      <c r="Y8" s="11">
        <v>54</v>
      </c>
      <c r="Z8" s="11">
        <v>26</v>
      </c>
      <c r="AA8" s="11">
        <v>78</v>
      </c>
      <c r="AB8" s="11"/>
      <c r="AC8" s="11">
        <v>136</v>
      </c>
      <c r="AD8" s="11">
        <v>172</v>
      </c>
      <c r="AE8" s="11">
        <v>74</v>
      </c>
      <c r="AF8" s="11">
        <v>92</v>
      </c>
      <c r="AG8" s="11">
        <v>68</v>
      </c>
      <c r="AH8" s="11">
        <v>22</v>
      </c>
      <c r="AI8" s="11"/>
      <c r="AJ8" s="11">
        <v>207</v>
      </c>
      <c r="AK8" s="11">
        <v>134</v>
      </c>
      <c r="AL8" s="11">
        <v>34</v>
      </c>
      <c r="AM8" s="11">
        <v>45</v>
      </c>
      <c r="AN8" s="11">
        <v>122</v>
      </c>
      <c r="AO8" s="11">
        <v>17</v>
      </c>
      <c r="AP8" s="11"/>
      <c r="AQ8" s="11">
        <v>173</v>
      </c>
      <c r="AR8" s="11">
        <v>310</v>
      </c>
      <c r="AS8" s="11"/>
      <c r="AT8" s="11">
        <v>447</v>
      </c>
      <c r="AU8" s="11">
        <v>114</v>
      </c>
      <c r="AV8" s="11"/>
      <c r="AW8" s="11">
        <v>202</v>
      </c>
      <c r="AX8" s="11">
        <v>362</v>
      </c>
      <c r="AY8" s="11"/>
      <c r="AZ8" s="11">
        <v>125</v>
      </c>
      <c r="BA8" s="11">
        <v>416</v>
      </c>
      <c r="BB8" s="11"/>
      <c r="BC8" s="11">
        <v>120</v>
      </c>
      <c r="BD8" s="11">
        <v>80</v>
      </c>
      <c r="BE8" s="11">
        <v>95</v>
      </c>
      <c r="BF8" s="11">
        <v>153</v>
      </c>
    </row>
    <row r="9" spans="2:58" ht="72">
      <c r="B9" s="18" t="s">
        <v>423</v>
      </c>
      <c r="C9" s="17">
        <v>0.34150323375592101</v>
      </c>
      <c r="D9" s="17">
        <v>0.37501214339078298</v>
      </c>
      <c r="E9" s="17">
        <v>0.31214773424607201</v>
      </c>
      <c r="F9" s="17"/>
      <c r="G9" s="17">
        <v>0.431749478357975</v>
      </c>
      <c r="H9" s="17">
        <v>0.44297339844988398</v>
      </c>
      <c r="I9" s="17">
        <v>0.44774419573708402</v>
      </c>
      <c r="J9" s="17">
        <v>0.31600126691782698</v>
      </c>
      <c r="K9" s="17">
        <v>0.28517263210542299</v>
      </c>
      <c r="L9" s="17">
        <v>0.196782904287855</v>
      </c>
      <c r="M9" s="17"/>
      <c r="N9" s="17">
        <v>0.470419374812448</v>
      </c>
      <c r="O9" s="17">
        <v>0.326226481510481</v>
      </c>
      <c r="P9" s="17">
        <v>0.26435223874174102</v>
      </c>
      <c r="Q9" s="17">
        <v>0.29353855278579399</v>
      </c>
      <c r="R9" s="17"/>
      <c r="S9" s="17">
        <v>0.47793015495899099</v>
      </c>
      <c r="T9" s="17">
        <v>0.294800160760741</v>
      </c>
      <c r="U9" s="17">
        <v>0.313222708114198</v>
      </c>
      <c r="V9" s="17">
        <v>0.36779413679524298</v>
      </c>
      <c r="W9" s="17">
        <v>0.358646332671339</v>
      </c>
      <c r="X9" s="17">
        <v>0.25983742174957503</v>
      </c>
      <c r="Y9" s="17">
        <v>0.24337069138290801</v>
      </c>
      <c r="Z9" s="17">
        <v>0.199420452890364</v>
      </c>
      <c r="AA9" s="17">
        <v>0.38350288157427798</v>
      </c>
      <c r="AB9" s="17"/>
      <c r="AC9" s="17">
        <v>0.52661835870763796</v>
      </c>
      <c r="AD9" s="17">
        <v>0.28700246812055302</v>
      </c>
      <c r="AE9" s="17">
        <v>0.35519681410420501</v>
      </c>
      <c r="AF9" s="17">
        <v>0.25452635100402499</v>
      </c>
      <c r="AG9" s="17">
        <v>0.23540768897838699</v>
      </c>
      <c r="AH9" s="17">
        <v>0.26711466447068699</v>
      </c>
      <c r="AI9" s="17"/>
      <c r="AJ9" s="17">
        <v>0.26800997671842203</v>
      </c>
      <c r="AK9" s="17">
        <v>0.29917738688895301</v>
      </c>
      <c r="AL9" s="17">
        <v>0.43254497933462299</v>
      </c>
      <c r="AM9" s="17">
        <v>0.446979843144995</v>
      </c>
      <c r="AN9" s="17">
        <v>0.44064315096701401</v>
      </c>
      <c r="AO9" s="17">
        <v>0.341682696239483</v>
      </c>
      <c r="AP9" s="17"/>
      <c r="AQ9" s="17">
        <v>0.40860370043210198</v>
      </c>
      <c r="AR9" s="17">
        <v>0.34149052660395801</v>
      </c>
      <c r="AS9" s="17"/>
      <c r="AT9" s="17">
        <v>0.31727627693750898</v>
      </c>
      <c r="AU9" s="17">
        <v>0.44543026155230397</v>
      </c>
      <c r="AV9" s="17"/>
      <c r="AW9" s="17">
        <v>0.432876237121743</v>
      </c>
      <c r="AX9" s="17">
        <v>0.29050144467632999</v>
      </c>
      <c r="AY9" s="17"/>
      <c r="AZ9" s="17">
        <v>0.498778649136289</v>
      </c>
      <c r="BA9" s="17">
        <v>0.290282029770493</v>
      </c>
      <c r="BB9" s="17"/>
      <c r="BC9" s="17">
        <v>0.533921175329229</v>
      </c>
      <c r="BD9" s="17">
        <v>0.27422638804722699</v>
      </c>
      <c r="BE9" s="17">
        <v>0.400484445110383</v>
      </c>
      <c r="BF9" s="17">
        <v>0.25642238435426901</v>
      </c>
    </row>
    <row r="10" spans="2:58" ht="28.9">
      <c r="B10" s="18" t="s">
        <v>415</v>
      </c>
      <c r="C10" s="19">
        <v>0.65849676624407905</v>
      </c>
      <c r="D10" s="19">
        <v>0.62498785660921696</v>
      </c>
      <c r="E10" s="19">
        <v>0.68785226575392799</v>
      </c>
      <c r="F10" s="19"/>
      <c r="G10" s="19">
        <v>0.56825052164202505</v>
      </c>
      <c r="H10" s="19">
        <v>0.55702660155011596</v>
      </c>
      <c r="I10" s="19">
        <v>0.55225580426291598</v>
      </c>
      <c r="J10" s="19">
        <v>0.68399873308217296</v>
      </c>
      <c r="K10" s="19">
        <v>0.71482736789457701</v>
      </c>
      <c r="L10" s="19">
        <v>0.80321709571214495</v>
      </c>
      <c r="M10" s="19"/>
      <c r="N10" s="19">
        <v>0.529580625187552</v>
      </c>
      <c r="O10" s="19">
        <v>0.67377351848951905</v>
      </c>
      <c r="P10" s="19">
        <v>0.73564776125825904</v>
      </c>
      <c r="Q10" s="19">
        <v>0.70646144721420601</v>
      </c>
      <c r="R10" s="19"/>
      <c r="S10" s="19">
        <v>0.52206984504100895</v>
      </c>
      <c r="T10" s="19">
        <v>0.705199839239259</v>
      </c>
      <c r="U10" s="19">
        <v>0.68677729188580205</v>
      </c>
      <c r="V10" s="19">
        <v>0.63220586320475702</v>
      </c>
      <c r="W10" s="19">
        <v>0.64135366732866095</v>
      </c>
      <c r="X10" s="19">
        <v>0.74016257825042497</v>
      </c>
      <c r="Y10" s="19">
        <v>0.75662930861709199</v>
      </c>
      <c r="Z10" s="19">
        <v>0.80057954710963597</v>
      </c>
      <c r="AA10" s="19">
        <v>0.61649711842572197</v>
      </c>
      <c r="AB10" s="19"/>
      <c r="AC10" s="19">
        <v>0.47338164129236199</v>
      </c>
      <c r="AD10" s="19">
        <v>0.71299753187944703</v>
      </c>
      <c r="AE10" s="19">
        <v>0.64480318589579499</v>
      </c>
      <c r="AF10" s="19">
        <v>0.74547364899597501</v>
      </c>
      <c r="AG10" s="19">
        <v>0.76459231102161296</v>
      </c>
      <c r="AH10" s="19">
        <v>0.73288533552931301</v>
      </c>
      <c r="AI10" s="19"/>
      <c r="AJ10" s="19">
        <v>0.73199002328157803</v>
      </c>
      <c r="AK10" s="19">
        <v>0.70082261311104699</v>
      </c>
      <c r="AL10" s="19">
        <v>0.56745502066537701</v>
      </c>
      <c r="AM10" s="19">
        <v>0.55302015685500505</v>
      </c>
      <c r="AN10" s="19">
        <v>0.55935684903298599</v>
      </c>
      <c r="AO10" s="19">
        <v>0.658317303760517</v>
      </c>
      <c r="AP10" s="19"/>
      <c r="AQ10" s="19">
        <v>0.59139629956789797</v>
      </c>
      <c r="AR10" s="19">
        <v>0.65850947339604204</v>
      </c>
      <c r="AS10" s="19"/>
      <c r="AT10" s="19">
        <v>0.68272372306249096</v>
      </c>
      <c r="AU10" s="19">
        <v>0.55456973844769597</v>
      </c>
      <c r="AV10" s="19"/>
      <c r="AW10" s="19">
        <v>0.56712376287825705</v>
      </c>
      <c r="AX10" s="19">
        <v>0.70949855532367001</v>
      </c>
      <c r="AY10" s="19"/>
      <c r="AZ10" s="19">
        <v>0.501221350863711</v>
      </c>
      <c r="BA10" s="19">
        <v>0.709717970229507</v>
      </c>
      <c r="BB10" s="19"/>
      <c r="BC10" s="19">
        <v>0.466078824670771</v>
      </c>
      <c r="BD10" s="19">
        <v>0.72577361195277201</v>
      </c>
      <c r="BE10" s="19">
        <v>0.59951555488961705</v>
      </c>
      <c r="BF10" s="19">
        <v>0.74357761564573099</v>
      </c>
    </row>
    <row r="11" spans="2:58">
      <c r="B11" s="16" t="s">
        <v>20</v>
      </c>
    </row>
    <row r="12" spans="2:58">
      <c r="B12" t="s">
        <v>497</v>
      </c>
    </row>
    <row r="13" spans="2:58">
      <c r="B13" t="s">
        <v>498</v>
      </c>
    </row>
    <row r="15" spans="2:58">
      <c r="B15"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BF15"/>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424</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607</v>
      </c>
      <c r="D7" s="10">
        <v>277</v>
      </c>
      <c r="E7" s="10">
        <v>330</v>
      </c>
      <c r="F7" s="10"/>
      <c r="G7" s="10">
        <v>71</v>
      </c>
      <c r="H7" s="10">
        <v>113</v>
      </c>
      <c r="I7" s="10">
        <v>93</v>
      </c>
      <c r="J7" s="10">
        <v>111</v>
      </c>
      <c r="K7" s="10">
        <v>80</v>
      </c>
      <c r="L7" s="10">
        <v>139</v>
      </c>
      <c r="M7" s="10"/>
      <c r="N7" s="10">
        <v>163</v>
      </c>
      <c r="O7" s="10">
        <v>152</v>
      </c>
      <c r="P7" s="10">
        <v>139</v>
      </c>
      <c r="Q7" s="10">
        <v>153</v>
      </c>
      <c r="R7" s="10"/>
      <c r="S7" s="10">
        <v>121</v>
      </c>
      <c r="T7" s="10">
        <v>103</v>
      </c>
      <c r="U7" s="10">
        <v>58</v>
      </c>
      <c r="V7" s="10">
        <v>65</v>
      </c>
      <c r="W7" s="10">
        <v>60</v>
      </c>
      <c r="X7" s="10">
        <v>50</v>
      </c>
      <c r="Y7" s="10">
        <v>53</v>
      </c>
      <c r="Z7" s="10">
        <v>24</v>
      </c>
      <c r="AA7" s="10">
        <v>73</v>
      </c>
      <c r="AB7" s="10"/>
      <c r="AC7" s="10">
        <v>155</v>
      </c>
      <c r="AD7" s="10">
        <v>181</v>
      </c>
      <c r="AE7" s="10">
        <v>79</v>
      </c>
      <c r="AF7" s="10">
        <v>108</v>
      </c>
      <c r="AG7" s="10">
        <v>59</v>
      </c>
      <c r="AH7" s="10">
        <v>25</v>
      </c>
      <c r="AI7" s="10"/>
      <c r="AJ7" s="10">
        <v>233</v>
      </c>
      <c r="AK7" s="10">
        <v>122</v>
      </c>
      <c r="AL7" s="10">
        <v>51</v>
      </c>
      <c r="AM7" s="10">
        <v>48</v>
      </c>
      <c r="AN7" s="10">
        <v>126</v>
      </c>
      <c r="AO7" s="10">
        <v>20</v>
      </c>
      <c r="AP7" s="10"/>
      <c r="AQ7" s="10">
        <v>171</v>
      </c>
      <c r="AR7" s="10">
        <v>336</v>
      </c>
      <c r="AS7" s="10"/>
      <c r="AT7" s="10">
        <v>473</v>
      </c>
      <c r="AU7" s="10">
        <v>128</v>
      </c>
      <c r="AV7" s="10"/>
      <c r="AW7" s="10">
        <v>224</v>
      </c>
      <c r="AX7" s="10">
        <v>383</v>
      </c>
      <c r="AY7" s="10"/>
      <c r="AZ7" s="10">
        <v>130</v>
      </c>
      <c r="BA7" s="10">
        <v>454</v>
      </c>
      <c r="BB7" s="10"/>
      <c r="BC7" s="10">
        <v>125</v>
      </c>
      <c r="BD7" s="10">
        <v>98</v>
      </c>
      <c r="BE7" s="10">
        <v>101</v>
      </c>
      <c r="BF7" s="10">
        <v>155</v>
      </c>
    </row>
    <row r="8" spans="2:58" ht="30" customHeight="1">
      <c r="B8" s="11" t="s">
        <v>85</v>
      </c>
      <c r="C8" s="11">
        <v>605</v>
      </c>
      <c r="D8" s="11">
        <v>286</v>
      </c>
      <c r="E8" s="11">
        <v>319</v>
      </c>
      <c r="F8" s="11"/>
      <c r="G8" s="11">
        <v>83</v>
      </c>
      <c r="H8" s="11">
        <v>111</v>
      </c>
      <c r="I8" s="11">
        <v>99</v>
      </c>
      <c r="J8" s="11">
        <v>109</v>
      </c>
      <c r="K8" s="11">
        <v>74</v>
      </c>
      <c r="L8" s="11">
        <v>128</v>
      </c>
      <c r="M8" s="11"/>
      <c r="N8" s="11">
        <v>161</v>
      </c>
      <c r="O8" s="11">
        <v>151</v>
      </c>
      <c r="P8" s="11">
        <v>138</v>
      </c>
      <c r="Q8" s="11">
        <v>155</v>
      </c>
      <c r="R8" s="11"/>
      <c r="S8" s="11">
        <v>111</v>
      </c>
      <c r="T8" s="11">
        <v>103</v>
      </c>
      <c r="U8" s="11">
        <v>64</v>
      </c>
      <c r="V8" s="11">
        <v>62</v>
      </c>
      <c r="W8" s="11">
        <v>62</v>
      </c>
      <c r="X8" s="11">
        <v>55</v>
      </c>
      <c r="Y8" s="11">
        <v>53</v>
      </c>
      <c r="Z8" s="11">
        <v>23</v>
      </c>
      <c r="AA8" s="11">
        <v>72</v>
      </c>
      <c r="AB8" s="11"/>
      <c r="AC8" s="11">
        <v>153</v>
      </c>
      <c r="AD8" s="11">
        <v>180</v>
      </c>
      <c r="AE8" s="11">
        <v>80</v>
      </c>
      <c r="AF8" s="11">
        <v>108</v>
      </c>
      <c r="AG8" s="11">
        <v>59</v>
      </c>
      <c r="AH8" s="11">
        <v>24</v>
      </c>
      <c r="AI8" s="11"/>
      <c r="AJ8" s="11">
        <v>221</v>
      </c>
      <c r="AK8" s="11">
        <v>124</v>
      </c>
      <c r="AL8" s="11">
        <v>54</v>
      </c>
      <c r="AM8" s="11">
        <v>50</v>
      </c>
      <c r="AN8" s="11">
        <v>125</v>
      </c>
      <c r="AO8" s="11">
        <v>22</v>
      </c>
      <c r="AP8" s="11"/>
      <c r="AQ8" s="11">
        <v>172</v>
      </c>
      <c r="AR8" s="11">
        <v>334</v>
      </c>
      <c r="AS8" s="11"/>
      <c r="AT8" s="11">
        <v>471</v>
      </c>
      <c r="AU8" s="11">
        <v>128</v>
      </c>
      <c r="AV8" s="11"/>
      <c r="AW8" s="11">
        <v>226</v>
      </c>
      <c r="AX8" s="11">
        <v>378</v>
      </c>
      <c r="AY8" s="11"/>
      <c r="AZ8" s="11">
        <v>131</v>
      </c>
      <c r="BA8" s="11">
        <v>449</v>
      </c>
      <c r="BB8" s="11"/>
      <c r="BC8" s="11">
        <v>131</v>
      </c>
      <c r="BD8" s="11">
        <v>98</v>
      </c>
      <c r="BE8" s="11">
        <v>100</v>
      </c>
      <c r="BF8" s="11">
        <v>149</v>
      </c>
    </row>
    <row r="9" spans="2:58" ht="72">
      <c r="B9" s="18" t="s">
        <v>425</v>
      </c>
      <c r="C9" s="17">
        <v>0.26708943324911399</v>
      </c>
      <c r="D9" s="17">
        <v>0.28277278641999398</v>
      </c>
      <c r="E9" s="17">
        <v>0.25302555608178101</v>
      </c>
      <c r="F9" s="17"/>
      <c r="G9" s="17">
        <v>0.36213409836323401</v>
      </c>
      <c r="H9" s="17">
        <v>0.43196340558392199</v>
      </c>
      <c r="I9" s="17">
        <v>0.349536525095755</v>
      </c>
      <c r="J9" s="17">
        <v>0.13747027365391201</v>
      </c>
      <c r="K9" s="17">
        <v>0.178757390419682</v>
      </c>
      <c r="L9" s="17">
        <v>0.16025297727781099</v>
      </c>
      <c r="M9" s="17"/>
      <c r="N9" s="17">
        <v>0.40928204649008898</v>
      </c>
      <c r="O9" s="17">
        <v>0.212270359421392</v>
      </c>
      <c r="P9" s="17">
        <v>0.23487148266150101</v>
      </c>
      <c r="Q9" s="17">
        <v>0.20195424101034201</v>
      </c>
      <c r="R9" s="17"/>
      <c r="S9" s="17">
        <v>0.36606199000007</v>
      </c>
      <c r="T9" s="17">
        <v>0.19084037192650799</v>
      </c>
      <c r="U9" s="17">
        <v>0.25093298762062599</v>
      </c>
      <c r="V9" s="17">
        <v>0.238702219966342</v>
      </c>
      <c r="W9" s="17">
        <v>0.322408125277722</v>
      </c>
      <c r="X9" s="17">
        <v>0.28694567901286899</v>
      </c>
      <c r="Y9" s="17">
        <v>0.19556455815835599</v>
      </c>
      <c r="Z9" s="17">
        <v>0.32833198793091101</v>
      </c>
      <c r="AA9" s="17">
        <v>0.23168585618381701</v>
      </c>
      <c r="AB9" s="17"/>
      <c r="AC9" s="17">
        <v>0.41430606987965302</v>
      </c>
      <c r="AD9" s="17">
        <v>0.235715987540076</v>
      </c>
      <c r="AE9" s="17">
        <v>0.286771710659116</v>
      </c>
      <c r="AF9" s="17">
        <v>0.163586726542233</v>
      </c>
      <c r="AG9" s="17">
        <v>0.13439157514713199</v>
      </c>
      <c r="AH9" s="17">
        <v>0.291957607502764</v>
      </c>
      <c r="AI9" s="17"/>
      <c r="AJ9" s="17">
        <v>0.209308610797278</v>
      </c>
      <c r="AK9" s="17">
        <v>0.26474432425334998</v>
      </c>
      <c r="AL9" s="17">
        <v>0.238200818288472</v>
      </c>
      <c r="AM9" s="17">
        <v>0.21165287778679601</v>
      </c>
      <c r="AN9" s="17">
        <v>0.39813789741224198</v>
      </c>
      <c r="AO9" s="17">
        <v>0.30759329411643999</v>
      </c>
      <c r="AP9" s="17"/>
      <c r="AQ9" s="17">
        <v>0.39469329593095598</v>
      </c>
      <c r="AR9" s="17">
        <v>0.21338627872447</v>
      </c>
      <c r="AS9" s="17"/>
      <c r="AT9" s="17">
        <v>0.24470790416576099</v>
      </c>
      <c r="AU9" s="17">
        <v>0.34564185762999999</v>
      </c>
      <c r="AV9" s="17"/>
      <c r="AW9" s="17">
        <v>0.29511886095061202</v>
      </c>
      <c r="AX9" s="17">
        <v>0.25034317597250799</v>
      </c>
      <c r="AY9" s="17"/>
      <c r="AZ9" s="17">
        <v>0.391024287613154</v>
      </c>
      <c r="BA9" s="17">
        <v>0.22517815763441301</v>
      </c>
      <c r="BB9" s="17"/>
      <c r="BC9" s="17">
        <v>0.40635165290172298</v>
      </c>
      <c r="BD9" s="17">
        <v>0.233574471712202</v>
      </c>
      <c r="BE9" s="17">
        <v>0.37096386357934302</v>
      </c>
      <c r="BF9" s="17">
        <v>0.20592061207891901</v>
      </c>
    </row>
    <row r="10" spans="2:58" ht="28.9">
      <c r="B10" s="18" t="s">
        <v>415</v>
      </c>
      <c r="C10" s="19">
        <v>0.73291056675088595</v>
      </c>
      <c r="D10" s="19">
        <v>0.71722721358000596</v>
      </c>
      <c r="E10" s="19">
        <v>0.74697444391821899</v>
      </c>
      <c r="F10" s="19"/>
      <c r="G10" s="19">
        <v>0.63786590163676604</v>
      </c>
      <c r="H10" s="19">
        <v>0.56803659441607801</v>
      </c>
      <c r="I10" s="19">
        <v>0.65046347490424405</v>
      </c>
      <c r="J10" s="19">
        <v>0.86252972634608804</v>
      </c>
      <c r="K10" s="19">
        <v>0.82124260958031803</v>
      </c>
      <c r="L10" s="19">
        <v>0.83974702272218904</v>
      </c>
      <c r="M10" s="19"/>
      <c r="N10" s="19">
        <v>0.59071795350991096</v>
      </c>
      <c r="O10" s="19">
        <v>0.78772964057860895</v>
      </c>
      <c r="P10" s="19">
        <v>0.76512851733849896</v>
      </c>
      <c r="Q10" s="19">
        <v>0.79804575898965802</v>
      </c>
      <c r="R10" s="19"/>
      <c r="S10" s="19">
        <v>0.633938009999931</v>
      </c>
      <c r="T10" s="19">
        <v>0.80915962807349195</v>
      </c>
      <c r="U10" s="19">
        <v>0.74906701237937401</v>
      </c>
      <c r="V10" s="19">
        <v>0.761297780033658</v>
      </c>
      <c r="W10" s="19">
        <v>0.677591874722278</v>
      </c>
      <c r="X10" s="19">
        <v>0.71305432098713095</v>
      </c>
      <c r="Y10" s="19">
        <v>0.80443544184164395</v>
      </c>
      <c r="Z10" s="19">
        <v>0.67166801206908899</v>
      </c>
      <c r="AA10" s="19">
        <v>0.76831414381618302</v>
      </c>
      <c r="AB10" s="19"/>
      <c r="AC10" s="19">
        <v>0.58569393012034698</v>
      </c>
      <c r="AD10" s="19">
        <v>0.76428401245992394</v>
      </c>
      <c r="AE10" s="19">
        <v>0.713228289340884</v>
      </c>
      <c r="AF10" s="19">
        <v>0.83641327345776695</v>
      </c>
      <c r="AG10" s="19">
        <v>0.86560842485286804</v>
      </c>
      <c r="AH10" s="19">
        <v>0.708042392497236</v>
      </c>
      <c r="AI10" s="19"/>
      <c r="AJ10" s="19">
        <v>0.79069138920272197</v>
      </c>
      <c r="AK10" s="19">
        <v>0.73525567574664996</v>
      </c>
      <c r="AL10" s="19">
        <v>0.76179918171152805</v>
      </c>
      <c r="AM10" s="19">
        <v>0.78834712221320402</v>
      </c>
      <c r="AN10" s="19">
        <v>0.60186210258775796</v>
      </c>
      <c r="AO10" s="19">
        <v>0.69240670588356001</v>
      </c>
      <c r="AP10" s="19"/>
      <c r="AQ10" s="19">
        <v>0.60530670406904397</v>
      </c>
      <c r="AR10" s="19">
        <v>0.78661372127552998</v>
      </c>
      <c r="AS10" s="19"/>
      <c r="AT10" s="19">
        <v>0.75529209583423895</v>
      </c>
      <c r="AU10" s="19">
        <v>0.65435814237000001</v>
      </c>
      <c r="AV10" s="19"/>
      <c r="AW10" s="19">
        <v>0.70488113904938798</v>
      </c>
      <c r="AX10" s="19">
        <v>0.74965682402749201</v>
      </c>
      <c r="AY10" s="19"/>
      <c r="AZ10" s="19">
        <v>0.608975712386846</v>
      </c>
      <c r="BA10" s="19">
        <v>0.77482184236558704</v>
      </c>
      <c r="BB10" s="19"/>
      <c r="BC10" s="19">
        <v>0.59364834709827696</v>
      </c>
      <c r="BD10" s="19">
        <v>0.76642552828779797</v>
      </c>
      <c r="BE10" s="19">
        <v>0.62903613642065703</v>
      </c>
      <c r="BF10" s="19">
        <v>0.79407938792108101</v>
      </c>
    </row>
    <row r="11" spans="2:58">
      <c r="B11" s="16" t="s">
        <v>20</v>
      </c>
    </row>
    <row r="12" spans="2:58">
      <c r="B12" t="s">
        <v>497</v>
      </c>
    </row>
    <row r="13" spans="2:58">
      <c r="B13" t="s">
        <v>498</v>
      </c>
    </row>
    <row r="15" spans="2:58">
      <c r="B15"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BF15"/>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426</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564</v>
      </c>
      <c r="D7" s="10">
        <v>280</v>
      </c>
      <c r="E7" s="10">
        <v>283</v>
      </c>
      <c r="F7" s="10"/>
      <c r="G7" s="10">
        <v>75</v>
      </c>
      <c r="H7" s="10">
        <v>93</v>
      </c>
      <c r="I7" s="10">
        <v>101</v>
      </c>
      <c r="J7" s="10">
        <v>89</v>
      </c>
      <c r="K7" s="10">
        <v>79</v>
      </c>
      <c r="L7" s="10">
        <v>126</v>
      </c>
      <c r="M7" s="10"/>
      <c r="N7" s="10">
        <v>160</v>
      </c>
      <c r="O7" s="10">
        <v>145</v>
      </c>
      <c r="P7" s="10">
        <v>131</v>
      </c>
      <c r="Q7" s="10">
        <v>126</v>
      </c>
      <c r="R7" s="10"/>
      <c r="S7" s="10">
        <v>91</v>
      </c>
      <c r="T7" s="10">
        <v>85</v>
      </c>
      <c r="U7" s="10">
        <v>45</v>
      </c>
      <c r="V7" s="10">
        <v>69</v>
      </c>
      <c r="W7" s="10">
        <v>56</v>
      </c>
      <c r="X7" s="10">
        <v>58</v>
      </c>
      <c r="Y7" s="10">
        <v>59</v>
      </c>
      <c r="Z7" s="10">
        <v>31</v>
      </c>
      <c r="AA7" s="10">
        <v>70</v>
      </c>
      <c r="AB7" s="10"/>
      <c r="AC7" s="10">
        <v>146</v>
      </c>
      <c r="AD7" s="10">
        <v>171</v>
      </c>
      <c r="AE7" s="10">
        <v>70</v>
      </c>
      <c r="AF7" s="10">
        <v>92</v>
      </c>
      <c r="AG7" s="10">
        <v>62</v>
      </c>
      <c r="AH7" s="10">
        <v>23</v>
      </c>
      <c r="AI7" s="10"/>
      <c r="AJ7" s="10">
        <v>228</v>
      </c>
      <c r="AK7" s="10">
        <v>119</v>
      </c>
      <c r="AL7" s="10">
        <v>31</v>
      </c>
      <c r="AM7" s="10">
        <v>51</v>
      </c>
      <c r="AN7" s="10">
        <v>117</v>
      </c>
      <c r="AO7" s="10">
        <v>14</v>
      </c>
      <c r="AP7" s="10"/>
      <c r="AQ7" s="10">
        <v>162</v>
      </c>
      <c r="AR7" s="10">
        <v>318</v>
      </c>
      <c r="AS7" s="10"/>
      <c r="AT7" s="10">
        <v>442</v>
      </c>
      <c r="AU7" s="10">
        <v>118</v>
      </c>
      <c r="AV7" s="10"/>
      <c r="AW7" s="10">
        <v>211</v>
      </c>
      <c r="AX7" s="10">
        <v>353</v>
      </c>
      <c r="AY7" s="10"/>
      <c r="AZ7" s="10">
        <v>119</v>
      </c>
      <c r="BA7" s="10">
        <v>426</v>
      </c>
      <c r="BB7" s="10"/>
      <c r="BC7" s="10">
        <v>127</v>
      </c>
      <c r="BD7" s="10">
        <v>64</v>
      </c>
      <c r="BE7" s="10">
        <v>104</v>
      </c>
      <c r="BF7" s="10">
        <v>141</v>
      </c>
    </row>
    <row r="8" spans="2:58" ht="30" customHeight="1">
      <c r="B8" s="11" t="s">
        <v>85</v>
      </c>
      <c r="C8" s="11">
        <v>568</v>
      </c>
      <c r="D8" s="11">
        <v>294</v>
      </c>
      <c r="E8" s="11">
        <v>273</v>
      </c>
      <c r="F8" s="11"/>
      <c r="G8" s="11">
        <v>88</v>
      </c>
      <c r="H8" s="11">
        <v>92</v>
      </c>
      <c r="I8" s="11">
        <v>110</v>
      </c>
      <c r="J8" s="11">
        <v>87</v>
      </c>
      <c r="K8" s="11">
        <v>73</v>
      </c>
      <c r="L8" s="11">
        <v>117</v>
      </c>
      <c r="M8" s="11"/>
      <c r="N8" s="11">
        <v>160</v>
      </c>
      <c r="O8" s="11">
        <v>144</v>
      </c>
      <c r="P8" s="11">
        <v>131</v>
      </c>
      <c r="Q8" s="11">
        <v>131</v>
      </c>
      <c r="R8" s="11"/>
      <c r="S8" s="11">
        <v>85</v>
      </c>
      <c r="T8" s="11">
        <v>88</v>
      </c>
      <c r="U8" s="11">
        <v>52</v>
      </c>
      <c r="V8" s="11">
        <v>65</v>
      </c>
      <c r="W8" s="11">
        <v>58</v>
      </c>
      <c r="X8" s="11">
        <v>62</v>
      </c>
      <c r="Y8" s="11">
        <v>58</v>
      </c>
      <c r="Z8" s="11">
        <v>30</v>
      </c>
      <c r="AA8" s="11">
        <v>71</v>
      </c>
      <c r="AB8" s="11"/>
      <c r="AC8" s="11">
        <v>148</v>
      </c>
      <c r="AD8" s="11">
        <v>170</v>
      </c>
      <c r="AE8" s="11">
        <v>72</v>
      </c>
      <c r="AF8" s="11">
        <v>92</v>
      </c>
      <c r="AG8" s="11">
        <v>61</v>
      </c>
      <c r="AH8" s="11">
        <v>24</v>
      </c>
      <c r="AI8" s="11"/>
      <c r="AJ8" s="11">
        <v>218</v>
      </c>
      <c r="AK8" s="11">
        <v>122</v>
      </c>
      <c r="AL8" s="11">
        <v>31</v>
      </c>
      <c r="AM8" s="11">
        <v>54</v>
      </c>
      <c r="AN8" s="11">
        <v>120</v>
      </c>
      <c r="AO8" s="11">
        <v>16</v>
      </c>
      <c r="AP8" s="11"/>
      <c r="AQ8" s="11">
        <v>164</v>
      </c>
      <c r="AR8" s="11">
        <v>318</v>
      </c>
      <c r="AS8" s="11"/>
      <c r="AT8" s="11">
        <v>443</v>
      </c>
      <c r="AU8" s="11">
        <v>121</v>
      </c>
      <c r="AV8" s="11"/>
      <c r="AW8" s="11">
        <v>217</v>
      </c>
      <c r="AX8" s="11">
        <v>351</v>
      </c>
      <c r="AY8" s="11"/>
      <c r="AZ8" s="11">
        <v>121</v>
      </c>
      <c r="BA8" s="11">
        <v>425</v>
      </c>
      <c r="BB8" s="11"/>
      <c r="BC8" s="11">
        <v>133</v>
      </c>
      <c r="BD8" s="11">
        <v>65</v>
      </c>
      <c r="BE8" s="11">
        <v>106</v>
      </c>
      <c r="BF8" s="11">
        <v>137</v>
      </c>
    </row>
    <row r="9" spans="2:58" ht="72">
      <c r="B9" s="18" t="s">
        <v>427</v>
      </c>
      <c r="C9" s="17">
        <v>0.18208363185856799</v>
      </c>
      <c r="D9" s="17">
        <v>0.21146215656040099</v>
      </c>
      <c r="E9" s="17">
        <v>0.15105908168919299</v>
      </c>
      <c r="F9" s="17"/>
      <c r="G9" s="17">
        <v>0.22687725235401701</v>
      </c>
      <c r="H9" s="17">
        <v>0.39250987759653</v>
      </c>
      <c r="I9" s="17">
        <v>0.25763855103769501</v>
      </c>
      <c r="J9" s="17">
        <v>9.10447929619847E-2</v>
      </c>
      <c r="K9" s="17">
        <v>5.3740599672992197E-2</v>
      </c>
      <c r="L9" s="17">
        <v>6.17031635024528E-2</v>
      </c>
      <c r="M9" s="17"/>
      <c r="N9" s="17">
        <v>0.23741522161975601</v>
      </c>
      <c r="O9" s="17">
        <v>0.174155492054653</v>
      </c>
      <c r="P9" s="17">
        <v>0.14941594820972301</v>
      </c>
      <c r="Q9" s="17">
        <v>0.15873988389912599</v>
      </c>
      <c r="R9" s="17"/>
      <c r="S9" s="17">
        <v>0.25255277806173998</v>
      </c>
      <c r="T9" s="17">
        <v>0.228173316773982</v>
      </c>
      <c r="U9" s="17">
        <v>0.16883451614407299</v>
      </c>
      <c r="V9" s="17">
        <v>0.12846541895251401</v>
      </c>
      <c r="W9" s="17">
        <v>0.10325286827034701</v>
      </c>
      <c r="X9" s="17">
        <v>0.15666039942097801</v>
      </c>
      <c r="Y9" s="17">
        <v>9.2656448379625805E-2</v>
      </c>
      <c r="Z9" s="17">
        <v>0.37877699004134602</v>
      </c>
      <c r="AA9" s="17">
        <v>0.17660034563959001</v>
      </c>
      <c r="AB9" s="17"/>
      <c r="AC9" s="17">
        <v>0.29548796478005501</v>
      </c>
      <c r="AD9" s="17">
        <v>0.14180884059583601</v>
      </c>
      <c r="AE9" s="17">
        <v>0.18122489847460499</v>
      </c>
      <c r="AF9" s="17">
        <v>0.159244439256507</v>
      </c>
      <c r="AG9" s="17">
        <v>9.3328542237267997E-2</v>
      </c>
      <c r="AH9" s="17">
        <v>8.1671706165757502E-2</v>
      </c>
      <c r="AI9" s="17"/>
      <c r="AJ9" s="17">
        <v>0.14473414537346799</v>
      </c>
      <c r="AK9" s="17">
        <v>0.170865033558215</v>
      </c>
      <c r="AL9" s="17">
        <v>9.6371575942715504E-2</v>
      </c>
      <c r="AM9" s="17">
        <v>0.142159552136333</v>
      </c>
      <c r="AN9" s="17">
        <v>0.32625426598818102</v>
      </c>
      <c r="AO9" s="17">
        <v>5.75064666882079E-2</v>
      </c>
      <c r="AP9" s="17"/>
      <c r="AQ9" s="17">
        <v>0.25265668648530698</v>
      </c>
      <c r="AR9" s="17">
        <v>0.16652175628558499</v>
      </c>
      <c r="AS9" s="17"/>
      <c r="AT9" s="17">
        <v>0.17407286413609499</v>
      </c>
      <c r="AU9" s="17">
        <v>0.20928583696373601</v>
      </c>
      <c r="AV9" s="17"/>
      <c r="AW9" s="17">
        <v>0.22923625502748601</v>
      </c>
      <c r="AX9" s="17">
        <v>0.15299650079925101</v>
      </c>
      <c r="AY9" s="17"/>
      <c r="AZ9" s="17">
        <v>0.31961010223674302</v>
      </c>
      <c r="BA9" s="17">
        <v>0.14150870081337499</v>
      </c>
      <c r="BB9" s="17"/>
      <c r="BC9" s="17">
        <v>0.29983215102211502</v>
      </c>
      <c r="BD9" s="17">
        <v>0.113758255992417</v>
      </c>
      <c r="BE9" s="17">
        <v>0.25858454912309797</v>
      </c>
      <c r="BF9" s="17">
        <v>0.13844765703595999</v>
      </c>
    </row>
    <row r="10" spans="2:58" ht="28.9">
      <c r="B10" s="18" t="s">
        <v>415</v>
      </c>
      <c r="C10" s="19">
        <v>0.81791636814143198</v>
      </c>
      <c r="D10" s="19">
        <v>0.78853784343959898</v>
      </c>
      <c r="E10" s="19">
        <v>0.84894091831080698</v>
      </c>
      <c r="F10" s="19"/>
      <c r="G10" s="19">
        <v>0.77312274764598299</v>
      </c>
      <c r="H10" s="19">
        <v>0.60749012240347</v>
      </c>
      <c r="I10" s="19">
        <v>0.74236144896230605</v>
      </c>
      <c r="J10" s="19">
        <v>0.90895520703801502</v>
      </c>
      <c r="K10" s="19">
        <v>0.94625940032700795</v>
      </c>
      <c r="L10" s="19">
        <v>0.93829683649754703</v>
      </c>
      <c r="M10" s="19"/>
      <c r="N10" s="19">
        <v>0.76258477838024397</v>
      </c>
      <c r="O10" s="19">
        <v>0.82584450794534703</v>
      </c>
      <c r="P10" s="19">
        <v>0.85058405179027696</v>
      </c>
      <c r="Q10" s="19">
        <v>0.84126011610087403</v>
      </c>
      <c r="R10" s="19"/>
      <c r="S10" s="19">
        <v>0.74744722193825996</v>
      </c>
      <c r="T10" s="19">
        <v>0.771826683226018</v>
      </c>
      <c r="U10" s="19">
        <v>0.83116548385592703</v>
      </c>
      <c r="V10" s="19">
        <v>0.87153458104748605</v>
      </c>
      <c r="W10" s="19">
        <v>0.89674713172965304</v>
      </c>
      <c r="X10" s="19">
        <v>0.84333960057902202</v>
      </c>
      <c r="Y10" s="19">
        <v>0.90734355162037394</v>
      </c>
      <c r="Z10" s="19">
        <v>0.62122300995865398</v>
      </c>
      <c r="AA10" s="19">
        <v>0.82339965436040996</v>
      </c>
      <c r="AB10" s="19"/>
      <c r="AC10" s="19">
        <v>0.70451203521994499</v>
      </c>
      <c r="AD10" s="19">
        <v>0.85819115940416402</v>
      </c>
      <c r="AE10" s="19">
        <v>0.81877510152539501</v>
      </c>
      <c r="AF10" s="19">
        <v>0.840755560743493</v>
      </c>
      <c r="AG10" s="19">
        <v>0.90667145776273195</v>
      </c>
      <c r="AH10" s="19">
        <v>0.91832829383424297</v>
      </c>
      <c r="AI10" s="19"/>
      <c r="AJ10" s="19">
        <v>0.85526585462653204</v>
      </c>
      <c r="AK10" s="19">
        <v>0.82913496644178497</v>
      </c>
      <c r="AL10" s="19">
        <v>0.90362842405728405</v>
      </c>
      <c r="AM10" s="19">
        <v>0.85784044786366698</v>
      </c>
      <c r="AN10" s="19">
        <v>0.67374573401181903</v>
      </c>
      <c r="AO10" s="19">
        <v>0.94249353331179198</v>
      </c>
      <c r="AP10" s="19"/>
      <c r="AQ10" s="19">
        <v>0.74734331351469296</v>
      </c>
      <c r="AR10" s="19">
        <v>0.83347824371441503</v>
      </c>
      <c r="AS10" s="19"/>
      <c r="AT10" s="19">
        <v>0.82592713586390498</v>
      </c>
      <c r="AU10" s="19">
        <v>0.79071416303626396</v>
      </c>
      <c r="AV10" s="19"/>
      <c r="AW10" s="19">
        <v>0.77076374497251399</v>
      </c>
      <c r="AX10" s="19">
        <v>0.84700349920074902</v>
      </c>
      <c r="AY10" s="19"/>
      <c r="AZ10" s="19">
        <v>0.68038989776325698</v>
      </c>
      <c r="BA10" s="19">
        <v>0.85849129918662503</v>
      </c>
      <c r="BB10" s="19"/>
      <c r="BC10" s="19">
        <v>0.70016784897788498</v>
      </c>
      <c r="BD10" s="19">
        <v>0.88624174400758304</v>
      </c>
      <c r="BE10" s="19">
        <v>0.74141545087690197</v>
      </c>
      <c r="BF10" s="19">
        <v>0.86155234296404004</v>
      </c>
    </row>
    <row r="11" spans="2:58">
      <c r="B11" s="16" t="s">
        <v>20</v>
      </c>
    </row>
    <row r="12" spans="2:58">
      <c r="B12" t="s">
        <v>497</v>
      </c>
    </row>
    <row r="13" spans="2:58">
      <c r="B13" t="s">
        <v>498</v>
      </c>
    </row>
    <row r="15" spans="2:58">
      <c r="B15"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BF15"/>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428</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573</v>
      </c>
      <c r="D7" s="10">
        <v>265</v>
      </c>
      <c r="E7" s="10">
        <v>306</v>
      </c>
      <c r="F7" s="10"/>
      <c r="G7" s="10">
        <v>69</v>
      </c>
      <c r="H7" s="10">
        <v>103</v>
      </c>
      <c r="I7" s="10">
        <v>96</v>
      </c>
      <c r="J7" s="10">
        <v>106</v>
      </c>
      <c r="K7" s="10">
        <v>70</v>
      </c>
      <c r="L7" s="10">
        <v>127</v>
      </c>
      <c r="M7" s="10"/>
      <c r="N7" s="10">
        <v>151</v>
      </c>
      <c r="O7" s="10">
        <v>141</v>
      </c>
      <c r="P7" s="10">
        <v>138</v>
      </c>
      <c r="Q7" s="10">
        <v>143</v>
      </c>
      <c r="R7" s="10"/>
      <c r="S7" s="10">
        <v>91</v>
      </c>
      <c r="T7" s="10">
        <v>101</v>
      </c>
      <c r="U7" s="10">
        <v>47</v>
      </c>
      <c r="V7" s="10">
        <v>63</v>
      </c>
      <c r="W7" s="10">
        <v>56</v>
      </c>
      <c r="X7" s="10">
        <v>56</v>
      </c>
      <c r="Y7" s="10">
        <v>54</v>
      </c>
      <c r="Z7" s="10">
        <v>26</v>
      </c>
      <c r="AA7" s="10">
        <v>79</v>
      </c>
      <c r="AB7" s="10"/>
      <c r="AC7" s="10">
        <v>142</v>
      </c>
      <c r="AD7" s="10">
        <v>173</v>
      </c>
      <c r="AE7" s="10">
        <v>82</v>
      </c>
      <c r="AF7" s="10">
        <v>102</v>
      </c>
      <c r="AG7" s="10">
        <v>54</v>
      </c>
      <c r="AH7" s="10">
        <v>20</v>
      </c>
      <c r="AI7" s="10"/>
      <c r="AJ7" s="10">
        <v>214</v>
      </c>
      <c r="AK7" s="10">
        <v>130</v>
      </c>
      <c r="AL7" s="10">
        <v>37</v>
      </c>
      <c r="AM7" s="10">
        <v>54</v>
      </c>
      <c r="AN7" s="10">
        <v>118</v>
      </c>
      <c r="AO7" s="10">
        <v>17</v>
      </c>
      <c r="AP7" s="10"/>
      <c r="AQ7" s="10">
        <v>164</v>
      </c>
      <c r="AR7" s="10">
        <v>313</v>
      </c>
      <c r="AS7" s="10"/>
      <c r="AT7" s="10">
        <v>451</v>
      </c>
      <c r="AU7" s="10">
        <v>119</v>
      </c>
      <c r="AV7" s="10"/>
      <c r="AW7" s="10">
        <v>205</v>
      </c>
      <c r="AX7" s="10">
        <v>368</v>
      </c>
      <c r="AY7" s="10"/>
      <c r="AZ7" s="10">
        <v>123</v>
      </c>
      <c r="BA7" s="10">
        <v>425</v>
      </c>
      <c r="BB7" s="10"/>
      <c r="BC7" s="10">
        <v>117</v>
      </c>
      <c r="BD7" s="10">
        <v>90</v>
      </c>
      <c r="BE7" s="10">
        <v>92</v>
      </c>
      <c r="BF7" s="10">
        <v>147</v>
      </c>
    </row>
    <row r="8" spans="2:58" ht="30" customHeight="1">
      <c r="B8" s="11" t="s">
        <v>85</v>
      </c>
      <c r="C8" s="11">
        <v>575</v>
      </c>
      <c r="D8" s="11">
        <v>278</v>
      </c>
      <c r="E8" s="11">
        <v>295</v>
      </c>
      <c r="F8" s="11"/>
      <c r="G8" s="11">
        <v>79</v>
      </c>
      <c r="H8" s="11">
        <v>101</v>
      </c>
      <c r="I8" s="11">
        <v>105</v>
      </c>
      <c r="J8" s="11">
        <v>104</v>
      </c>
      <c r="K8" s="11">
        <v>66</v>
      </c>
      <c r="L8" s="11">
        <v>118</v>
      </c>
      <c r="M8" s="11"/>
      <c r="N8" s="11">
        <v>151</v>
      </c>
      <c r="O8" s="11">
        <v>138</v>
      </c>
      <c r="P8" s="11">
        <v>138</v>
      </c>
      <c r="Q8" s="11">
        <v>147</v>
      </c>
      <c r="R8" s="11"/>
      <c r="S8" s="11">
        <v>84</v>
      </c>
      <c r="T8" s="11">
        <v>102</v>
      </c>
      <c r="U8" s="11">
        <v>52</v>
      </c>
      <c r="V8" s="11">
        <v>61</v>
      </c>
      <c r="W8" s="11">
        <v>57</v>
      </c>
      <c r="X8" s="11">
        <v>60</v>
      </c>
      <c r="Y8" s="11">
        <v>53</v>
      </c>
      <c r="Z8" s="11">
        <v>24</v>
      </c>
      <c r="AA8" s="11">
        <v>81</v>
      </c>
      <c r="AB8" s="11"/>
      <c r="AC8" s="11">
        <v>143</v>
      </c>
      <c r="AD8" s="11">
        <v>172</v>
      </c>
      <c r="AE8" s="11">
        <v>84</v>
      </c>
      <c r="AF8" s="11">
        <v>102</v>
      </c>
      <c r="AG8" s="11">
        <v>53</v>
      </c>
      <c r="AH8" s="11">
        <v>20</v>
      </c>
      <c r="AI8" s="11"/>
      <c r="AJ8" s="11">
        <v>203</v>
      </c>
      <c r="AK8" s="11">
        <v>133</v>
      </c>
      <c r="AL8" s="11">
        <v>37</v>
      </c>
      <c r="AM8" s="11">
        <v>59</v>
      </c>
      <c r="AN8" s="11">
        <v>121</v>
      </c>
      <c r="AO8" s="11">
        <v>18</v>
      </c>
      <c r="AP8" s="11"/>
      <c r="AQ8" s="11">
        <v>167</v>
      </c>
      <c r="AR8" s="11">
        <v>312</v>
      </c>
      <c r="AS8" s="11"/>
      <c r="AT8" s="11">
        <v>451</v>
      </c>
      <c r="AU8" s="11">
        <v>120</v>
      </c>
      <c r="AV8" s="11"/>
      <c r="AW8" s="11">
        <v>207</v>
      </c>
      <c r="AX8" s="11">
        <v>368</v>
      </c>
      <c r="AY8" s="11"/>
      <c r="AZ8" s="11">
        <v>125</v>
      </c>
      <c r="BA8" s="11">
        <v>423</v>
      </c>
      <c r="BB8" s="11"/>
      <c r="BC8" s="11">
        <v>125</v>
      </c>
      <c r="BD8" s="11">
        <v>90</v>
      </c>
      <c r="BE8" s="11">
        <v>92</v>
      </c>
      <c r="BF8" s="11">
        <v>142</v>
      </c>
    </row>
    <row r="9" spans="2:58" ht="43.15">
      <c r="B9" s="18" t="s">
        <v>429</v>
      </c>
      <c r="C9" s="17">
        <v>0.73141086264427602</v>
      </c>
      <c r="D9" s="17">
        <v>0.72786079288317496</v>
      </c>
      <c r="E9" s="17">
        <v>0.73604678534349799</v>
      </c>
      <c r="F9" s="17"/>
      <c r="G9" s="17">
        <v>0.76066228320668094</v>
      </c>
      <c r="H9" s="17">
        <v>0.69818298976960103</v>
      </c>
      <c r="I9" s="17">
        <v>0.76821545558067295</v>
      </c>
      <c r="J9" s="17">
        <v>0.67815748921653296</v>
      </c>
      <c r="K9" s="17">
        <v>0.80514656916322702</v>
      </c>
      <c r="L9" s="17">
        <v>0.71666343125976595</v>
      </c>
      <c r="M9" s="17"/>
      <c r="N9" s="17">
        <v>0.81878406950091598</v>
      </c>
      <c r="O9" s="17">
        <v>0.73130500045747304</v>
      </c>
      <c r="P9" s="17">
        <v>0.70638862472546804</v>
      </c>
      <c r="Q9" s="17">
        <v>0.66552387750341802</v>
      </c>
      <c r="R9" s="17"/>
      <c r="S9" s="17">
        <v>0.78453232346240098</v>
      </c>
      <c r="T9" s="17">
        <v>0.73328562643518402</v>
      </c>
      <c r="U9" s="17">
        <v>0.72330472099038501</v>
      </c>
      <c r="V9" s="17">
        <v>0.80372810159422803</v>
      </c>
      <c r="W9" s="17">
        <v>0.62597522704938202</v>
      </c>
      <c r="X9" s="17">
        <v>0.77940863193545695</v>
      </c>
      <c r="Y9" s="17">
        <v>0.68922782860939602</v>
      </c>
      <c r="Z9" s="17">
        <v>0.81886092236220898</v>
      </c>
      <c r="AA9" s="17">
        <v>0.66463975980160095</v>
      </c>
      <c r="AB9" s="17"/>
      <c r="AC9" s="17">
        <v>0.75357579553802601</v>
      </c>
      <c r="AD9" s="17">
        <v>0.72055298996495099</v>
      </c>
      <c r="AE9" s="17">
        <v>0.74175130485517904</v>
      </c>
      <c r="AF9" s="17">
        <v>0.71646914032614495</v>
      </c>
      <c r="AG9" s="17">
        <v>0.68913138579906397</v>
      </c>
      <c r="AH9" s="17">
        <v>0.809486307352278</v>
      </c>
      <c r="AI9" s="17"/>
      <c r="AJ9" s="17">
        <v>0.72428294773127699</v>
      </c>
      <c r="AK9" s="17">
        <v>0.71821935440156304</v>
      </c>
      <c r="AL9" s="17">
        <v>0.70841526969055901</v>
      </c>
      <c r="AM9" s="17">
        <v>0.79348747963870603</v>
      </c>
      <c r="AN9" s="17">
        <v>0.75496051809178499</v>
      </c>
      <c r="AO9" s="17">
        <v>0.66324454611078998</v>
      </c>
      <c r="AP9" s="17"/>
      <c r="AQ9" s="17">
        <v>0.80307110930706604</v>
      </c>
      <c r="AR9" s="17">
        <v>0.70404422771162201</v>
      </c>
      <c r="AS9" s="17"/>
      <c r="AT9" s="17">
        <v>0.73114570033482296</v>
      </c>
      <c r="AU9" s="17">
        <v>0.72550214708514105</v>
      </c>
      <c r="AV9" s="17"/>
      <c r="AW9" s="17">
        <v>0.74559200191797304</v>
      </c>
      <c r="AX9" s="17">
        <v>0.72345244972205203</v>
      </c>
      <c r="AY9" s="17"/>
      <c r="AZ9" s="17">
        <v>0.80773041223100295</v>
      </c>
      <c r="BA9" s="17">
        <v>0.70697816336964703</v>
      </c>
      <c r="BB9" s="17"/>
      <c r="BC9" s="17">
        <v>0.766189638092303</v>
      </c>
      <c r="BD9" s="17">
        <v>0.72733274030959805</v>
      </c>
      <c r="BE9" s="17">
        <v>0.69401648868622501</v>
      </c>
      <c r="BF9" s="17">
        <v>0.72116319661282302</v>
      </c>
    </row>
    <row r="10" spans="2:58" ht="43.15">
      <c r="B10" s="18" t="s">
        <v>430</v>
      </c>
      <c r="C10" s="19">
        <v>0.26858913735572398</v>
      </c>
      <c r="D10" s="19">
        <v>0.27213920711682499</v>
      </c>
      <c r="E10" s="19">
        <v>0.26395321465650201</v>
      </c>
      <c r="F10" s="19"/>
      <c r="G10" s="19">
        <v>0.239337716793319</v>
      </c>
      <c r="H10" s="19">
        <v>0.30181701023039897</v>
      </c>
      <c r="I10" s="19">
        <v>0.231784544419327</v>
      </c>
      <c r="J10" s="19">
        <v>0.32184251078346698</v>
      </c>
      <c r="K10" s="19">
        <v>0.19485343083677301</v>
      </c>
      <c r="L10" s="19">
        <v>0.283336568740234</v>
      </c>
      <c r="M10" s="19"/>
      <c r="N10" s="19">
        <v>0.18121593049908399</v>
      </c>
      <c r="O10" s="19">
        <v>0.26869499954252701</v>
      </c>
      <c r="P10" s="19">
        <v>0.29361137527453202</v>
      </c>
      <c r="Q10" s="19">
        <v>0.33447612249658198</v>
      </c>
      <c r="R10" s="19"/>
      <c r="S10" s="19">
        <v>0.21546767653759899</v>
      </c>
      <c r="T10" s="19">
        <v>0.26671437356481598</v>
      </c>
      <c r="U10" s="19">
        <v>0.27669527900961499</v>
      </c>
      <c r="V10" s="19">
        <v>0.196271898405772</v>
      </c>
      <c r="W10" s="19">
        <v>0.37402477295061798</v>
      </c>
      <c r="X10" s="19">
        <v>0.22059136806454299</v>
      </c>
      <c r="Y10" s="19">
        <v>0.31077217139060398</v>
      </c>
      <c r="Z10" s="19">
        <v>0.181139077637792</v>
      </c>
      <c r="AA10" s="19">
        <v>0.335360240198399</v>
      </c>
      <c r="AB10" s="19"/>
      <c r="AC10" s="19">
        <v>0.24642420446197399</v>
      </c>
      <c r="AD10" s="19">
        <v>0.27944701003504901</v>
      </c>
      <c r="AE10" s="19">
        <v>0.25824869514482102</v>
      </c>
      <c r="AF10" s="19">
        <v>0.283530859673855</v>
      </c>
      <c r="AG10" s="19">
        <v>0.31086861420093598</v>
      </c>
      <c r="AH10" s="19">
        <v>0.190513692647722</v>
      </c>
      <c r="AI10" s="19"/>
      <c r="AJ10" s="19">
        <v>0.27571705226872301</v>
      </c>
      <c r="AK10" s="19">
        <v>0.28178064559843702</v>
      </c>
      <c r="AL10" s="19">
        <v>0.29158473030944099</v>
      </c>
      <c r="AM10" s="19">
        <v>0.206512520361294</v>
      </c>
      <c r="AN10" s="19">
        <v>0.24503948190821501</v>
      </c>
      <c r="AO10" s="19">
        <v>0.33675545388921002</v>
      </c>
      <c r="AP10" s="19"/>
      <c r="AQ10" s="19">
        <v>0.19692889069293401</v>
      </c>
      <c r="AR10" s="19">
        <v>0.29595577228837799</v>
      </c>
      <c r="AS10" s="19"/>
      <c r="AT10" s="19">
        <v>0.26885429966517699</v>
      </c>
      <c r="AU10" s="19">
        <v>0.27449785291485901</v>
      </c>
      <c r="AV10" s="19"/>
      <c r="AW10" s="19">
        <v>0.25440799808202702</v>
      </c>
      <c r="AX10" s="19">
        <v>0.27654755027794797</v>
      </c>
      <c r="AY10" s="19"/>
      <c r="AZ10" s="19">
        <v>0.192269587768997</v>
      </c>
      <c r="BA10" s="19">
        <v>0.29302183663035303</v>
      </c>
      <c r="BB10" s="19"/>
      <c r="BC10" s="19">
        <v>0.233810361907697</v>
      </c>
      <c r="BD10" s="19">
        <v>0.27266725969040201</v>
      </c>
      <c r="BE10" s="19">
        <v>0.30598351131377499</v>
      </c>
      <c r="BF10" s="19">
        <v>0.27883680338717698</v>
      </c>
    </row>
    <row r="11" spans="2:58">
      <c r="B11" s="16" t="s">
        <v>20</v>
      </c>
    </row>
    <row r="12" spans="2:58">
      <c r="B12" t="s">
        <v>497</v>
      </c>
    </row>
    <row r="13" spans="2:58">
      <c r="B13" t="s">
        <v>498</v>
      </c>
    </row>
    <row r="15" spans="2:58">
      <c r="B15"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BF15"/>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431</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562</v>
      </c>
      <c r="D7" s="10">
        <v>264</v>
      </c>
      <c r="E7" s="10">
        <v>297</v>
      </c>
      <c r="F7" s="10"/>
      <c r="G7" s="10">
        <v>77</v>
      </c>
      <c r="H7" s="10">
        <v>93</v>
      </c>
      <c r="I7" s="10">
        <v>93</v>
      </c>
      <c r="J7" s="10">
        <v>90</v>
      </c>
      <c r="K7" s="10">
        <v>90</v>
      </c>
      <c r="L7" s="10">
        <v>118</v>
      </c>
      <c r="M7" s="10"/>
      <c r="N7" s="10">
        <v>150</v>
      </c>
      <c r="O7" s="10">
        <v>135</v>
      </c>
      <c r="P7" s="10">
        <v>140</v>
      </c>
      <c r="Q7" s="10">
        <v>136</v>
      </c>
      <c r="R7" s="10"/>
      <c r="S7" s="10">
        <v>105</v>
      </c>
      <c r="T7" s="10">
        <v>83</v>
      </c>
      <c r="U7" s="10">
        <v>51</v>
      </c>
      <c r="V7" s="10">
        <v>77</v>
      </c>
      <c r="W7" s="10">
        <v>46</v>
      </c>
      <c r="X7" s="10">
        <v>49</v>
      </c>
      <c r="Y7" s="10">
        <v>52</v>
      </c>
      <c r="Z7" s="10">
        <v>30</v>
      </c>
      <c r="AA7" s="10">
        <v>69</v>
      </c>
      <c r="AB7" s="10"/>
      <c r="AC7" s="10">
        <v>150</v>
      </c>
      <c r="AD7" s="10">
        <v>148</v>
      </c>
      <c r="AE7" s="10">
        <v>72</v>
      </c>
      <c r="AF7" s="10">
        <v>103</v>
      </c>
      <c r="AG7" s="10">
        <v>62</v>
      </c>
      <c r="AH7" s="10">
        <v>27</v>
      </c>
      <c r="AI7" s="10"/>
      <c r="AJ7" s="10">
        <v>222</v>
      </c>
      <c r="AK7" s="10">
        <v>129</v>
      </c>
      <c r="AL7" s="10">
        <v>41</v>
      </c>
      <c r="AM7" s="10">
        <v>41</v>
      </c>
      <c r="AN7" s="10">
        <v>109</v>
      </c>
      <c r="AO7" s="10">
        <v>13</v>
      </c>
      <c r="AP7" s="10"/>
      <c r="AQ7" s="10">
        <v>160</v>
      </c>
      <c r="AR7" s="10">
        <v>325</v>
      </c>
      <c r="AS7" s="10"/>
      <c r="AT7" s="10">
        <v>436</v>
      </c>
      <c r="AU7" s="10">
        <v>121</v>
      </c>
      <c r="AV7" s="10"/>
      <c r="AW7" s="10">
        <v>191</v>
      </c>
      <c r="AX7" s="10">
        <v>371</v>
      </c>
      <c r="AY7" s="10"/>
      <c r="AZ7" s="10">
        <v>131</v>
      </c>
      <c r="BA7" s="10">
        <v>410</v>
      </c>
      <c r="BB7" s="10"/>
      <c r="BC7" s="10">
        <v>108</v>
      </c>
      <c r="BD7" s="10">
        <v>80</v>
      </c>
      <c r="BE7" s="10">
        <v>100</v>
      </c>
      <c r="BF7" s="10">
        <v>158</v>
      </c>
    </row>
    <row r="8" spans="2:58" ht="30" customHeight="1">
      <c r="B8" s="11" t="s">
        <v>85</v>
      </c>
      <c r="C8" s="11">
        <v>562</v>
      </c>
      <c r="D8" s="11">
        <v>273</v>
      </c>
      <c r="E8" s="11">
        <v>288</v>
      </c>
      <c r="F8" s="11"/>
      <c r="G8" s="11">
        <v>88</v>
      </c>
      <c r="H8" s="11">
        <v>92</v>
      </c>
      <c r="I8" s="11">
        <v>99</v>
      </c>
      <c r="J8" s="11">
        <v>89</v>
      </c>
      <c r="K8" s="11">
        <v>84</v>
      </c>
      <c r="L8" s="11">
        <v>109</v>
      </c>
      <c r="M8" s="11"/>
      <c r="N8" s="11">
        <v>147</v>
      </c>
      <c r="O8" s="11">
        <v>135</v>
      </c>
      <c r="P8" s="11">
        <v>138</v>
      </c>
      <c r="Q8" s="11">
        <v>140</v>
      </c>
      <c r="R8" s="11"/>
      <c r="S8" s="11">
        <v>99</v>
      </c>
      <c r="T8" s="11">
        <v>83</v>
      </c>
      <c r="U8" s="11">
        <v>56</v>
      </c>
      <c r="V8" s="11">
        <v>74</v>
      </c>
      <c r="W8" s="11">
        <v>48</v>
      </c>
      <c r="X8" s="11">
        <v>53</v>
      </c>
      <c r="Y8" s="11">
        <v>51</v>
      </c>
      <c r="Z8" s="11">
        <v>28</v>
      </c>
      <c r="AA8" s="11">
        <v>69</v>
      </c>
      <c r="AB8" s="11"/>
      <c r="AC8" s="11">
        <v>152</v>
      </c>
      <c r="AD8" s="11">
        <v>146</v>
      </c>
      <c r="AE8" s="11">
        <v>73</v>
      </c>
      <c r="AF8" s="11">
        <v>102</v>
      </c>
      <c r="AG8" s="11">
        <v>61</v>
      </c>
      <c r="AH8" s="11">
        <v>27</v>
      </c>
      <c r="AI8" s="11"/>
      <c r="AJ8" s="11">
        <v>213</v>
      </c>
      <c r="AK8" s="11">
        <v>131</v>
      </c>
      <c r="AL8" s="11">
        <v>43</v>
      </c>
      <c r="AM8" s="11">
        <v>43</v>
      </c>
      <c r="AN8" s="11">
        <v>110</v>
      </c>
      <c r="AO8" s="11">
        <v>13</v>
      </c>
      <c r="AP8" s="11"/>
      <c r="AQ8" s="11">
        <v>162</v>
      </c>
      <c r="AR8" s="11">
        <v>322</v>
      </c>
      <c r="AS8" s="11"/>
      <c r="AT8" s="11">
        <v>435</v>
      </c>
      <c r="AU8" s="11">
        <v>121</v>
      </c>
      <c r="AV8" s="11"/>
      <c r="AW8" s="11">
        <v>194</v>
      </c>
      <c r="AX8" s="11">
        <v>368</v>
      </c>
      <c r="AY8" s="11"/>
      <c r="AZ8" s="11">
        <v>133</v>
      </c>
      <c r="BA8" s="11">
        <v>405</v>
      </c>
      <c r="BB8" s="11"/>
      <c r="BC8" s="11">
        <v>114</v>
      </c>
      <c r="BD8" s="11">
        <v>79</v>
      </c>
      <c r="BE8" s="11">
        <v>99</v>
      </c>
      <c r="BF8" s="11">
        <v>155</v>
      </c>
    </row>
    <row r="9" spans="2:58" ht="43.15">
      <c r="B9" s="18" t="s">
        <v>432</v>
      </c>
      <c r="C9" s="17">
        <v>0.63408704501614799</v>
      </c>
      <c r="D9" s="17">
        <v>0.57648265239588004</v>
      </c>
      <c r="E9" s="17">
        <v>0.69113651611518101</v>
      </c>
      <c r="F9" s="17"/>
      <c r="G9" s="17">
        <v>0.71355070026538003</v>
      </c>
      <c r="H9" s="17">
        <v>0.61133539341571796</v>
      </c>
      <c r="I9" s="17">
        <v>0.64853797551186698</v>
      </c>
      <c r="J9" s="17">
        <v>0.58548119164682499</v>
      </c>
      <c r="K9" s="17">
        <v>0.64182057775016899</v>
      </c>
      <c r="L9" s="17">
        <v>0.61617620703897502</v>
      </c>
      <c r="M9" s="17"/>
      <c r="N9" s="17">
        <v>0.72895069864278905</v>
      </c>
      <c r="O9" s="17">
        <v>0.60412230244167298</v>
      </c>
      <c r="P9" s="17">
        <v>0.62171846123496899</v>
      </c>
      <c r="Q9" s="17">
        <v>0.57977566005586301</v>
      </c>
      <c r="R9" s="17"/>
      <c r="S9" s="17">
        <v>0.63851714791161396</v>
      </c>
      <c r="T9" s="17">
        <v>0.66115679867516397</v>
      </c>
      <c r="U9" s="17">
        <v>0.61220602181536599</v>
      </c>
      <c r="V9" s="17">
        <v>0.62910147992061205</v>
      </c>
      <c r="W9" s="17">
        <v>0.57019114241686597</v>
      </c>
      <c r="X9" s="17">
        <v>0.76850780279546405</v>
      </c>
      <c r="Y9" s="17">
        <v>0.59563197366296095</v>
      </c>
      <c r="Z9" s="17">
        <v>0.437177053556912</v>
      </c>
      <c r="AA9" s="17">
        <v>0.66767220294638996</v>
      </c>
      <c r="AB9" s="17"/>
      <c r="AC9" s="17">
        <v>0.68061114149895297</v>
      </c>
      <c r="AD9" s="17">
        <v>0.60923429412959895</v>
      </c>
      <c r="AE9" s="17">
        <v>0.60828473053923204</v>
      </c>
      <c r="AF9" s="17">
        <v>0.64125707120439401</v>
      </c>
      <c r="AG9" s="17">
        <v>0.60360009024455297</v>
      </c>
      <c r="AH9" s="17">
        <v>0.61749493732527305</v>
      </c>
      <c r="AI9" s="17"/>
      <c r="AJ9" s="17">
        <v>0.62630215331537198</v>
      </c>
      <c r="AK9" s="17">
        <v>0.62970985854298001</v>
      </c>
      <c r="AL9" s="17">
        <v>0.60706454310204105</v>
      </c>
      <c r="AM9" s="17">
        <v>0.69083430249514</v>
      </c>
      <c r="AN9" s="17">
        <v>0.69654729388115899</v>
      </c>
      <c r="AO9" s="17">
        <v>0.51576593924074998</v>
      </c>
      <c r="AP9" s="17"/>
      <c r="AQ9" s="17">
        <v>0.67107272775781701</v>
      </c>
      <c r="AR9" s="17">
        <v>0.63309552818210202</v>
      </c>
      <c r="AS9" s="17"/>
      <c r="AT9" s="17">
        <v>0.61884141622284095</v>
      </c>
      <c r="AU9" s="17">
        <v>0.68067476757201195</v>
      </c>
      <c r="AV9" s="17"/>
      <c r="AW9" s="17">
        <v>0.66486957357529197</v>
      </c>
      <c r="AX9" s="17">
        <v>0.61781102737525795</v>
      </c>
      <c r="AY9" s="17"/>
      <c r="AZ9" s="17">
        <v>0.76766122356913802</v>
      </c>
      <c r="BA9" s="17">
        <v>0.60551152701042399</v>
      </c>
      <c r="BB9" s="17"/>
      <c r="BC9" s="17">
        <v>0.70318938561032396</v>
      </c>
      <c r="BD9" s="17">
        <v>0.64616498059794902</v>
      </c>
      <c r="BE9" s="17">
        <v>0.7651624735732</v>
      </c>
      <c r="BF9" s="17">
        <v>0.58726893812582304</v>
      </c>
    </row>
    <row r="10" spans="2:58" ht="43.15">
      <c r="B10" s="18" t="s">
        <v>430</v>
      </c>
      <c r="C10" s="19">
        <v>0.36591295498385201</v>
      </c>
      <c r="D10" s="19">
        <v>0.42351734760412002</v>
      </c>
      <c r="E10" s="19">
        <v>0.30886348388481899</v>
      </c>
      <c r="F10" s="19"/>
      <c r="G10" s="19">
        <v>0.28644929973462002</v>
      </c>
      <c r="H10" s="19">
        <v>0.38866460658428198</v>
      </c>
      <c r="I10" s="19">
        <v>0.35146202448813302</v>
      </c>
      <c r="J10" s="19">
        <v>0.41451880835317501</v>
      </c>
      <c r="K10" s="19">
        <v>0.35817942224983101</v>
      </c>
      <c r="L10" s="19">
        <v>0.38382379296102498</v>
      </c>
      <c r="M10" s="19"/>
      <c r="N10" s="19">
        <v>0.271049301357211</v>
      </c>
      <c r="O10" s="19">
        <v>0.39587769755832702</v>
      </c>
      <c r="P10" s="19">
        <v>0.37828153876503001</v>
      </c>
      <c r="Q10" s="19">
        <v>0.42022433994413699</v>
      </c>
      <c r="R10" s="19"/>
      <c r="S10" s="19">
        <v>0.36148285208838599</v>
      </c>
      <c r="T10" s="19">
        <v>0.33884320132483597</v>
      </c>
      <c r="U10" s="19">
        <v>0.38779397818463401</v>
      </c>
      <c r="V10" s="19">
        <v>0.37089852007938801</v>
      </c>
      <c r="W10" s="19">
        <v>0.42980885758313397</v>
      </c>
      <c r="X10" s="19">
        <v>0.23149219720453601</v>
      </c>
      <c r="Y10" s="19">
        <v>0.404368026337039</v>
      </c>
      <c r="Z10" s="19">
        <v>0.56282294644308795</v>
      </c>
      <c r="AA10" s="19">
        <v>0.33232779705360999</v>
      </c>
      <c r="AB10" s="19"/>
      <c r="AC10" s="19">
        <v>0.31938885850104698</v>
      </c>
      <c r="AD10" s="19">
        <v>0.39076570587040099</v>
      </c>
      <c r="AE10" s="19">
        <v>0.39171526946076801</v>
      </c>
      <c r="AF10" s="19">
        <v>0.35874292879560599</v>
      </c>
      <c r="AG10" s="19">
        <v>0.39639990975544698</v>
      </c>
      <c r="AH10" s="19">
        <v>0.382505062674727</v>
      </c>
      <c r="AI10" s="19"/>
      <c r="AJ10" s="19">
        <v>0.37369784668462802</v>
      </c>
      <c r="AK10" s="19">
        <v>0.37029014145701999</v>
      </c>
      <c r="AL10" s="19">
        <v>0.392935456897959</v>
      </c>
      <c r="AM10" s="19">
        <v>0.30916569750486</v>
      </c>
      <c r="AN10" s="19">
        <v>0.30345270611884101</v>
      </c>
      <c r="AO10" s="19">
        <v>0.48423406075925002</v>
      </c>
      <c r="AP10" s="19"/>
      <c r="AQ10" s="19">
        <v>0.32892727224218299</v>
      </c>
      <c r="AR10" s="19">
        <v>0.36690447181789798</v>
      </c>
      <c r="AS10" s="19"/>
      <c r="AT10" s="19">
        <v>0.381158583777159</v>
      </c>
      <c r="AU10" s="19">
        <v>0.31932523242798799</v>
      </c>
      <c r="AV10" s="19"/>
      <c r="AW10" s="19">
        <v>0.33513042642470797</v>
      </c>
      <c r="AX10" s="19">
        <v>0.382188972624742</v>
      </c>
      <c r="AY10" s="19"/>
      <c r="AZ10" s="19">
        <v>0.23233877643086101</v>
      </c>
      <c r="BA10" s="19">
        <v>0.39448847298957601</v>
      </c>
      <c r="BB10" s="19"/>
      <c r="BC10" s="19">
        <v>0.29681061438967599</v>
      </c>
      <c r="BD10" s="19">
        <v>0.35383501940205098</v>
      </c>
      <c r="BE10" s="19">
        <v>0.2348375264268</v>
      </c>
      <c r="BF10" s="19">
        <v>0.41273106187417702</v>
      </c>
    </row>
    <row r="11" spans="2:58">
      <c r="B11" s="16" t="s">
        <v>20</v>
      </c>
    </row>
    <row r="12" spans="2:58">
      <c r="B12" t="s">
        <v>497</v>
      </c>
    </row>
    <row r="13" spans="2:58">
      <c r="B13" t="s">
        <v>498</v>
      </c>
    </row>
    <row r="15" spans="2:58">
      <c r="B15"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BF15"/>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433</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556</v>
      </c>
      <c r="D7" s="10">
        <v>264</v>
      </c>
      <c r="E7" s="10">
        <v>291</v>
      </c>
      <c r="F7" s="10"/>
      <c r="G7" s="10">
        <v>62</v>
      </c>
      <c r="H7" s="10">
        <v>94</v>
      </c>
      <c r="I7" s="10">
        <v>91</v>
      </c>
      <c r="J7" s="10">
        <v>101</v>
      </c>
      <c r="K7" s="10">
        <v>81</v>
      </c>
      <c r="L7" s="10">
        <v>126</v>
      </c>
      <c r="M7" s="10"/>
      <c r="N7" s="10">
        <v>164</v>
      </c>
      <c r="O7" s="10">
        <v>136</v>
      </c>
      <c r="P7" s="10">
        <v>115</v>
      </c>
      <c r="Q7" s="10">
        <v>139</v>
      </c>
      <c r="R7" s="10"/>
      <c r="S7" s="10">
        <v>93</v>
      </c>
      <c r="T7" s="10">
        <v>93</v>
      </c>
      <c r="U7" s="10">
        <v>37</v>
      </c>
      <c r="V7" s="10">
        <v>77</v>
      </c>
      <c r="W7" s="10">
        <v>45</v>
      </c>
      <c r="X7" s="10">
        <v>56</v>
      </c>
      <c r="Y7" s="10">
        <v>53</v>
      </c>
      <c r="Z7" s="10">
        <v>27</v>
      </c>
      <c r="AA7" s="10">
        <v>75</v>
      </c>
      <c r="AB7" s="10"/>
      <c r="AC7" s="10">
        <v>129</v>
      </c>
      <c r="AD7" s="10">
        <v>170</v>
      </c>
      <c r="AE7" s="10">
        <v>75</v>
      </c>
      <c r="AF7" s="10">
        <v>102</v>
      </c>
      <c r="AG7" s="10">
        <v>62</v>
      </c>
      <c r="AH7" s="10">
        <v>18</v>
      </c>
      <c r="AI7" s="10"/>
      <c r="AJ7" s="10">
        <v>216</v>
      </c>
      <c r="AK7" s="10">
        <v>128</v>
      </c>
      <c r="AL7" s="10">
        <v>38</v>
      </c>
      <c r="AM7" s="10">
        <v>37</v>
      </c>
      <c r="AN7" s="10">
        <v>116</v>
      </c>
      <c r="AO7" s="10">
        <v>15</v>
      </c>
      <c r="AP7" s="10"/>
      <c r="AQ7" s="10">
        <v>163</v>
      </c>
      <c r="AR7" s="10">
        <v>312</v>
      </c>
      <c r="AS7" s="10"/>
      <c r="AT7" s="10">
        <v>455</v>
      </c>
      <c r="AU7" s="10">
        <v>99</v>
      </c>
      <c r="AV7" s="10"/>
      <c r="AW7" s="10">
        <v>180</v>
      </c>
      <c r="AX7" s="10">
        <v>376</v>
      </c>
      <c r="AY7" s="10"/>
      <c r="AZ7" s="10">
        <v>107</v>
      </c>
      <c r="BA7" s="10">
        <v>426</v>
      </c>
      <c r="BB7" s="10"/>
      <c r="BC7" s="10">
        <v>109</v>
      </c>
      <c r="BD7" s="10">
        <v>71</v>
      </c>
      <c r="BE7" s="10">
        <v>103</v>
      </c>
      <c r="BF7" s="10">
        <v>131</v>
      </c>
    </row>
    <row r="8" spans="2:58" ht="30" customHeight="1">
      <c r="B8" s="11" t="s">
        <v>85</v>
      </c>
      <c r="C8" s="11">
        <v>553</v>
      </c>
      <c r="D8" s="11">
        <v>272</v>
      </c>
      <c r="E8" s="11">
        <v>280</v>
      </c>
      <c r="F8" s="11"/>
      <c r="G8" s="11">
        <v>74</v>
      </c>
      <c r="H8" s="11">
        <v>92</v>
      </c>
      <c r="I8" s="11">
        <v>96</v>
      </c>
      <c r="J8" s="11">
        <v>99</v>
      </c>
      <c r="K8" s="11">
        <v>76</v>
      </c>
      <c r="L8" s="11">
        <v>116</v>
      </c>
      <c r="M8" s="11"/>
      <c r="N8" s="11">
        <v>163</v>
      </c>
      <c r="O8" s="11">
        <v>132</v>
      </c>
      <c r="P8" s="11">
        <v>114</v>
      </c>
      <c r="Q8" s="11">
        <v>142</v>
      </c>
      <c r="R8" s="11"/>
      <c r="S8" s="11">
        <v>86</v>
      </c>
      <c r="T8" s="11">
        <v>93</v>
      </c>
      <c r="U8" s="11">
        <v>42</v>
      </c>
      <c r="V8" s="11">
        <v>73</v>
      </c>
      <c r="W8" s="11">
        <v>45</v>
      </c>
      <c r="X8" s="11">
        <v>62</v>
      </c>
      <c r="Y8" s="11">
        <v>52</v>
      </c>
      <c r="Z8" s="11">
        <v>26</v>
      </c>
      <c r="AA8" s="11">
        <v>75</v>
      </c>
      <c r="AB8" s="11"/>
      <c r="AC8" s="11">
        <v>128</v>
      </c>
      <c r="AD8" s="11">
        <v>169</v>
      </c>
      <c r="AE8" s="11">
        <v>78</v>
      </c>
      <c r="AF8" s="11">
        <v>101</v>
      </c>
      <c r="AG8" s="11">
        <v>61</v>
      </c>
      <c r="AH8" s="11">
        <v>18</v>
      </c>
      <c r="AI8" s="11"/>
      <c r="AJ8" s="11">
        <v>206</v>
      </c>
      <c r="AK8" s="11">
        <v>130</v>
      </c>
      <c r="AL8" s="11">
        <v>39</v>
      </c>
      <c r="AM8" s="11">
        <v>37</v>
      </c>
      <c r="AN8" s="11">
        <v>118</v>
      </c>
      <c r="AO8" s="11">
        <v>16</v>
      </c>
      <c r="AP8" s="11"/>
      <c r="AQ8" s="11">
        <v>162</v>
      </c>
      <c r="AR8" s="11">
        <v>311</v>
      </c>
      <c r="AS8" s="11"/>
      <c r="AT8" s="11">
        <v>452</v>
      </c>
      <c r="AU8" s="11">
        <v>99</v>
      </c>
      <c r="AV8" s="11"/>
      <c r="AW8" s="11">
        <v>181</v>
      </c>
      <c r="AX8" s="11">
        <v>373</v>
      </c>
      <c r="AY8" s="11"/>
      <c r="AZ8" s="11">
        <v>107</v>
      </c>
      <c r="BA8" s="11">
        <v>423</v>
      </c>
      <c r="BB8" s="11"/>
      <c r="BC8" s="11">
        <v>113</v>
      </c>
      <c r="BD8" s="11">
        <v>70</v>
      </c>
      <c r="BE8" s="11">
        <v>103</v>
      </c>
      <c r="BF8" s="11">
        <v>128</v>
      </c>
    </row>
    <row r="9" spans="2:58" ht="43.15">
      <c r="B9" s="18" t="s">
        <v>434</v>
      </c>
      <c r="C9" s="17">
        <v>0.58308035195574903</v>
      </c>
      <c r="D9" s="17">
        <v>0.60986289986018505</v>
      </c>
      <c r="E9" s="17">
        <v>0.55894196459022805</v>
      </c>
      <c r="F9" s="17"/>
      <c r="G9" s="17">
        <v>0.75607397307373203</v>
      </c>
      <c r="H9" s="17">
        <v>0.62021343449362598</v>
      </c>
      <c r="I9" s="17">
        <v>0.62523329707877395</v>
      </c>
      <c r="J9" s="17">
        <v>0.56333675931026606</v>
      </c>
      <c r="K9" s="17">
        <v>0.49599418960027702</v>
      </c>
      <c r="L9" s="17">
        <v>0.48763850023362798</v>
      </c>
      <c r="M9" s="17"/>
      <c r="N9" s="17">
        <v>0.668449397717092</v>
      </c>
      <c r="O9" s="17">
        <v>0.53233818442060699</v>
      </c>
      <c r="P9" s="17">
        <v>0.52324467362467697</v>
      </c>
      <c r="Q9" s="17">
        <v>0.58090812009160697</v>
      </c>
      <c r="R9" s="17"/>
      <c r="S9" s="17">
        <v>0.67950740699255197</v>
      </c>
      <c r="T9" s="17">
        <v>0.52725857034707102</v>
      </c>
      <c r="U9" s="17">
        <v>0.48199090057350702</v>
      </c>
      <c r="V9" s="17">
        <v>0.59754253199206797</v>
      </c>
      <c r="W9" s="17">
        <v>0.589280584395795</v>
      </c>
      <c r="X9" s="17">
        <v>0.56351912164396101</v>
      </c>
      <c r="Y9" s="17">
        <v>0.65811150543861696</v>
      </c>
      <c r="Z9" s="17">
        <v>0.433697347963722</v>
      </c>
      <c r="AA9" s="17">
        <v>0.595351696096726</v>
      </c>
      <c r="AB9" s="17"/>
      <c r="AC9" s="17">
        <v>0.69243747069320605</v>
      </c>
      <c r="AD9" s="17">
        <v>0.56941353788846005</v>
      </c>
      <c r="AE9" s="17">
        <v>0.55580171462636496</v>
      </c>
      <c r="AF9" s="17">
        <v>0.50814901311579497</v>
      </c>
      <c r="AG9" s="17">
        <v>0.491447994194112</v>
      </c>
      <c r="AH9" s="17">
        <v>0.77936482700029797</v>
      </c>
      <c r="AI9" s="17"/>
      <c r="AJ9" s="17">
        <v>0.54864393562955005</v>
      </c>
      <c r="AK9" s="17">
        <v>0.49285304833084298</v>
      </c>
      <c r="AL9" s="17">
        <v>0.50700795946899602</v>
      </c>
      <c r="AM9" s="17">
        <v>0.533289562750072</v>
      </c>
      <c r="AN9" s="17">
        <v>0.73582212454783802</v>
      </c>
      <c r="AO9" s="17">
        <v>0.79806792077274602</v>
      </c>
      <c r="AP9" s="17"/>
      <c r="AQ9" s="17">
        <v>0.634650735828726</v>
      </c>
      <c r="AR9" s="17">
        <v>0.56645388995364199</v>
      </c>
      <c r="AS9" s="17"/>
      <c r="AT9" s="17">
        <v>0.56410447014162701</v>
      </c>
      <c r="AU9" s="17">
        <v>0.67126071163634005</v>
      </c>
      <c r="AV9" s="17"/>
      <c r="AW9" s="17">
        <v>0.54958347176597</v>
      </c>
      <c r="AX9" s="17">
        <v>0.59930156513997601</v>
      </c>
      <c r="AY9" s="17"/>
      <c r="AZ9" s="17">
        <v>0.63763861492692797</v>
      </c>
      <c r="BA9" s="17">
        <v>0.56563493967018297</v>
      </c>
      <c r="BB9" s="17"/>
      <c r="BC9" s="17">
        <v>0.74016300174493899</v>
      </c>
      <c r="BD9" s="17">
        <v>0.58633641383914703</v>
      </c>
      <c r="BE9" s="17">
        <v>0.61803884412791799</v>
      </c>
      <c r="BF9" s="17">
        <v>0.54552512112905704</v>
      </c>
    </row>
    <row r="10" spans="2:58" ht="43.15">
      <c r="B10" s="18" t="s">
        <v>430</v>
      </c>
      <c r="C10" s="19">
        <v>0.41691964804425102</v>
      </c>
      <c r="D10" s="19">
        <v>0.39013710013981501</v>
      </c>
      <c r="E10" s="19">
        <v>0.44105803540977201</v>
      </c>
      <c r="F10" s="19"/>
      <c r="G10" s="19">
        <v>0.243926026926268</v>
      </c>
      <c r="H10" s="19">
        <v>0.37978656550637402</v>
      </c>
      <c r="I10" s="19">
        <v>0.37476670292122599</v>
      </c>
      <c r="J10" s="19">
        <v>0.436663240689734</v>
      </c>
      <c r="K10" s="19">
        <v>0.50400581039972303</v>
      </c>
      <c r="L10" s="19">
        <v>0.51236149976637202</v>
      </c>
      <c r="M10" s="19"/>
      <c r="N10" s="19">
        <v>0.331550602282908</v>
      </c>
      <c r="O10" s="19">
        <v>0.46766181557939301</v>
      </c>
      <c r="P10" s="19">
        <v>0.47675532637532297</v>
      </c>
      <c r="Q10" s="19">
        <v>0.41909187990839297</v>
      </c>
      <c r="R10" s="19"/>
      <c r="S10" s="19">
        <v>0.32049259300744798</v>
      </c>
      <c r="T10" s="19">
        <v>0.47274142965292898</v>
      </c>
      <c r="U10" s="19">
        <v>0.51800909942649298</v>
      </c>
      <c r="V10" s="19">
        <v>0.40245746800793197</v>
      </c>
      <c r="W10" s="19">
        <v>0.410719415604205</v>
      </c>
      <c r="X10" s="19">
        <v>0.43648087835603899</v>
      </c>
      <c r="Y10" s="19">
        <v>0.34188849456138298</v>
      </c>
      <c r="Z10" s="19">
        <v>0.56630265203627805</v>
      </c>
      <c r="AA10" s="19">
        <v>0.404648303903274</v>
      </c>
      <c r="AB10" s="19"/>
      <c r="AC10" s="19">
        <v>0.30756252930679401</v>
      </c>
      <c r="AD10" s="19">
        <v>0.43058646211154</v>
      </c>
      <c r="AE10" s="19">
        <v>0.44419828537363498</v>
      </c>
      <c r="AF10" s="19">
        <v>0.49185098688420498</v>
      </c>
      <c r="AG10" s="19">
        <v>0.508552005805888</v>
      </c>
      <c r="AH10" s="19">
        <v>0.22063517299970201</v>
      </c>
      <c r="AI10" s="19"/>
      <c r="AJ10" s="19">
        <v>0.45135606437045001</v>
      </c>
      <c r="AK10" s="19">
        <v>0.50714695166915702</v>
      </c>
      <c r="AL10" s="19">
        <v>0.49299204053100398</v>
      </c>
      <c r="AM10" s="19">
        <v>0.466710437249928</v>
      </c>
      <c r="AN10" s="19">
        <v>0.26417787545216198</v>
      </c>
      <c r="AO10" s="19">
        <v>0.20193207922725401</v>
      </c>
      <c r="AP10" s="19"/>
      <c r="AQ10" s="19">
        <v>0.365349264171274</v>
      </c>
      <c r="AR10" s="19">
        <v>0.43354611004635801</v>
      </c>
      <c r="AS10" s="19"/>
      <c r="AT10" s="19">
        <v>0.43589552985837299</v>
      </c>
      <c r="AU10" s="19">
        <v>0.32873928836366001</v>
      </c>
      <c r="AV10" s="19"/>
      <c r="AW10" s="19">
        <v>0.45041652823403</v>
      </c>
      <c r="AX10" s="19">
        <v>0.40069843486002399</v>
      </c>
      <c r="AY10" s="19"/>
      <c r="AZ10" s="19">
        <v>0.36236138507307197</v>
      </c>
      <c r="BA10" s="19">
        <v>0.43436506032981698</v>
      </c>
      <c r="BB10" s="19"/>
      <c r="BC10" s="19">
        <v>0.25983699825506101</v>
      </c>
      <c r="BD10" s="19">
        <v>0.41366358616085303</v>
      </c>
      <c r="BE10" s="19">
        <v>0.38196115587208201</v>
      </c>
      <c r="BF10" s="19">
        <v>0.45447487887094301</v>
      </c>
    </row>
    <row r="11" spans="2:58">
      <c r="B11" s="16" t="s">
        <v>20</v>
      </c>
    </row>
    <row r="12" spans="2:58">
      <c r="B12" t="s">
        <v>497</v>
      </c>
    </row>
    <row r="13" spans="2:58">
      <c r="B13" t="s">
        <v>498</v>
      </c>
    </row>
    <row r="15" spans="2:58">
      <c r="B15"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BF15"/>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435</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557</v>
      </c>
      <c r="D7" s="10">
        <v>266</v>
      </c>
      <c r="E7" s="10">
        <v>289</v>
      </c>
      <c r="F7" s="10"/>
      <c r="G7" s="10">
        <v>65</v>
      </c>
      <c r="H7" s="10">
        <v>88</v>
      </c>
      <c r="I7" s="10">
        <v>85</v>
      </c>
      <c r="J7" s="10">
        <v>76</v>
      </c>
      <c r="K7" s="10">
        <v>99</v>
      </c>
      <c r="L7" s="10">
        <v>142</v>
      </c>
      <c r="M7" s="10"/>
      <c r="N7" s="10">
        <v>142</v>
      </c>
      <c r="O7" s="10">
        <v>168</v>
      </c>
      <c r="P7" s="10">
        <v>114</v>
      </c>
      <c r="Q7" s="10">
        <v>133</v>
      </c>
      <c r="R7" s="10"/>
      <c r="S7" s="10">
        <v>117</v>
      </c>
      <c r="T7" s="10">
        <v>99</v>
      </c>
      <c r="U7" s="10">
        <v>46</v>
      </c>
      <c r="V7" s="10">
        <v>58</v>
      </c>
      <c r="W7" s="10">
        <v>46</v>
      </c>
      <c r="X7" s="10">
        <v>54</v>
      </c>
      <c r="Y7" s="10">
        <v>52</v>
      </c>
      <c r="Z7" s="10">
        <v>27</v>
      </c>
      <c r="AA7" s="10">
        <v>58</v>
      </c>
      <c r="AB7" s="10"/>
      <c r="AC7" s="10">
        <v>149</v>
      </c>
      <c r="AD7" s="10">
        <v>166</v>
      </c>
      <c r="AE7" s="10">
        <v>73</v>
      </c>
      <c r="AF7" s="10">
        <v>100</v>
      </c>
      <c r="AG7" s="10">
        <v>48</v>
      </c>
      <c r="AH7" s="10">
        <v>21</v>
      </c>
      <c r="AI7" s="10"/>
      <c r="AJ7" s="10">
        <v>233</v>
      </c>
      <c r="AK7" s="10">
        <v>106</v>
      </c>
      <c r="AL7" s="10">
        <v>50</v>
      </c>
      <c r="AM7" s="10">
        <v>49</v>
      </c>
      <c r="AN7" s="10">
        <v>98</v>
      </c>
      <c r="AO7" s="10">
        <v>16</v>
      </c>
      <c r="AP7" s="10"/>
      <c r="AQ7" s="10">
        <v>157</v>
      </c>
      <c r="AR7" s="10">
        <v>319</v>
      </c>
      <c r="AS7" s="10"/>
      <c r="AT7" s="10">
        <v>431</v>
      </c>
      <c r="AU7" s="10">
        <v>124</v>
      </c>
      <c r="AV7" s="10"/>
      <c r="AW7" s="10">
        <v>192</v>
      </c>
      <c r="AX7" s="10">
        <v>365</v>
      </c>
      <c r="AY7" s="10"/>
      <c r="AZ7" s="10">
        <v>120</v>
      </c>
      <c r="BA7" s="10">
        <v>420</v>
      </c>
      <c r="BB7" s="10"/>
      <c r="BC7" s="10">
        <v>112</v>
      </c>
      <c r="BD7" s="10">
        <v>89</v>
      </c>
      <c r="BE7" s="10">
        <v>94</v>
      </c>
      <c r="BF7" s="10">
        <v>142</v>
      </c>
    </row>
    <row r="8" spans="2:58" ht="30" customHeight="1">
      <c r="B8" s="11" t="s">
        <v>85</v>
      </c>
      <c r="C8" s="11">
        <v>552</v>
      </c>
      <c r="D8" s="11">
        <v>273</v>
      </c>
      <c r="E8" s="11">
        <v>276</v>
      </c>
      <c r="F8" s="11"/>
      <c r="G8" s="11">
        <v>75</v>
      </c>
      <c r="H8" s="11">
        <v>87</v>
      </c>
      <c r="I8" s="11">
        <v>91</v>
      </c>
      <c r="J8" s="11">
        <v>74</v>
      </c>
      <c r="K8" s="11">
        <v>93</v>
      </c>
      <c r="L8" s="11">
        <v>130</v>
      </c>
      <c r="M8" s="11"/>
      <c r="N8" s="11">
        <v>140</v>
      </c>
      <c r="O8" s="11">
        <v>164</v>
      </c>
      <c r="P8" s="11">
        <v>112</v>
      </c>
      <c r="Q8" s="11">
        <v>136</v>
      </c>
      <c r="R8" s="11"/>
      <c r="S8" s="11">
        <v>108</v>
      </c>
      <c r="T8" s="11">
        <v>99</v>
      </c>
      <c r="U8" s="11">
        <v>50</v>
      </c>
      <c r="V8" s="11">
        <v>55</v>
      </c>
      <c r="W8" s="11">
        <v>48</v>
      </c>
      <c r="X8" s="11">
        <v>58</v>
      </c>
      <c r="Y8" s="11">
        <v>52</v>
      </c>
      <c r="Z8" s="11">
        <v>25</v>
      </c>
      <c r="AA8" s="11">
        <v>59</v>
      </c>
      <c r="AB8" s="11"/>
      <c r="AC8" s="11">
        <v>149</v>
      </c>
      <c r="AD8" s="11">
        <v>162</v>
      </c>
      <c r="AE8" s="11">
        <v>73</v>
      </c>
      <c r="AF8" s="11">
        <v>100</v>
      </c>
      <c r="AG8" s="11">
        <v>47</v>
      </c>
      <c r="AH8" s="11">
        <v>22</v>
      </c>
      <c r="AI8" s="11"/>
      <c r="AJ8" s="11">
        <v>221</v>
      </c>
      <c r="AK8" s="11">
        <v>106</v>
      </c>
      <c r="AL8" s="11">
        <v>51</v>
      </c>
      <c r="AM8" s="11">
        <v>51</v>
      </c>
      <c r="AN8" s="11">
        <v>100</v>
      </c>
      <c r="AO8" s="11">
        <v>17</v>
      </c>
      <c r="AP8" s="11"/>
      <c r="AQ8" s="11">
        <v>162</v>
      </c>
      <c r="AR8" s="11">
        <v>311</v>
      </c>
      <c r="AS8" s="11"/>
      <c r="AT8" s="11">
        <v>427</v>
      </c>
      <c r="AU8" s="11">
        <v>123</v>
      </c>
      <c r="AV8" s="11"/>
      <c r="AW8" s="11">
        <v>192</v>
      </c>
      <c r="AX8" s="11">
        <v>360</v>
      </c>
      <c r="AY8" s="11"/>
      <c r="AZ8" s="11">
        <v>120</v>
      </c>
      <c r="BA8" s="11">
        <v>414</v>
      </c>
      <c r="BB8" s="11"/>
      <c r="BC8" s="11">
        <v>118</v>
      </c>
      <c r="BD8" s="11">
        <v>89</v>
      </c>
      <c r="BE8" s="11">
        <v>93</v>
      </c>
      <c r="BF8" s="11">
        <v>135</v>
      </c>
    </row>
    <row r="9" spans="2:58" ht="43.15">
      <c r="B9" s="18" t="s">
        <v>436</v>
      </c>
      <c r="C9" s="17">
        <v>0.46835037585962902</v>
      </c>
      <c r="D9" s="17">
        <v>0.46122014867156402</v>
      </c>
      <c r="E9" s="17">
        <v>0.47528200150475802</v>
      </c>
      <c r="F9" s="17"/>
      <c r="G9" s="17">
        <v>0.52533481940882898</v>
      </c>
      <c r="H9" s="17">
        <v>0.51471160173682395</v>
      </c>
      <c r="I9" s="17">
        <v>0.54242430406473596</v>
      </c>
      <c r="J9" s="17">
        <v>0.47453719460434901</v>
      </c>
      <c r="K9" s="17">
        <v>0.39839897506104299</v>
      </c>
      <c r="L9" s="17">
        <v>0.39890617809752099</v>
      </c>
      <c r="M9" s="17"/>
      <c r="N9" s="17">
        <v>0.60213864092749703</v>
      </c>
      <c r="O9" s="17">
        <v>0.410434993648226</v>
      </c>
      <c r="P9" s="17">
        <v>0.47348718458675898</v>
      </c>
      <c r="Q9" s="17">
        <v>0.39585782551974003</v>
      </c>
      <c r="R9" s="17"/>
      <c r="S9" s="17">
        <v>0.58215006634855504</v>
      </c>
      <c r="T9" s="17">
        <v>0.422244570443988</v>
      </c>
      <c r="U9" s="17">
        <v>0.36729203091656298</v>
      </c>
      <c r="V9" s="17">
        <v>0.53127513260116399</v>
      </c>
      <c r="W9" s="17">
        <v>0.33504739853141102</v>
      </c>
      <c r="X9" s="17">
        <v>0.54823077071978998</v>
      </c>
      <c r="Y9" s="17">
        <v>0.41101681963395997</v>
      </c>
      <c r="Z9" s="17">
        <v>0.49482257753497</v>
      </c>
      <c r="AA9" s="17">
        <v>0.43372619263075601</v>
      </c>
      <c r="AB9" s="17"/>
      <c r="AC9" s="17">
        <v>0.62583491631257104</v>
      </c>
      <c r="AD9" s="17">
        <v>0.45470913907423399</v>
      </c>
      <c r="AE9" s="17">
        <v>0.36540155263683399</v>
      </c>
      <c r="AF9" s="17">
        <v>0.38346826799603401</v>
      </c>
      <c r="AG9" s="17">
        <v>0.31511131249680402</v>
      </c>
      <c r="AH9" s="17">
        <v>0.55633694190254401</v>
      </c>
      <c r="AI9" s="17"/>
      <c r="AJ9" s="17">
        <v>0.41397261006924602</v>
      </c>
      <c r="AK9" s="17">
        <v>0.48295281895819903</v>
      </c>
      <c r="AL9" s="17">
        <v>0.43125239388519399</v>
      </c>
      <c r="AM9" s="17">
        <v>0.49609299307706101</v>
      </c>
      <c r="AN9" s="17">
        <v>0.57018135731017305</v>
      </c>
      <c r="AO9" s="17">
        <v>0.53138130440763998</v>
      </c>
      <c r="AP9" s="17"/>
      <c r="AQ9" s="17">
        <v>0.53917490307205995</v>
      </c>
      <c r="AR9" s="17">
        <v>0.44977941036111901</v>
      </c>
      <c r="AS9" s="17"/>
      <c r="AT9" s="17">
        <v>0.44528869836506202</v>
      </c>
      <c r="AU9" s="17">
        <v>0.54745790655174498</v>
      </c>
      <c r="AV9" s="17"/>
      <c r="AW9" s="17">
        <v>0.48769099766059298</v>
      </c>
      <c r="AX9" s="17">
        <v>0.45804224517417702</v>
      </c>
      <c r="AY9" s="17"/>
      <c r="AZ9" s="17">
        <v>0.59439877425172405</v>
      </c>
      <c r="BA9" s="17">
        <v>0.42062892951449599</v>
      </c>
      <c r="BB9" s="17"/>
      <c r="BC9" s="17">
        <v>0.62830318261955298</v>
      </c>
      <c r="BD9" s="17">
        <v>0.36341212037989101</v>
      </c>
      <c r="BE9" s="17">
        <v>0.50819595623635005</v>
      </c>
      <c r="BF9" s="17">
        <v>0.44143488307754902</v>
      </c>
    </row>
    <row r="10" spans="2:58" ht="43.15">
      <c r="B10" s="18" t="s">
        <v>430</v>
      </c>
      <c r="C10" s="19">
        <v>0.53164962414037198</v>
      </c>
      <c r="D10" s="19">
        <v>0.53877985132843598</v>
      </c>
      <c r="E10" s="19">
        <v>0.52471799849524203</v>
      </c>
      <c r="F10" s="19"/>
      <c r="G10" s="19">
        <v>0.47466518059117102</v>
      </c>
      <c r="H10" s="19">
        <v>0.48528839826317599</v>
      </c>
      <c r="I10" s="19">
        <v>0.45757569593526398</v>
      </c>
      <c r="J10" s="19">
        <v>0.52546280539565104</v>
      </c>
      <c r="K10" s="19">
        <v>0.60160102493895695</v>
      </c>
      <c r="L10" s="19">
        <v>0.60109382190247895</v>
      </c>
      <c r="M10" s="19"/>
      <c r="N10" s="19">
        <v>0.39786135907250297</v>
      </c>
      <c r="O10" s="19">
        <v>0.589565006351774</v>
      </c>
      <c r="P10" s="19">
        <v>0.52651281541324102</v>
      </c>
      <c r="Q10" s="19">
        <v>0.60414217448025997</v>
      </c>
      <c r="R10" s="19"/>
      <c r="S10" s="19">
        <v>0.41784993365144502</v>
      </c>
      <c r="T10" s="19">
        <v>0.577755429556012</v>
      </c>
      <c r="U10" s="19">
        <v>0.63270796908343696</v>
      </c>
      <c r="V10" s="19">
        <v>0.46872486739883601</v>
      </c>
      <c r="W10" s="19">
        <v>0.66495260146858903</v>
      </c>
      <c r="X10" s="19">
        <v>0.45176922928021002</v>
      </c>
      <c r="Y10" s="19">
        <v>0.58898318036604003</v>
      </c>
      <c r="Z10" s="19">
        <v>0.50517742246502995</v>
      </c>
      <c r="AA10" s="19">
        <v>0.56627380736924404</v>
      </c>
      <c r="AB10" s="19"/>
      <c r="AC10" s="19">
        <v>0.37416508368742901</v>
      </c>
      <c r="AD10" s="19">
        <v>0.54529086092576595</v>
      </c>
      <c r="AE10" s="19">
        <v>0.63459844736316595</v>
      </c>
      <c r="AF10" s="19">
        <v>0.61653173200396605</v>
      </c>
      <c r="AG10" s="19">
        <v>0.68488868750319698</v>
      </c>
      <c r="AH10" s="19">
        <v>0.44366305809745599</v>
      </c>
      <c r="AI10" s="19"/>
      <c r="AJ10" s="19">
        <v>0.58602738993075398</v>
      </c>
      <c r="AK10" s="19">
        <v>0.51704718104180103</v>
      </c>
      <c r="AL10" s="19">
        <v>0.56874760611480601</v>
      </c>
      <c r="AM10" s="19">
        <v>0.50390700692293899</v>
      </c>
      <c r="AN10" s="19">
        <v>0.429818642689826</v>
      </c>
      <c r="AO10" s="19">
        <v>0.46861869559236002</v>
      </c>
      <c r="AP10" s="19"/>
      <c r="AQ10" s="19">
        <v>0.46082509692793999</v>
      </c>
      <c r="AR10" s="19">
        <v>0.55022058963888199</v>
      </c>
      <c r="AS10" s="19"/>
      <c r="AT10" s="19">
        <v>0.55471130163493798</v>
      </c>
      <c r="AU10" s="19">
        <v>0.45254209344825502</v>
      </c>
      <c r="AV10" s="19"/>
      <c r="AW10" s="19">
        <v>0.51230900233940702</v>
      </c>
      <c r="AX10" s="19">
        <v>0.54195775482582298</v>
      </c>
      <c r="AY10" s="19"/>
      <c r="AZ10" s="19">
        <v>0.40560122574827601</v>
      </c>
      <c r="BA10" s="19">
        <v>0.57937107048550396</v>
      </c>
      <c r="BB10" s="19"/>
      <c r="BC10" s="19">
        <v>0.37169681738044702</v>
      </c>
      <c r="BD10" s="19">
        <v>0.63658787962010799</v>
      </c>
      <c r="BE10" s="19">
        <v>0.49180404376365</v>
      </c>
      <c r="BF10" s="19">
        <v>0.55856511692245103</v>
      </c>
    </row>
    <row r="11" spans="2:58">
      <c r="B11" s="16" t="s">
        <v>20</v>
      </c>
    </row>
    <row r="12" spans="2:58">
      <c r="B12" t="s">
        <v>497</v>
      </c>
    </row>
    <row r="13" spans="2:58">
      <c r="B13" t="s">
        <v>498</v>
      </c>
    </row>
    <row r="15" spans="2:58">
      <c r="B15"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BF15"/>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437</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599</v>
      </c>
      <c r="D7" s="10">
        <v>290</v>
      </c>
      <c r="E7" s="10">
        <v>306</v>
      </c>
      <c r="F7" s="10"/>
      <c r="G7" s="10">
        <v>68</v>
      </c>
      <c r="H7" s="10">
        <v>106</v>
      </c>
      <c r="I7" s="10">
        <v>96</v>
      </c>
      <c r="J7" s="10">
        <v>117</v>
      </c>
      <c r="K7" s="10">
        <v>81</v>
      </c>
      <c r="L7" s="10">
        <v>128</v>
      </c>
      <c r="M7" s="10"/>
      <c r="N7" s="10">
        <v>162</v>
      </c>
      <c r="O7" s="10">
        <v>162</v>
      </c>
      <c r="P7" s="10">
        <v>132</v>
      </c>
      <c r="Q7" s="10">
        <v>142</v>
      </c>
      <c r="R7" s="10"/>
      <c r="S7" s="10">
        <v>93</v>
      </c>
      <c r="T7" s="10">
        <v>100</v>
      </c>
      <c r="U7" s="10">
        <v>63</v>
      </c>
      <c r="V7" s="10">
        <v>63</v>
      </c>
      <c r="W7" s="10">
        <v>49</v>
      </c>
      <c r="X7" s="10">
        <v>69</v>
      </c>
      <c r="Y7" s="10">
        <v>54</v>
      </c>
      <c r="Z7" s="10">
        <v>33</v>
      </c>
      <c r="AA7" s="10">
        <v>75</v>
      </c>
      <c r="AB7" s="10"/>
      <c r="AC7" s="10">
        <v>144</v>
      </c>
      <c r="AD7" s="10">
        <v>175</v>
      </c>
      <c r="AE7" s="10">
        <v>78</v>
      </c>
      <c r="AF7" s="10">
        <v>117</v>
      </c>
      <c r="AG7" s="10">
        <v>58</v>
      </c>
      <c r="AH7" s="10">
        <v>27</v>
      </c>
      <c r="AI7" s="10"/>
      <c r="AJ7" s="10">
        <v>228</v>
      </c>
      <c r="AK7" s="10">
        <v>143</v>
      </c>
      <c r="AL7" s="10">
        <v>40</v>
      </c>
      <c r="AM7" s="10">
        <v>47</v>
      </c>
      <c r="AN7" s="10">
        <v>118</v>
      </c>
      <c r="AO7" s="10">
        <v>20</v>
      </c>
      <c r="AP7" s="10"/>
      <c r="AQ7" s="10">
        <v>179</v>
      </c>
      <c r="AR7" s="10">
        <v>327</v>
      </c>
      <c r="AS7" s="10"/>
      <c r="AT7" s="10">
        <v>463</v>
      </c>
      <c r="AU7" s="10">
        <v>135</v>
      </c>
      <c r="AV7" s="10"/>
      <c r="AW7" s="10">
        <v>222</v>
      </c>
      <c r="AX7" s="10">
        <v>377</v>
      </c>
      <c r="AY7" s="10"/>
      <c r="AZ7" s="10">
        <v>127</v>
      </c>
      <c r="BA7" s="10">
        <v>454</v>
      </c>
      <c r="BB7" s="10"/>
      <c r="BC7" s="10">
        <v>114</v>
      </c>
      <c r="BD7" s="10">
        <v>85</v>
      </c>
      <c r="BE7" s="10">
        <v>109</v>
      </c>
      <c r="BF7" s="10">
        <v>161</v>
      </c>
    </row>
    <row r="8" spans="2:58" ht="30" customHeight="1">
      <c r="B8" s="11" t="s">
        <v>85</v>
      </c>
      <c r="C8" s="11">
        <v>603</v>
      </c>
      <c r="D8" s="11">
        <v>301</v>
      </c>
      <c r="E8" s="11">
        <v>299</v>
      </c>
      <c r="F8" s="11"/>
      <c r="G8" s="11">
        <v>79</v>
      </c>
      <c r="H8" s="11">
        <v>106</v>
      </c>
      <c r="I8" s="11">
        <v>104</v>
      </c>
      <c r="J8" s="11">
        <v>115</v>
      </c>
      <c r="K8" s="11">
        <v>76</v>
      </c>
      <c r="L8" s="11">
        <v>119</v>
      </c>
      <c r="M8" s="11"/>
      <c r="N8" s="11">
        <v>160</v>
      </c>
      <c r="O8" s="11">
        <v>163</v>
      </c>
      <c r="P8" s="11">
        <v>133</v>
      </c>
      <c r="Q8" s="11">
        <v>145</v>
      </c>
      <c r="R8" s="11"/>
      <c r="S8" s="11">
        <v>88</v>
      </c>
      <c r="T8" s="11">
        <v>99</v>
      </c>
      <c r="U8" s="11">
        <v>70</v>
      </c>
      <c r="V8" s="11">
        <v>61</v>
      </c>
      <c r="W8" s="11">
        <v>50</v>
      </c>
      <c r="X8" s="11">
        <v>75</v>
      </c>
      <c r="Y8" s="11">
        <v>54</v>
      </c>
      <c r="Z8" s="11">
        <v>32</v>
      </c>
      <c r="AA8" s="11">
        <v>75</v>
      </c>
      <c r="AB8" s="11"/>
      <c r="AC8" s="11">
        <v>146</v>
      </c>
      <c r="AD8" s="11">
        <v>176</v>
      </c>
      <c r="AE8" s="11">
        <v>79</v>
      </c>
      <c r="AF8" s="11">
        <v>117</v>
      </c>
      <c r="AG8" s="11">
        <v>58</v>
      </c>
      <c r="AH8" s="11">
        <v>27</v>
      </c>
      <c r="AI8" s="11"/>
      <c r="AJ8" s="11">
        <v>221</v>
      </c>
      <c r="AK8" s="11">
        <v>146</v>
      </c>
      <c r="AL8" s="11">
        <v>40</v>
      </c>
      <c r="AM8" s="11">
        <v>50</v>
      </c>
      <c r="AN8" s="11">
        <v>120</v>
      </c>
      <c r="AO8" s="11">
        <v>23</v>
      </c>
      <c r="AP8" s="11"/>
      <c r="AQ8" s="11">
        <v>180</v>
      </c>
      <c r="AR8" s="11">
        <v>329</v>
      </c>
      <c r="AS8" s="11"/>
      <c r="AT8" s="11">
        <v>467</v>
      </c>
      <c r="AU8" s="11">
        <v>136</v>
      </c>
      <c r="AV8" s="11"/>
      <c r="AW8" s="11">
        <v>227</v>
      </c>
      <c r="AX8" s="11">
        <v>376</v>
      </c>
      <c r="AY8" s="11"/>
      <c r="AZ8" s="11">
        <v>129</v>
      </c>
      <c r="BA8" s="11">
        <v>455</v>
      </c>
      <c r="BB8" s="11"/>
      <c r="BC8" s="11">
        <v>119</v>
      </c>
      <c r="BD8" s="11">
        <v>86</v>
      </c>
      <c r="BE8" s="11">
        <v>111</v>
      </c>
      <c r="BF8" s="11">
        <v>157</v>
      </c>
    </row>
    <row r="9" spans="2:58" ht="43.15">
      <c r="B9" s="18" t="s">
        <v>438</v>
      </c>
      <c r="C9" s="17">
        <v>0.34071975171564201</v>
      </c>
      <c r="D9" s="17">
        <v>0.34795926478474798</v>
      </c>
      <c r="E9" s="17">
        <v>0.33331405380803097</v>
      </c>
      <c r="F9" s="17"/>
      <c r="G9" s="17">
        <v>0.51651012727574697</v>
      </c>
      <c r="H9" s="17">
        <v>0.48014197152324101</v>
      </c>
      <c r="I9" s="17">
        <v>0.427802245072124</v>
      </c>
      <c r="J9" s="17">
        <v>0.27273510590074201</v>
      </c>
      <c r="K9" s="17">
        <v>0.21875480157681201</v>
      </c>
      <c r="L9" s="17">
        <v>0.165825680865996</v>
      </c>
      <c r="M9" s="17"/>
      <c r="N9" s="17">
        <v>0.40322615334796602</v>
      </c>
      <c r="O9" s="17">
        <v>0.364392612694736</v>
      </c>
      <c r="P9" s="17">
        <v>0.27790822591060899</v>
      </c>
      <c r="Q9" s="17">
        <v>0.29751242008267598</v>
      </c>
      <c r="R9" s="17"/>
      <c r="S9" s="17">
        <v>0.42428533786969003</v>
      </c>
      <c r="T9" s="17">
        <v>0.28376674975833799</v>
      </c>
      <c r="U9" s="17">
        <v>0.30471322978802101</v>
      </c>
      <c r="V9" s="17">
        <v>0.392288930485162</v>
      </c>
      <c r="W9" s="17">
        <v>0.29557419031551402</v>
      </c>
      <c r="X9" s="17">
        <v>0.36726965369071202</v>
      </c>
      <c r="Y9" s="17">
        <v>0.32980474399109999</v>
      </c>
      <c r="Z9" s="17">
        <v>0.35891633155275099</v>
      </c>
      <c r="AA9" s="17">
        <v>0.31317612509864401</v>
      </c>
      <c r="AB9" s="17"/>
      <c r="AC9" s="17">
        <v>0.49154415176737498</v>
      </c>
      <c r="AD9" s="17">
        <v>0.33922494871231801</v>
      </c>
      <c r="AE9" s="17">
        <v>0.33916281023044897</v>
      </c>
      <c r="AF9" s="17">
        <v>0.24243160467424699</v>
      </c>
      <c r="AG9" s="17">
        <v>0.21786089125744601</v>
      </c>
      <c r="AH9" s="17">
        <v>0.23124920127738399</v>
      </c>
      <c r="AI9" s="17"/>
      <c r="AJ9" s="17">
        <v>0.28126801709004601</v>
      </c>
      <c r="AK9" s="17">
        <v>0.29349010672138198</v>
      </c>
      <c r="AL9" s="17">
        <v>0.35304731483138002</v>
      </c>
      <c r="AM9" s="17">
        <v>0.401114756406518</v>
      </c>
      <c r="AN9" s="17">
        <v>0.47889150323395802</v>
      </c>
      <c r="AO9" s="17">
        <v>0.34401484981739</v>
      </c>
      <c r="AP9" s="17"/>
      <c r="AQ9" s="17">
        <v>0.45209469734677998</v>
      </c>
      <c r="AR9" s="17">
        <v>0.316083007327642</v>
      </c>
      <c r="AS9" s="17"/>
      <c r="AT9" s="17">
        <v>0.29823740878537802</v>
      </c>
      <c r="AU9" s="17">
        <v>0.48914004578415698</v>
      </c>
      <c r="AV9" s="17"/>
      <c r="AW9" s="17">
        <v>0.36574171944407402</v>
      </c>
      <c r="AX9" s="17">
        <v>0.325582356227889</v>
      </c>
      <c r="AY9" s="17"/>
      <c r="AZ9" s="17">
        <v>0.49952732743761102</v>
      </c>
      <c r="BA9" s="17">
        <v>0.293953357666629</v>
      </c>
      <c r="BB9" s="17"/>
      <c r="BC9" s="17">
        <v>0.54370797257812697</v>
      </c>
      <c r="BD9" s="17">
        <v>0.28039623394708901</v>
      </c>
      <c r="BE9" s="17">
        <v>0.34931737284306302</v>
      </c>
      <c r="BF9" s="17">
        <v>0.29767243441098601</v>
      </c>
    </row>
    <row r="10" spans="2:58" ht="43.15">
      <c r="B10" s="18" t="s">
        <v>430</v>
      </c>
      <c r="C10" s="19">
        <v>0.65928024828435805</v>
      </c>
      <c r="D10" s="19">
        <v>0.65204073521525197</v>
      </c>
      <c r="E10" s="19">
        <v>0.66668594619196897</v>
      </c>
      <c r="F10" s="19"/>
      <c r="G10" s="19">
        <v>0.48348987272425298</v>
      </c>
      <c r="H10" s="19">
        <v>0.51985802847675899</v>
      </c>
      <c r="I10" s="19">
        <v>0.57219775492787595</v>
      </c>
      <c r="J10" s="19">
        <v>0.72726489409925799</v>
      </c>
      <c r="K10" s="19">
        <v>0.78124519842318796</v>
      </c>
      <c r="L10" s="19">
        <v>0.83417431913400397</v>
      </c>
      <c r="M10" s="19"/>
      <c r="N10" s="19">
        <v>0.59677384665203403</v>
      </c>
      <c r="O10" s="19">
        <v>0.635607387305264</v>
      </c>
      <c r="P10" s="19">
        <v>0.72209177408939096</v>
      </c>
      <c r="Q10" s="19">
        <v>0.70248757991732402</v>
      </c>
      <c r="R10" s="19"/>
      <c r="S10" s="19">
        <v>0.57571466213030997</v>
      </c>
      <c r="T10" s="19">
        <v>0.71623325024166196</v>
      </c>
      <c r="U10" s="19">
        <v>0.69528677021197904</v>
      </c>
      <c r="V10" s="19">
        <v>0.607711069514838</v>
      </c>
      <c r="W10" s="19">
        <v>0.70442580968448698</v>
      </c>
      <c r="X10" s="19">
        <v>0.63273034630928704</v>
      </c>
      <c r="Y10" s="19">
        <v>0.67019525600889995</v>
      </c>
      <c r="Z10" s="19">
        <v>0.64108366844724896</v>
      </c>
      <c r="AA10" s="19">
        <v>0.68682387490135599</v>
      </c>
      <c r="AB10" s="19"/>
      <c r="AC10" s="19">
        <v>0.50845584823262502</v>
      </c>
      <c r="AD10" s="19">
        <v>0.66077505128768199</v>
      </c>
      <c r="AE10" s="19">
        <v>0.66083718976955097</v>
      </c>
      <c r="AF10" s="19">
        <v>0.75756839532575304</v>
      </c>
      <c r="AG10" s="19">
        <v>0.78213910874255399</v>
      </c>
      <c r="AH10" s="19">
        <v>0.76875079872261598</v>
      </c>
      <c r="AI10" s="19"/>
      <c r="AJ10" s="19">
        <v>0.71873198290995399</v>
      </c>
      <c r="AK10" s="19">
        <v>0.70650989327861802</v>
      </c>
      <c r="AL10" s="19">
        <v>0.64695268516862003</v>
      </c>
      <c r="AM10" s="19">
        <v>0.59888524359348205</v>
      </c>
      <c r="AN10" s="19">
        <v>0.52110849676604198</v>
      </c>
      <c r="AO10" s="19">
        <v>0.65598515018261006</v>
      </c>
      <c r="AP10" s="19"/>
      <c r="AQ10" s="19">
        <v>0.54790530265322002</v>
      </c>
      <c r="AR10" s="19">
        <v>0.68391699267235795</v>
      </c>
      <c r="AS10" s="19"/>
      <c r="AT10" s="19">
        <v>0.70176259121462203</v>
      </c>
      <c r="AU10" s="19">
        <v>0.51085995421584296</v>
      </c>
      <c r="AV10" s="19"/>
      <c r="AW10" s="19">
        <v>0.63425828055592604</v>
      </c>
      <c r="AX10" s="19">
        <v>0.674417643772111</v>
      </c>
      <c r="AY10" s="19"/>
      <c r="AZ10" s="19">
        <v>0.50047267256238903</v>
      </c>
      <c r="BA10" s="19">
        <v>0.706046642333371</v>
      </c>
      <c r="BB10" s="19"/>
      <c r="BC10" s="19">
        <v>0.45629202742187303</v>
      </c>
      <c r="BD10" s="19">
        <v>0.71960376605291099</v>
      </c>
      <c r="BE10" s="19">
        <v>0.65068262715693703</v>
      </c>
      <c r="BF10" s="19">
        <v>0.70232756558901399</v>
      </c>
    </row>
    <row r="11" spans="2:58">
      <c r="B11" s="16" t="s">
        <v>20</v>
      </c>
    </row>
    <row r="12" spans="2:58">
      <c r="B12" t="s">
        <v>497</v>
      </c>
    </row>
    <row r="13" spans="2:58">
      <c r="B13" t="s">
        <v>498</v>
      </c>
    </row>
    <row r="15" spans="2:58">
      <c r="B15"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BF15"/>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439</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583</v>
      </c>
      <c r="D7" s="10">
        <v>288</v>
      </c>
      <c r="E7" s="10">
        <v>291</v>
      </c>
      <c r="F7" s="10"/>
      <c r="G7" s="10">
        <v>76</v>
      </c>
      <c r="H7" s="10">
        <v>101</v>
      </c>
      <c r="I7" s="10">
        <v>89</v>
      </c>
      <c r="J7" s="10">
        <v>106</v>
      </c>
      <c r="K7" s="10">
        <v>82</v>
      </c>
      <c r="L7" s="10">
        <v>125</v>
      </c>
      <c r="M7" s="10"/>
      <c r="N7" s="10">
        <v>171</v>
      </c>
      <c r="O7" s="10">
        <v>150</v>
      </c>
      <c r="P7" s="10">
        <v>118</v>
      </c>
      <c r="Q7" s="10">
        <v>143</v>
      </c>
      <c r="R7" s="10"/>
      <c r="S7" s="10">
        <v>99</v>
      </c>
      <c r="T7" s="10">
        <v>77</v>
      </c>
      <c r="U7" s="10">
        <v>64</v>
      </c>
      <c r="V7" s="10">
        <v>66</v>
      </c>
      <c r="W7" s="10">
        <v>51</v>
      </c>
      <c r="X7" s="10">
        <v>54</v>
      </c>
      <c r="Y7" s="10">
        <v>60</v>
      </c>
      <c r="Z7" s="10">
        <v>31</v>
      </c>
      <c r="AA7" s="10">
        <v>81</v>
      </c>
      <c r="AB7" s="10"/>
      <c r="AC7" s="10">
        <v>132</v>
      </c>
      <c r="AD7" s="10">
        <v>185</v>
      </c>
      <c r="AE7" s="10">
        <v>78</v>
      </c>
      <c r="AF7" s="10">
        <v>91</v>
      </c>
      <c r="AG7" s="10">
        <v>74</v>
      </c>
      <c r="AH7" s="10">
        <v>23</v>
      </c>
      <c r="AI7" s="10"/>
      <c r="AJ7" s="10">
        <v>236</v>
      </c>
      <c r="AK7" s="10">
        <v>137</v>
      </c>
      <c r="AL7" s="10">
        <v>32</v>
      </c>
      <c r="AM7" s="10">
        <v>37</v>
      </c>
      <c r="AN7" s="10">
        <v>117</v>
      </c>
      <c r="AO7" s="10">
        <v>19</v>
      </c>
      <c r="AP7" s="10"/>
      <c r="AQ7" s="10">
        <v>193</v>
      </c>
      <c r="AR7" s="10">
        <v>296</v>
      </c>
      <c r="AS7" s="10"/>
      <c r="AT7" s="10">
        <v>458</v>
      </c>
      <c r="AU7" s="10">
        <v>118</v>
      </c>
      <c r="AV7" s="10"/>
      <c r="AW7" s="10">
        <v>203</v>
      </c>
      <c r="AX7" s="10">
        <v>380</v>
      </c>
      <c r="AY7" s="10"/>
      <c r="AZ7" s="10">
        <v>122</v>
      </c>
      <c r="BA7" s="10">
        <v>443</v>
      </c>
      <c r="BB7" s="10"/>
      <c r="BC7" s="10">
        <v>107</v>
      </c>
      <c r="BD7" s="10">
        <v>76</v>
      </c>
      <c r="BE7" s="10">
        <v>105</v>
      </c>
      <c r="BF7" s="10">
        <v>157</v>
      </c>
    </row>
    <row r="8" spans="2:58" ht="30" customHeight="1">
      <c r="B8" s="11" t="s">
        <v>85</v>
      </c>
      <c r="C8" s="11">
        <v>586</v>
      </c>
      <c r="D8" s="11">
        <v>300</v>
      </c>
      <c r="E8" s="11">
        <v>282</v>
      </c>
      <c r="F8" s="11"/>
      <c r="G8" s="11">
        <v>89</v>
      </c>
      <c r="H8" s="11">
        <v>101</v>
      </c>
      <c r="I8" s="11">
        <v>95</v>
      </c>
      <c r="J8" s="11">
        <v>105</v>
      </c>
      <c r="K8" s="11">
        <v>77</v>
      </c>
      <c r="L8" s="11">
        <v>114</v>
      </c>
      <c r="M8" s="11"/>
      <c r="N8" s="11">
        <v>172</v>
      </c>
      <c r="O8" s="11">
        <v>149</v>
      </c>
      <c r="P8" s="11">
        <v>118</v>
      </c>
      <c r="Q8" s="11">
        <v>147</v>
      </c>
      <c r="R8" s="11"/>
      <c r="S8" s="11">
        <v>94</v>
      </c>
      <c r="T8" s="11">
        <v>77</v>
      </c>
      <c r="U8" s="11">
        <v>73</v>
      </c>
      <c r="V8" s="11">
        <v>63</v>
      </c>
      <c r="W8" s="11">
        <v>53</v>
      </c>
      <c r="X8" s="11">
        <v>57</v>
      </c>
      <c r="Y8" s="11">
        <v>60</v>
      </c>
      <c r="Z8" s="11">
        <v>29</v>
      </c>
      <c r="AA8" s="11">
        <v>80</v>
      </c>
      <c r="AB8" s="11"/>
      <c r="AC8" s="11">
        <v>134</v>
      </c>
      <c r="AD8" s="11">
        <v>186</v>
      </c>
      <c r="AE8" s="11">
        <v>80</v>
      </c>
      <c r="AF8" s="11">
        <v>91</v>
      </c>
      <c r="AG8" s="11">
        <v>72</v>
      </c>
      <c r="AH8" s="11">
        <v>23</v>
      </c>
      <c r="AI8" s="11"/>
      <c r="AJ8" s="11">
        <v>225</v>
      </c>
      <c r="AK8" s="11">
        <v>141</v>
      </c>
      <c r="AL8" s="11">
        <v>33</v>
      </c>
      <c r="AM8" s="11">
        <v>39</v>
      </c>
      <c r="AN8" s="11">
        <v>120</v>
      </c>
      <c r="AO8" s="11">
        <v>21</v>
      </c>
      <c r="AP8" s="11"/>
      <c r="AQ8" s="11">
        <v>197</v>
      </c>
      <c r="AR8" s="11">
        <v>295</v>
      </c>
      <c r="AS8" s="11"/>
      <c r="AT8" s="11">
        <v>461</v>
      </c>
      <c r="AU8" s="11">
        <v>119</v>
      </c>
      <c r="AV8" s="11"/>
      <c r="AW8" s="11">
        <v>207</v>
      </c>
      <c r="AX8" s="11">
        <v>379</v>
      </c>
      <c r="AY8" s="11"/>
      <c r="AZ8" s="11">
        <v>124</v>
      </c>
      <c r="BA8" s="11">
        <v>441</v>
      </c>
      <c r="BB8" s="11"/>
      <c r="BC8" s="11">
        <v>114</v>
      </c>
      <c r="BD8" s="11">
        <v>77</v>
      </c>
      <c r="BE8" s="11">
        <v>106</v>
      </c>
      <c r="BF8" s="11">
        <v>152</v>
      </c>
    </row>
    <row r="9" spans="2:58" ht="43.15">
      <c r="B9" s="18" t="s">
        <v>440</v>
      </c>
      <c r="C9" s="17">
        <v>0.250450484636837</v>
      </c>
      <c r="D9" s="17">
        <v>0.27115859242477502</v>
      </c>
      <c r="E9" s="17">
        <v>0.22831229044947601</v>
      </c>
      <c r="F9" s="17"/>
      <c r="G9" s="17">
        <v>0.329658117034003</v>
      </c>
      <c r="H9" s="17">
        <v>0.46840485288502398</v>
      </c>
      <c r="I9" s="17">
        <v>0.27132306287864399</v>
      </c>
      <c r="J9" s="17">
        <v>0.1642263966701</v>
      </c>
      <c r="K9" s="17">
        <v>0.12616744092552701</v>
      </c>
      <c r="L9" s="17">
        <v>0.14027169147812499</v>
      </c>
      <c r="M9" s="17"/>
      <c r="N9" s="17">
        <v>0.29762858919956198</v>
      </c>
      <c r="O9" s="17">
        <v>0.251348535895699</v>
      </c>
      <c r="P9" s="17">
        <v>0.19145437301645399</v>
      </c>
      <c r="Q9" s="17">
        <v>0.243298696697407</v>
      </c>
      <c r="R9" s="17"/>
      <c r="S9" s="17">
        <v>0.34738146826591998</v>
      </c>
      <c r="T9" s="17">
        <v>0.26664413971249901</v>
      </c>
      <c r="U9" s="17">
        <v>0.32195653502414301</v>
      </c>
      <c r="V9" s="17">
        <v>0.20496870649742199</v>
      </c>
      <c r="W9" s="17">
        <v>0.14682335800718399</v>
      </c>
      <c r="X9" s="17">
        <v>0.16669600865129799</v>
      </c>
      <c r="Y9" s="17">
        <v>0.160715479321033</v>
      </c>
      <c r="Z9" s="17">
        <v>0.29639575521706901</v>
      </c>
      <c r="AA9" s="17">
        <v>0.27217831895371503</v>
      </c>
      <c r="AB9" s="17"/>
      <c r="AC9" s="17">
        <v>0.364012471769187</v>
      </c>
      <c r="AD9" s="17">
        <v>0.24034259032137201</v>
      </c>
      <c r="AE9" s="17">
        <v>0.24611112552688999</v>
      </c>
      <c r="AF9" s="17">
        <v>0.123348624855737</v>
      </c>
      <c r="AG9" s="17">
        <v>0.186205832179655</v>
      </c>
      <c r="AH9" s="17">
        <v>0.39631983404610199</v>
      </c>
      <c r="AI9" s="17"/>
      <c r="AJ9" s="17">
        <v>0.189766662961913</v>
      </c>
      <c r="AK9" s="17">
        <v>0.22914013042661299</v>
      </c>
      <c r="AL9" s="17">
        <v>0.27139995515916399</v>
      </c>
      <c r="AM9" s="17">
        <v>0.25393260336790802</v>
      </c>
      <c r="AN9" s="17">
        <v>0.37410027792858602</v>
      </c>
      <c r="AO9" s="17">
        <v>0.31545948161298198</v>
      </c>
      <c r="AP9" s="17"/>
      <c r="AQ9" s="17">
        <v>0.31103429776178598</v>
      </c>
      <c r="AR9" s="17">
        <v>0.22927558509643101</v>
      </c>
      <c r="AS9" s="17"/>
      <c r="AT9" s="17">
        <v>0.23321476358836199</v>
      </c>
      <c r="AU9" s="17">
        <v>0.32373265672180801</v>
      </c>
      <c r="AV9" s="17"/>
      <c r="AW9" s="17">
        <v>0.25528384721944403</v>
      </c>
      <c r="AX9" s="17">
        <v>0.24781231416250399</v>
      </c>
      <c r="AY9" s="17"/>
      <c r="AZ9" s="17">
        <v>0.345203992523963</v>
      </c>
      <c r="BA9" s="17">
        <v>0.22391766703155699</v>
      </c>
      <c r="BB9" s="17"/>
      <c r="BC9" s="17">
        <v>0.39700151968111302</v>
      </c>
      <c r="BD9" s="17">
        <v>0.262494516683139</v>
      </c>
      <c r="BE9" s="17">
        <v>0.26716213726243299</v>
      </c>
      <c r="BF9" s="17">
        <v>0.20134582917706201</v>
      </c>
    </row>
    <row r="10" spans="2:58" ht="43.15">
      <c r="B10" s="18" t="s">
        <v>430</v>
      </c>
      <c r="C10" s="19">
        <v>0.74954951536316305</v>
      </c>
      <c r="D10" s="19">
        <v>0.72884140757522498</v>
      </c>
      <c r="E10" s="19">
        <v>0.77168770955052401</v>
      </c>
      <c r="F10" s="19"/>
      <c r="G10" s="19">
        <v>0.67034188296599595</v>
      </c>
      <c r="H10" s="19">
        <v>0.53159514711497602</v>
      </c>
      <c r="I10" s="19">
        <v>0.72867693712135595</v>
      </c>
      <c r="J10" s="19">
        <v>0.83577360332990003</v>
      </c>
      <c r="K10" s="19">
        <v>0.87383255907447299</v>
      </c>
      <c r="L10" s="19">
        <v>0.85972830852187498</v>
      </c>
      <c r="M10" s="19"/>
      <c r="N10" s="19">
        <v>0.70237141080043797</v>
      </c>
      <c r="O10" s="19">
        <v>0.74865146410430095</v>
      </c>
      <c r="P10" s="19">
        <v>0.80854562698354604</v>
      </c>
      <c r="Q10" s="19">
        <v>0.756701303302593</v>
      </c>
      <c r="R10" s="19"/>
      <c r="S10" s="19">
        <v>0.65261853173408002</v>
      </c>
      <c r="T10" s="19">
        <v>0.73335586028750099</v>
      </c>
      <c r="U10" s="19">
        <v>0.67804346497585699</v>
      </c>
      <c r="V10" s="19">
        <v>0.79503129350257795</v>
      </c>
      <c r="W10" s="19">
        <v>0.85317664199281595</v>
      </c>
      <c r="X10" s="19">
        <v>0.83330399134870203</v>
      </c>
      <c r="Y10" s="19">
        <v>0.83928452067896697</v>
      </c>
      <c r="Z10" s="19">
        <v>0.70360424478293104</v>
      </c>
      <c r="AA10" s="19">
        <v>0.72782168104628497</v>
      </c>
      <c r="AB10" s="19"/>
      <c r="AC10" s="19">
        <v>0.63598752823081295</v>
      </c>
      <c r="AD10" s="19">
        <v>0.75965740967862805</v>
      </c>
      <c r="AE10" s="19">
        <v>0.75388887447311004</v>
      </c>
      <c r="AF10" s="19">
        <v>0.87665137514426295</v>
      </c>
      <c r="AG10" s="19">
        <v>0.81379416782034497</v>
      </c>
      <c r="AH10" s="19">
        <v>0.60368016595389795</v>
      </c>
      <c r="AI10" s="19"/>
      <c r="AJ10" s="19">
        <v>0.81023333703808698</v>
      </c>
      <c r="AK10" s="19">
        <v>0.77085986957338604</v>
      </c>
      <c r="AL10" s="19">
        <v>0.72860004484083596</v>
      </c>
      <c r="AM10" s="19">
        <v>0.74606739663209198</v>
      </c>
      <c r="AN10" s="19">
        <v>0.62589972207141398</v>
      </c>
      <c r="AO10" s="19">
        <v>0.68454051838701802</v>
      </c>
      <c r="AP10" s="19"/>
      <c r="AQ10" s="19">
        <v>0.68896570223821396</v>
      </c>
      <c r="AR10" s="19">
        <v>0.77072441490356902</v>
      </c>
      <c r="AS10" s="19"/>
      <c r="AT10" s="19">
        <v>0.76678523641163798</v>
      </c>
      <c r="AU10" s="19">
        <v>0.67626734327819205</v>
      </c>
      <c r="AV10" s="19"/>
      <c r="AW10" s="19">
        <v>0.74471615278055603</v>
      </c>
      <c r="AX10" s="19">
        <v>0.75218768583749596</v>
      </c>
      <c r="AY10" s="19"/>
      <c r="AZ10" s="19">
        <v>0.65479600747603695</v>
      </c>
      <c r="BA10" s="19">
        <v>0.77608233296844298</v>
      </c>
      <c r="BB10" s="19"/>
      <c r="BC10" s="19">
        <v>0.60299848031888603</v>
      </c>
      <c r="BD10" s="19">
        <v>0.73750548331686105</v>
      </c>
      <c r="BE10" s="19">
        <v>0.73283786273756601</v>
      </c>
      <c r="BF10" s="19">
        <v>0.79865417082293799</v>
      </c>
    </row>
    <row r="11" spans="2:58">
      <c r="B11" s="16" t="s">
        <v>20</v>
      </c>
    </row>
    <row r="12" spans="2:58">
      <c r="B12" t="s">
        <v>497</v>
      </c>
    </row>
    <row r="13" spans="2:58">
      <c r="B13" t="s">
        <v>498</v>
      </c>
    </row>
    <row r="15" spans="2:58">
      <c r="B15"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BF15"/>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441</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602</v>
      </c>
      <c r="D7" s="10">
        <v>279</v>
      </c>
      <c r="E7" s="10">
        <v>320</v>
      </c>
      <c r="F7" s="10"/>
      <c r="G7" s="10">
        <v>61</v>
      </c>
      <c r="H7" s="10">
        <v>105</v>
      </c>
      <c r="I7" s="10">
        <v>86</v>
      </c>
      <c r="J7" s="10">
        <v>98</v>
      </c>
      <c r="K7" s="10">
        <v>103</v>
      </c>
      <c r="L7" s="10">
        <v>146</v>
      </c>
      <c r="M7" s="10"/>
      <c r="N7" s="10">
        <v>156</v>
      </c>
      <c r="O7" s="10">
        <v>164</v>
      </c>
      <c r="P7" s="10">
        <v>135</v>
      </c>
      <c r="Q7" s="10">
        <v>146</v>
      </c>
      <c r="R7" s="10"/>
      <c r="S7" s="10">
        <v>80</v>
      </c>
      <c r="T7" s="10">
        <v>103</v>
      </c>
      <c r="U7" s="10">
        <v>60</v>
      </c>
      <c r="V7" s="10">
        <v>64</v>
      </c>
      <c r="W7" s="10">
        <v>47</v>
      </c>
      <c r="X7" s="10">
        <v>56</v>
      </c>
      <c r="Y7" s="10">
        <v>73</v>
      </c>
      <c r="Z7" s="10">
        <v>32</v>
      </c>
      <c r="AA7" s="10">
        <v>87</v>
      </c>
      <c r="AB7" s="10"/>
      <c r="AC7" s="10">
        <v>142</v>
      </c>
      <c r="AD7" s="10">
        <v>179</v>
      </c>
      <c r="AE7" s="10">
        <v>78</v>
      </c>
      <c r="AF7" s="10">
        <v>109</v>
      </c>
      <c r="AG7" s="10">
        <v>66</v>
      </c>
      <c r="AH7" s="10">
        <v>28</v>
      </c>
      <c r="AI7" s="10"/>
      <c r="AJ7" s="10">
        <v>247</v>
      </c>
      <c r="AK7" s="10">
        <v>129</v>
      </c>
      <c r="AL7" s="10">
        <v>40</v>
      </c>
      <c r="AM7" s="10">
        <v>49</v>
      </c>
      <c r="AN7" s="10">
        <v>120</v>
      </c>
      <c r="AO7" s="10">
        <v>12</v>
      </c>
      <c r="AP7" s="10"/>
      <c r="AQ7" s="10">
        <v>180</v>
      </c>
      <c r="AR7" s="10">
        <v>328</v>
      </c>
      <c r="AS7" s="10"/>
      <c r="AT7" s="10">
        <v>476</v>
      </c>
      <c r="AU7" s="10">
        <v>120</v>
      </c>
      <c r="AV7" s="10"/>
      <c r="AW7" s="10">
        <v>227</v>
      </c>
      <c r="AX7" s="10">
        <v>375</v>
      </c>
      <c r="AY7" s="10"/>
      <c r="AZ7" s="10">
        <v>140</v>
      </c>
      <c r="BA7" s="10">
        <v>444</v>
      </c>
      <c r="BB7" s="10"/>
      <c r="BC7" s="10">
        <v>115</v>
      </c>
      <c r="BD7" s="10">
        <v>85</v>
      </c>
      <c r="BE7" s="10">
        <v>111</v>
      </c>
      <c r="BF7" s="10">
        <v>150</v>
      </c>
    </row>
    <row r="8" spans="2:58" ht="30" customHeight="1">
      <c r="B8" s="11" t="s">
        <v>85</v>
      </c>
      <c r="C8" s="11">
        <v>600</v>
      </c>
      <c r="D8" s="11">
        <v>288</v>
      </c>
      <c r="E8" s="11">
        <v>309</v>
      </c>
      <c r="F8" s="11"/>
      <c r="G8" s="11">
        <v>72</v>
      </c>
      <c r="H8" s="11">
        <v>104</v>
      </c>
      <c r="I8" s="11">
        <v>93</v>
      </c>
      <c r="J8" s="11">
        <v>96</v>
      </c>
      <c r="K8" s="11">
        <v>96</v>
      </c>
      <c r="L8" s="11">
        <v>135</v>
      </c>
      <c r="M8" s="11"/>
      <c r="N8" s="11">
        <v>154</v>
      </c>
      <c r="O8" s="11">
        <v>164</v>
      </c>
      <c r="P8" s="11">
        <v>132</v>
      </c>
      <c r="Q8" s="11">
        <v>149</v>
      </c>
      <c r="R8" s="11"/>
      <c r="S8" s="11">
        <v>73</v>
      </c>
      <c r="T8" s="11">
        <v>104</v>
      </c>
      <c r="U8" s="11">
        <v>67</v>
      </c>
      <c r="V8" s="11">
        <v>59</v>
      </c>
      <c r="W8" s="11">
        <v>48</v>
      </c>
      <c r="X8" s="11">
        <v>59</v>
      </c>
      <c r="Y8" s="11">
        <v>72</v>
      </c>
      <c r="Z8" s="11">
        <v>30</v>
      </c>
      <c r="AA8" s="11">
        <v>87</v>
      </c>
      <c r="AB8" s="11"/>
      <c r="AC8" s="11">
        <v>144</v>
      </c>
      <c r="AD8" s="11">
        <v>176</v>
      </c>
      <c r="AE8" s="11">
        <v>79</v>
      </c>
      <c r="AF8" s="11">
        <v>110</v>
      </c>
      <c r="AG8" s="11">
        <v>64</v>
      </c>
      <c r="AH8" s="11">
        <v>28</v>
      </c>
      <c r="AI8" s="11"/>
      <c r="AJ8" s="11">
        <v>233</v>
      </c>
      <c r="AK8" s="11">
        <v>132</v>
      </c>
      <c r="AL8" s="11">
        <v>41</v>
      </c>
      <c r="AM8" s="11">
        <v>52</v>
      </c>
      <c r="AN8" s="11">
        <v>123</v>
      </c>
      <c r="AO8" s="11">
        <v>13</v>
      </c>
      <c r="AP8" s="11"/>
      <c r="AQ8" s="11">
        <v>183</v>
      </c>
      <c r="AR8" s="11">
        <v>325</v>
      </c>
      <c r="AS8" s="11"/>
      <c r="AT8" s="11">
        <v>474</v>
      </c>
      <c r="AU8" s="11">
        <v>120</v>
      </c>
      <c r="AV8" s="11"/>
      <c r="AW8" s="11">
        <v>231</v>
      </c>
      <c r="AX8" s="11">
        <v>370</v>
      </c>
      <c r="AY8" s="11"/>
      <c r="AZ8" s="11">
        <v>141</v>
      </c>
      <c r="BA8" s="11">
        <v>440</v>
      </c>
      <c r="BB8" s="11"/>
      <c r="BC8" s="11">
        <v>121</v>
      </c>
      <c r="BD8" s="11">
        <v>87</v>
      </c>
      <c r="BE8" s="11">
        <v>110</v>
      </c>
      <c r="BF8" s="11">
        <v>146</v>
      </c>
    </row>
    <row r="9" spans="2:58" ht="43.15">
      <c r="B9" s="18" t="s">
        <v>442</v>
      </c>
      <c r="C9" s="17">
        <v>0.18176055654876899</v>
      </c>
      <c r="D9" s="17">
        <v>0.20427977637799</v>
      </c>
      <c r="E9" s="17">
        <v>0.15943324139786799</v>
      </c>
      <c r="F9" s="17"/>
      <c r="G9" s="17">
        <v>0.253172672523444</v>
      </c>
      <c r="H9" s="17">
        <v>0.33022680102857499</v>
      </c>
      <c r="I9" s="17">
        <v>0.20292473192052801</v>
      </c>
      <c r="J9" s="17">
        <v>0.14755120615627901</v>
      </c>
      <c r="K9" s="17">
        <v>0.136537253405285</v>
      </c>
      <c r="L9" s="17">
        <v>6.7995678668779203E-2</v>
      </c>
      <c r="M9" s="17"/>
      <c r="N9" s="17">
        <v>0.25247949515044898</v>
      </c>
      <c r="O9" s="17">
        <v>0.139501210661967</v>
      </c>
      <c r="P9" s="17">
        <v>0.162931313736107</v>
      </c>
      <c r="Q9" s="17">
        <v>0.173163309532157</v>
      </c>
      <c r="R9" s="17"/>
      <c r="S9" s="17">
        <v>0.25712352033950397</v>
      </c>
      <c r="T9" s="17">
        <v>0.155693282531286</v>
      </c>
      <c r="U9" s="17">
        <v>0.168035073501032</v>
      </c>
      <c r="V9" s="17">
        <v>0.167740873224552</v>
      </c>
      <c r="W9" s="17">
        <v>0.18756135125877399</v>
      </c>
      <c r="X9" s="17">
        <v>0.10842869952294799</v>
      </c>
      <c r="Y9" s="17">
        <v>0.113496598213955</v>
      </c>
      <c r="Z9" s="17">
        <v>0.20318826290924</v>
      </c>
      <c r="AA9" s="17">
        <v>0.26497184831180198</v>
      </c>
      <c r="AB9" s="17"/>
      <c r="AC9" s="17">
        <v>0.30827275262790099</v>
      </c>
      <c r="AD9" s="17">
        <v>0.151567630001015</v>
      </c>
      <c r="AE9" s="17">
        <v>0.22267239843783901</v>
      </c>
      <c r="AF9" s="17">
        <v>0.112715552132418</v>
      </c>
      <c r="AG9" s="17">
        <v>6.1840274981335701E-2</v>
      </c>
      <c r="AH9" s="17">
        <v>0.151586597782911</v>
      </c>
      <c r="AI9" s="17"/>
      <c r="AJ9" s="17">
        <v>0.13062117061848399</v>
      </c>
      <c r="AK9" s="17">
        <v>0.168890932577379</v>
      </c>
      <c r="AL9" s="17">
        <v>0.26415070118652401</v>
      </c>
      <c r="AM9" s="17">
        <v>0.18875255503367</v>
      </c>
      <c r="AN9" s="17">
        <v>0.25542375344273199</v>
      </c>
      <c r="AO9" s="17">
        <v>0.23015235508698101</v>
      </c>
      <c r="AP9" s="17"/>
      <c r="AQ9" s="17">
        <v>0.231674268576335</v>
      </c>
      <c r="AR9" s="17">
        <v>0.15672888409204799</v>
      </c>
      <c r="AS9" s="17"/>
      <c r="AT9" s="17">
        <v>0.169547641766746</v>
      </c>
      <c r="AU9" s="17">
        <v>0.23840869443207399</v>
      </c>
      <c r="AV9" s="17"/>
      <c r="AW9" s="17">
        <v>0.206087976475753</v>
      </c>
      <c r="AX9" s="17">
        <v>0.16655985744374699</v>
      </c>
      <c r="AY9" s="17"/>
      <c r="AZ9" s="17">
        <v>0.25302488167864301</v>
      </c>
      <c r="BA9" s="17">
        <v>0.151459654249197</v>
      </c>
      <c r="BB9" s="17"/>
      <c r="BC9" s="17">
        <v>0.30272365086346797</v>
      </c>
      <c r="BD9" s="17">
        <v>0.14741892935737999</v>
      </c>
      <c r="BE9" s="17">
        <v>0.21979772691409999</v>
      </c>
      <c r="BF9" s="17">
        <v>0.13233754203943601</v>
      </c>
    </row>
    <row r="10" spans="2:58" ht="43.15">
      <c r="B10" s="18" t="s">
        <v>430</v>
      </c>
      <c r="C10" s="19">
        <v>0.81823944345123101</v>
      </c>
      <c r="D10" s="19">
        <v>0.79572022362201</v>
      </c>
      <c r="E10" s="19">
        <v>0.84056675860213204</v>
      </c>
      <c r="F10" s="19"/>
      <c r="G10" s="19">
        <v>0.746827327476556</v>
      </c>
      <c r="H10" s="19">
        <v>0.66977319897142495</v>
      </c>
      <c r="I10" s="19">
        <v>0.79707526807947204</v>
      </c>
      <c r="J10" s="19">
        <v>0.85244879384372096</v>
      </c>
      <c r="K10" s="19">
        <v>0.863462746594715</v>
      </c>
      <c r="L10" s="19">
        <v>0.93200432133122102</v>
      </c>
      <c r="M10" s="19"/>
      <c r="N10" s="19">
        <v>0.74752050484955102</v>
      </c>
      <c r="O10" s="19">
        <v>0.86049878933803203</v>
      </c>
      <c r="P10" s="19">
        <v>0.83706868626389297</v>
      </c>
      <c r="Q10" s="19">
        <v>0.82683669046784203</v>
      </c>
      <c r="R10" s="19"/>
      <c r="S10" s="19">
        <v>0.74287647966049597</v>
      </c>
      <c r="T10" s="19">
        <v>0.844306717468714</v>
      </c>
      <c r="U10" s="19">
        <v>0.83196492649896703</v>
      </c>
      <c r="V10" s="19">
        <v>0.832259126775448</v>
      </c>
      <c r="W10" s="19">
        <v>0.81243864874122595</v>
      </c>
      <c r="X10" s="19">
        <v>0.89157130047705202</v>
      </c>
      <c r="Y10" s="19">
        <v>0.88650340178604503</v>
      </c>
      <c r="Z10" s="19">
        <v>0.79681173709076003</v>
      </c>
      <c r="AA10" s="19">
        <v>0.73502815168819802</v>
      </c>
      <c r="AB10" s="19"/>
      <c r="AC10" s="19">
        <v>0.69172724737209901</v>
      </c>
      <c r="AD10" s="19">
        <v>0.84843236999898497</v>
      </c>
      <c r="AE10" s="19">
        <v>0.77732760156216096</v>
      </c>
      <c r="AF10" s="19">
        <v>0.88728444786758198</v>
      </c>
      <c r="AG10" s="19">
        <v>0.93815972501866396</v>
      </c>
      <c r="AH10" s="19">
        <v>0.84841340221708905</v>
      </c>
      <c r="AI10" s="19"/>
      <c r="AJ10" s="19">
        <v>0.86937882938151601</v>
      </c>
      <c r="AK10" s="19">
        <v>0.83110906742262103</v>
      </c>
      <c r="AL10" s="19">
        <v>0.73584929881347605</v>
      </c>
      <c r="AM10" s="19">
        <v>0.81124744496632994</v>
      </c>
      <c r="AN10" s="19">
        <v>0.74457624655726795</v>
      </c>
      <c r="AO10" s="19">
        <v>0.76984764491301905</v>
      </c>
      <c r="AP10" s="19"/>
      <c r="AQ10" s="19">
        <v>0.768325731423665</v>
      </c>
      <c r="AR10" s="19">
        <v>0.84327111590795201</v>
      </c>
      <c r="AS10" s="19"/>
      <c r="AT10" s="19">
        <v>0.83045235823325403</v>
      </c>
      <c r="AU10" s="19">
        <v>0.76159130556792598</v>
      </c>
      <c r="AV10" s="19"/>
      <c r="AW10" s="19">
        <v>0.79391202352424695</v>
      </c>
      <c r="AX10" s="19">
        <v>0.83344014255625298</v>
      </c>
      <c r="AY10" s="19"/>
      <c r="AZ10" s="19">
        <v>0.74697511832135699</v>
      </c>
      <c r="BA10" s="19">
        <v>0.84854034575080295</v>
      </c>
      <c r="BB10" s="19"/>
      <c r="BC10" s="19">
        <v>0.69727634913653203</v>
      </c>
      <c r="BD10" s="19">
        <v>0.85258107064262001</v>
      </c>
      <c r="BE10" s="19">
        <v>0.78020227308589996</v>
      </c>
      <c r="BF10" s="19">
        <v>0.86766245796056396</v>
      </c>
    </row>
    <row r="11" spans="2:58">
      <c r="B11" s="16" t="s">
        <v>20</v>
      </c>
    </row>
    <row r="12" spans="2:58">
      <c r="B12" t="s">
        <v>497</v>
      </c>
    </row>
    <row r="13" spans="2:58">
      <c r="B13" t="s">
        <v>498</v>
      </c>
    </row>
    <row r="15" spans="2:58">
      <c r="B15"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BF15"/>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443</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571</v>
      </c>
      <c r="D7" s="10">
        <v>279</v>
      </c>
      <c r="E7" s="10">
        <v>290</v>
      </c>
      <c r="F7" s="10"/>
      <c r="G7" s="10">
        <v>64</v>
      </c>
      <c r="H7" s="10">
        <v>89</v>
      </c>
      <c r="I7" s="10">
        <v>94</v>
      </c>
      <c r="J7" s="10">
        <v>89</v>
      </c>
      <c r="K7" s="10">
        <v>86</v>
      </c>
      <c r="L7" s="10">
        <v>147</v>
      </c>
      <c r="M7" s="10"/>
      <c r="N7" s="10">
        <v>160</v>
      </c>
      <c r="O7" s="10">
        <v>145</v>
      </c>
      <c r="P7" s="10">
        <v>130</v>
      </c>
      <c r="Q7" s="10">
        <v>135</v>
      </c>
      <c r="R7" s="10"/>
      <c r="S7" s="10">
        <v>87</v>
      </c>
      <c r="T7" s="10">
        <v>91</v>
      </c>
      <c r="U7" s="10">
        <v>50</v>
      </c>
      <c r="V7" s="10">
        <v>67</v>
      </c>
      <c r="W7" s="10">
        <v>58</v>
      </c>
      <c r="X7" s="10">
        <v>50</v>
      </c>
      <c r="Y7" s="10">
        <v>66</v>
      </c>
      <c r="Z7" s="10">
        <v>30</v>
      </c>
      <c r="AA7" s="10">
        <v>72</v>
      </c>
      <c r="AB7" s="10"/>
      <c r="AC7" s="10">
        <v>141</v>
      </c>
      <c r="AD7" s="10">
        <v>189</v>
      </c>
      <c r="AE7" s="10">
        <v>73</v>
      </c>
      <c r="AF7" s="10">
        <v>90</v>
      </c>
      <c r="AG7" s="10">
        <v>56</v>
      </c>
      <c r="AH7" s="10">
        <v>22</v>
      </c>
      <c r="AI7" s="10"/>
      <c r="AJ7" s="10">
        <v>241</v>
      </c>
      <c r="AK7" s="10">
        <v>136</v>
      </c>
      <c r="AL7" s="10">
        <v>35</v>
      </c>
      <c r="AM7" s="10">
        <v>35</v>
      </c>
      <c r="AN7" s="10">
        <v>107</v>
      </c>
      <c r="AO7" s="10">
        <v>12</v>
      </c>
      <c r="AP7" s="10"/>
      <c r="AQ7" s="10">
        <v>167</v>
      </c>
      <c r="AR7" s="10">
        <v>324</v>
      </c>
      <c r="AS7" s="10"/>
      <c r="AT7" s="10">
        <v>467</v>
      </c>
      <c r="AU7" s="10">
        <v>101</v>
      </c>
      <c r="AV7" s="10"/>
      <c r="AW7" s="10">
        <v>196</v>
      </c>
      <c r="AX7" s="10">
        <v>375</v>
      </c>
      <c r="AY7" s="10"/>
      <c r="AZ7" s="10">
        <v>123</v>
      </c>
      <c r="BA7" s="10">
        <v>425</v>
      </c>
      <c r="BB7" s="10"/>
      <c r="BC7" s="10">
        <v>98</v>
      </c>
      <c r="BD7" s="10">
        <v>70</v>
      </c>
      <c r="BE7" s="10">
        <v>97</v>
      </c>
      <c r="BF7" s="10">
        <v>161</v>
      </c>
    </row>
    <row r="8" spans="2:58" ht="30" customHeight="1">
      <c r="B8" s="11" t="s">
        <v>85</v>
      </c>
      <c r="C8" s="11">
        <v>570</v>
      </c>
      <c r="D8" s="11">
        <v>288</v>
      </c>
      <c r="E8" s="11">
        <v>280</v>
      </c>
      <c r="F8" s="11"/>
      <c r="G8" s="11">
        <v>75</v>
      </c>
      <c r="H8" s="11">
        <v>88</v>
      </c>
      <c r="I8" s="11">
        <v>101</v>
      </c>
      <c r="J8" s="11">
        <v>88</v>
      </c>
      <c r="K8" s="11">
        <v>80</v>
      </c>
      <c r="L8" s="11">
        <v>136</v>
      </c>
      <c r="M8" s="11"/>
      <c r="N8" s="11">
        <v>158</v>
      </c>
      <c r="O8" s="11">
        <v>144</v>
      </c>
      <c r="P8" s="11">
        <v>129</v>
      </c>
      <c r="Q8" s="11">
        <v>138</v>
      </c>
      <c r="R8" s="11"/>
      <c r="S8" s="11">
        <v>82</v>
      </c>
      <c r="T8" s="11">
        <v>92</v>
      </c>
      <c r="U8" s="11">
        <v>56</v>
      </c>
      <c r="V8" s="11">
        <v>62</v>
      </c>
      <c r="W8" s="11">
        <v>60</v>
      </c>
      <c r="X8" s="11">
        <v>54</v>
      </c>
      <c r="Y8" s="11">
        <v>65</v>
      </c>
      <c r="Z8" s="11">
        <v>28</v>
      </c>
      <c r="AA8" s="11">
        <v>72</v>
      </c>
      <c r="AB8" s="11"/>
      <c r="AC8" s="11">
        <v>143</v>
      </c>
      <c r="AD8" s="11">
        <v>186</v>
      </c>
      <c r="AE8" s="11">
        <v>73</v>
      </c>
      <c r="AF8" s="11">
        <v>89</v>
      </c>
      <c r="AG8" s="11">
        <v>56</v>
      </c>
      <c r="AH8" s="11">
        <v>23</v>
      </c>
      <c r="AI8" s="11"/>
      <c r="AJ8" s="11">
        <v>228</v>
      </c>
      <c r="AK8" s="11">
        <v>138</v>
      </c>
      <c r="AL8" s="11">
        <v>36</v>
      </c>
      <c r="AM8" s="11">
        <v>38</v>
      </c>
      <c r="AN8" s="11">
        <v>109</v>
      </c>
      <c r="AO8" s="11">
        <v>13</v>
      </c>
      <c r="AP8" s="11"/>
      <c r="AQ8" s="11">
        <v>168</v>
      </c>
      <c r="AR8" s="11">
        <v>322</v>
      </c>
      <c r="AS8" s="11"/>
      <c r="AT8" s="11">
        <v>463</v>
      </c>
      <c r="AU8" s="11">
        <v>103</v>
      </c>
      <c r="AV8" s="11"/>
      <c r="AW8" s="11">
        <v>198</v>
      </c>
      <c r="AX8" s="11">
        <v>372</v>
      </c>
      <c r="AY8" s="11"/>
      <c r="AZ8" s="11">
        <v>127</v>
      </c>
      <c r="BA8" s="11">
        <v>418</v>
      </c>
      <c r="BB8" s="11"/>
      <c r="BC8" s="11">
        <v>106</v>
      </c>
      <c r="BD8" s="11">
        <v>70</v>
      </c>
      <c r="BE8" s="11">
        <v>97</v>
      </c>
      <c r="BF8" s="11">
        <v>155</v>
      </c>
    </row>
    <row r="9" spans="2:58" ht="43.15">
      <c r="B9" s="18" t="s">
        <v>444</v>
      </c>
      <c r="C9" s="17">
        <v>0.59385846291936195</v>
      </c>
      <c r="D9" s="17">
        <v>0.59110047303148405</v>
      </c>
      <c r="E9" s="17">
        <v>0.59746925820655605</v>
      </c>
      <c r="F9" s="17"/>
      <c r="G9" s="17">
        <v>0.722689394664221</v>
      </c>
      <c r="H9" s="17">
        <v>0.62910847233402001</v>
      </c>
      <c r="I9" s="17">
        <v>0.68625376777069003</v>
      </c>
      <c r="J9" s="17">
        <v>0.56518655733914802</v>
      </c>
      <c r="K9" s="17">
        <v>0.52713255698460004</v>
      </c>
      <c r="L9" s="17">
        <v>0.491001051804698</v>
      </c>
      <c r="M9" s="17"/>
      <c r="N9" s="17">
        <v>0.69706371191981498</v>
      </c>
      <c r="O9" s="17">
        <v>0.58904676107973097</v>
      </c>
      <c r="P9" s="17">
        <v>0.51307549444993406</v>
      </c>
      <c r="Q9" s="17">
        <v>0.56041232701140897</v>
      </c>
      <c r="R9" s="17"/>
      <c r="S9" s="17">
        <v>0.66614045321287496</v>
      </c>
      <c r="T9" s="17">
        <v>0.55137125668611298</v>
      </c>
      <c r="U9" s="17">
        <v>0.67363694079535297</v>
      </c>
      <c r="V9" s="17">
        <v>0.58191555038755804</v>
      </c>
      <c r="W9" s="17">
        <v>0.44375043051659901</v>
      </c>
      <c r="X9" s="17">
        <v>0.71458495388365195</v>
      </c>
      <c r="Y9" s="17">
        <v>0.61475357483137105</v>
      </c>
      <c r="Z9" s="17">
        <v>0.37484746902902799</v>
      </c>
      <c r="AA9" s="17">
        <v>0.61410668921131495</v>
      </c>
      <c r="AB9" s="17"/>
      <c r="AC9" s="17">
        <v>0.71295892334950295</v>
      </c>
      <c r="AD9" s="17">
        <v>0.55838642739891997</v>
      </c>
      <c r="AE9" s="17">
        <v>0.54175355068241404</v>
      </c>
      <c r="AF9" s="17">
        <v>0.56459322725352301</v>
      </c>
      <c r="AG9" s="17">
        <v>0.49947660753790302</v>
      </c>
      <c r="AH9" s="17">
        <v>0.64527145693944199</v>
      </c>
      <c r="AI9" s="17"/>
      <c r="AJ9" s="17">
        <v>0.57397802564122902</v>
      </c>
      <c r="AK9" s="17">
        <v>0.56521325776678299</v>
      </c>
      <c r="AL9" s="17">
        <v>0.55343895016746403</v>
      </c>
      <c r="AM9" s="17">
        <v>0.58652678174390604</v>
      </c>
      <c r="AN9" s="17">
        <v>0.69842938494792295</v>
      </c>
      <c r="AO9" s="17">
        <v>0.42181657165838599</v>
      </c>
      <c r="AP9" s="17"/>
      <c r="AQ9" s="17">
        <v>0.66340656301198098</v>
      </c>
      <c r="AR9" s="17">
        <v>0.56819190704551303</v>
      </c>
      <c r="AS9" s="17"/>
      <c r="AT9" s="17">
        <v>0.57143598654613403</v>
      </c>
      <c r="AU9" s="17">
        <v>0.69095513002730102</v>
      </c>
      <c r="AV9" s="17"/>
      <c r="AW9" s="17">
        <v>0.62962280253268499</v>
      </c>
      <c r="AX9" s="17">
        <v>0.57485350863622597</v>
      </c>
      <c r="AY9" s="17"/>
      <c r="AZ9" s="17">
        <v>0.74887848633115495</v>
      </c>
      <c r="BA9" s="17">
        <v>0.54785085975568104</v>
      </c>
      <c r="BB9" s="17"/>
      <c r="BC9" s="17">
        <v>0.73541148757013597</v>
      </c>
      <c r="BD9" s="17">
        <v>0.56355325991917604</v>
      </c>
      <c r="BE9" s="17">
        <v>0.70460789310967298</v>
      </c>
      <c r="BF9" s="17">
        <v>0.53676882484598798</v>
      </c>
    </row>
    <row r="10" spans="2:58" ht="43.15">
      <c r="B10" s="18" t="s">
        <v>445</v>
      </c>
      <c r="C10" s="19">
        <v>0.40614153708063799</v>
      </c>
      <c r="D10" s="19">
        <v>0.408899526968516</v>
      </c>
      <c r="E10" s="19">
        <v>0.402530741793444</v>
      </c>
      <c r="F10" s="19"/>
      <c r="G10" s="19">
        <v>0.277310605335779</v>
      </c>
      <c r="H10" s="19">
        <v>0.37089152766597999</v>
      </c>
      <c r="I10" s="19">
        <v>0.31374623222930997</v>
      </c>
      <c r="J10" s="19">
        <v>0.43481344266085198</v>
      </c>
      <c r="K10" s="19">
        <v>0.47286744301540001</v>
      </c>
      <c r="L10" s="19">
        <v>0.508998948195302</v>
      </c>
      <c r="M10" s="19"/>
      <c r="N10" s="19">
        <v>0.30293628808018602</v>
      </c>
      <c r="O10" s="19">
        <v>0.41095323892026903</v>
      </c>
      <c r="P10" s="19">
        <v>0.486924505550066</v>
      </c>
      <c r="Q10" s="19">
        <v>0.43958767298859103</v>
      </c>
      <c r="R10" s="19"/>
      <c r="S10" s="19">
        <v>0.33385954678712498</v>
      </c>
      <c r="T10" s="19">
        <v>0.44862874331388702</v>
      </c>
      <c r="U10" s="19">
        <v>0.32636305920464698</v>
      </c>
      <c r="V10" s="19">
        <v>0.41808444961244201</v>
      </c>
      <c r="W10" s="19">
        <v>0.55624956948340099</v>
      </c>
      <c r="X10" s="19">
        <v>0.28541504611634799</v>
      </c>
      <c r="Y10" s="19">
        <v>0.38524642516863</v>
      </c>
      <c r="Z10" s="19">
        <v>0.62515253097097201</v>
      </c>
      <c r="AA10" s="19">
        <v>0.385893310788685</v>
      </c>
      <c r="AB10" s="19"/>
      <c r="AC10" s="19">
        <v>0.287041076650497</v>
      </c>
      <c r="AD10" s="19">
        <v>0.44161357260107997</v>
      </c>
      <c r="AE10" s="19">
        <v>0.45824644931758601</v>
      </c>
      <c r="AF10" s="19">
        <v>0.43540677274647699</v>
      </c>
      <c r="AG10" s="19">
        <v>0.50052339246209698</v>
      </c>
      <c r="AH10" s="19">
        <v>0.35472854306055801</v>
      </c>
      <c r="AI10" s="19"/>
      <c r="AJ10" s="19">
        <v>0.42602197435877098</v>
      </c>
      <c r="AK10" s="19">
        <v>0.43478674223321701</v>
      </c>
      <c r="AL10" s="19">
        <v>0.44656104983253597</v>
      </c>
      <c r="AM10" s="19">
        <v>0.41347321825609401</v>
      </c>
      <c r="AN10" s="19">
        <v>0.301570615052077</v>
      </c>
      <c r="AO10" s="19">
        <v>0.57818342834161396</v>
      </c>
      <c r="AP10" s="19"/>
      <c r="AQ10" s="19">
        <v>0.33659343698801902</v>
      </c>
      <c r="AR10" s="19">
        <v>0.43180809295448702</v>
      </c>
      <c r="AS10" s="19"/>
      <c r="AT10" s="19">
        <v>0.42856401345386602</v>
      </c>
      <c r="AU10" s="19">
        <v>0.30904486997269898</v>
      </c>
      <c r="AV10" s="19"/>
      <c r="AW10" s="19">
        <v>0.37037719746731501</v>
      </c>
      <c r="AX10" s="19">
        <v>0.42514649136377503</v>
      </c>
      <c r="AY10" s="19"/>
      <c r="AZ10" s="19">
        <v>0.251121513668845</v>
      </c>
      <c r="BA10" s="19">
        <v>0.45214914024431901</v>
      </c>
      <c r="BB10" s="19"/>
      <c r="BC10" s="19">
        <v>0.26458851242986398</v>
      </c>
      <c r="BD10" s="19">
        <v>0.43644674008082401</v>
      </c>
      <c r="BE10" s="19">
        <v>0.29539210689032702</v>
      </c>
      <c r="BF10" s="19">
        <v>0.46323117515401202</v>
      </c>
    </row>
    <row r="11" spans="2:58">
      <c r="B11" s="16" t="s">
        <v>20</v>
      </c>
    </row>
    <row r="12" spans="2:58">
      <c r="B12" t="s">
        <v>497</v>
      </c>
    </row>
    <row r="13" spans="2:58">
      <c r="B13" t="s">
        <v>498</v>
      </c>
    </row>
    <row r="15" spans="2:58">
      <c r="B15"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BF15"/>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446</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602</v>
      </c>
      <c r="D7" s="10">
        <v>292</v>
      </c>
      <c r="E7" s="10">
        <v>308</v>
      </c>
      <c r="F7" s="10"/>
      <c r="G7" s="10">
        <v>71</v>
      </c>
      <c r="H7" s="10">
        <v>103</v>
      </c>
      <c r="I7" s="10">
        <v>88</v>
      </c>
      <c r="J7" s="10">
        <v>120</v>
      </c>
      <c r="K7" s="10">
        <v>84</v>
      </c>
      <c r="L7" s="10">
        <v>134</v>
      </c>
      <c r="M7" s="10"/>
      <c r="N7" s="10">
        <v>167</v>
      </c>
      <c r="O7" s="10">
        <v>152</v>
      </c>
      <c r="P7" s="10">
        <v>128</v>
      </c>
      <c r="Q7" s="10">
        <v>153</v>
      </c>
      <c r="R7" s="10"/>
      <c r="S7" s="10">
        <v>99</v>
      </c>
      <c r="T7" s="10">
        <v>99</v>
      </c>
      <c r="U7" s="10">
        <v>49</v>
      </c>
      <c r="V7" s="10">
        <v>69</v>
      </c>
      <c r="W7" s="10">
        <v>55</v>
      </c>
      <c r="X7" s="10">
        <v>64</v>
      </c>
      <c r="Y7" s="10">
        <v>48</v>
      </c>
      <c r="Z7" s="10">
        <v>33</v>
      </c>
      <c r="AA7" s="10">
        <v>86</v>
      </c>
      <c r="AB7" s="10"/>
      <c r="AC7" s="10">
        <v>158</v>
      </c>
      <c r="AD7" s="10">
        <v>179</v>
      </c>
      <c r="AE7" s="10">
        <v>80</v>
      </c>
      <c r="AF7" s="10">
        <v>105</v>
      </c>
      <c r="AG7" s="10">
        <v>56</v>
      </c>
      <c r="AH7" s="10">
        <v>24</v>
      </c>
      <c r="AI7" s="10"/>
      <c r="AJ7" s="10">
        <v>227</v>
      </c>
      <c r="AK7" s="10">
        <v>122</v>
      </c>
      <c r="AL7" s="10">
        <v>45</v>
      </c>
      <c r="AM7" s="10">
        <v>57</v>
      </c>
      <c r="AN7" s="10">
        <v>127</v>
      </c>
      <c r="AO7" s="10">
        <v>21</v>
      </c>
      <c r="AP7" s="10"/>
      <c r="AQ7" s="10">
        <v>167</v>
      </c>
      <c r="AR7" s="10">
        <v>341</v>
      </c>
      <c r="AS7" s="10"/>
      <c r="AT7" s="10">
        <v>440</v>
      </c>
      <c r="AU7" s="10">
        <v>154</v>
      </c>
      <c r="AV7" s="10"/>
      <c r="AW7" s="10">
        <v>200</v>
      </c>
      <c r="AX7" s="10">
        <v>402</v>
      </c>
      <c r="AY7" s="10"/>
      <c r="AZ7" s="10">
        <v>136</v>
      </c>
      <c r="BA7" s="10">
        <v>447</v>
      </c>
      <c r="BB7" s="10"/>
      <c r="BC7" s="10">
        <v>128</v>
      </c>
      <c r="BD7" s="10">
        <v>102</v>
      </c>
      <c r="BE7" s="10">
        <v>104</v>
      </c>
      <c r="BF7" s="10">
        <v>138</v>
      </c>
    </row>
    <row r="8" spans="2:58" ht="30" customHeight="1">
      <c r="B8" s="11" t="s">
        <v>85</v>
      </c>
      <c r="C8" s="11">
        <v>603</v>
      </c>
      <c r="D8" s="11">
        <v>306</v>
      </c>
      <c r="E8" s="11">
        <v>295</v>
      </c>
      <c r="F8" s="11"/>
      <c r="G8" s="11">
        <v>83</v>
      </c>
      <c r="H8" s="11">
        <v>103</v>
      </c>
      <c r="I8" s="11">
        <v>95</v>
      </c>
      <c r="J8" s="11">
        <v>119</v>
      </c>
      <c r="K8" s="11">
        <v>79</v>
      </c>
      <c r="L8" s="11">
        <v>123</v>
      </c>
      <c r="M8" s="11"/>
      <c r="N8" s="11">
        <v>168</v>
      </c>
      <c r="O8" s="11">
        <v>150</v>
      </c>
      <c r="P8" s="11">
        <v>128</v>
      </c>
      <c r="Q8" s="11">
        <v>155</v>
      </c>
      <c r="R8" s="11"/>
      <c r="S8" s="11">
        <v>92</v>
      </c>
      <c r="T8" s="11">
        <v>100</v>
      </c>
      <c r="U8" s="11">
        <v>55</v>
      </c>
      <c r="V8" s="11">
        <v>65</v>
      </c>
      <c r="W8" s="11">
        <v>56</v>
      </c>
      <c r="X8" s="11">
        <v>70</v>
      </c>
      <c r="Y8" s="11">
        <v>48</v>
      </c>
      <c r="Z8" s="11">
        <v>31</v>
      </c>
      <c r="AA8" s="11">
        <v>87</v>
      </c>
      <c r="AB8" s="11"/>
      <c r="AC8" s="11">
        <v>160</v>
      </c>
      <c r="AD8" s="11">
        <v>179</v>
      </c>
      <c r="AE8" s="11">
        <v>82</v>
      </c>
      <c r="AF8" s="11">
        <v>104</v>
      </c>
      <c r="AG8" s="11">
        <v>55</v>
      </c>
      <c r="AH8" s="11">
        <v>23</v>
      </c>
      <c r="AI8" s="11"/>
      <c r="AJ8" s="11">
        <v>218</v>
      </c>
      <c r="AK8" s="11">
        <v>123</v>
      </c>
      <c r="AL8" s="11">
        <v>45</v>
      </c>
      <c r="AM8" s="11">
        <v>59</v>
      </c>
      <c r="AN8" s="11">
        <v>131</v>
      </c>
      <c r="AO8" s="11">
        <v>24</v>
      </c>
      <c r="AP8" s="11"/>
      <c r="AQ8" s="11">
        <v>170</v>
      </c>
      <c r="AR8" s="11">
        <v>339</v>
      </c>
      <c r="AS8" s="11"/>
      <c r="AT8" s="11">
        <v>441</v>
      </c>
      <c r="AU8" s="11">
        <v>155</v>
      </c>
      <c r="AV8" s="11"/>
      <c r="AW8" s="11">
        <v>203</v>
      </c>
      <c r="AX8" s="11">
        <v>401</v>
      </c>
      <c r="AY8" s="11"/>
      <c r="AZ8" s="11">
        <v>136</v>
      </c>
      <c r="BA8" s="11">
        <v>447</v>
      </c>
      <c r="BB8" s="11"/>
      <c r="BC8" s="11">
        <v>137</v>
      </c>
      <c r="BD8" s="11">
        <v>101</v>
      </c>
      <c r="BE8" s="11">
        <v>105</v>
      </c>
      <c r="BF8" s="11">
        <v>132</v>
      </c>
    </row>
    <row r="9" spans="2:58" ht="43.15">
      <c r="B9" s="18" t="s">
        <v>447</v>
      </c>
      <c r="C9" s="17">
        <v>0.48755512930120798</v>
      </c>
      <c r="D9" s="17">
        <v>0.474963817649519</v>
      </c>
      <c r="E9" s="17">
        <v>0.50089469057874103</v>
      </c>
      <c r="F9" s="17"/>
      <c r="G9" s="17">
        <v>0.55867916121602101</v>
      </c>
      <c r="H9" s="17">
        <v>0.57993436197208303</v>
      </c>
      <c r="I9" s="17">
        <v>0.53799330132773004</v>
      </c>
      <c r="J9" s="17">
        <v>0.44183773203797799</v>
      </c>
      <c r="K9" s="17">
        <v>0.44956353163217699</v>
      </c>
      <c r="L9" s="17">
        <v>0.39295722670458599</v>
      </c>
      <c r="M9" s="17"/>
      <c r="N9" s="17">
        <v>0.60409341454477705</v>
      </c>
      <c r="O9" s="17">
        <v>0.46434339494020099</v>
      </c>
      <c r="P9" s="17">
        <v>0.42353800396921898</v>
      </c>
      <c r="Q9" s="17">
        <v>0.429606718147722</v>
      </c>
      <c r="R9" s="17"/>
      <c r="S9" s="17">
        <v>0.63495018561265004</v>
      </c>
      <c r="T9" s="17">
        <v>0.46423208512986602</v>
      </c>
      <c r="U9" s="17">
        <v>0.467300767017376</v>
      </c>
      <c r="V9" s="17">
        <v>0.45324750215488502</v>
      </c>
      <c r="W9" s="17">
        <v>0.39637900802109</v>
      </c>
      <c r="X9" s="17">
        <v>0.51223847258190103</v>
      </c>
      <c r="Y9" s="17">
        <v>0.35869337358866799</v>
      </c>
      <c r="Z9" s="17">
        <v>0.37022991751716999</v>
      </c>
      <c r="AA9" s="17">
        <v>0.54756380814935002</v>
      </c>
      <c r="AB9" s="17"/>
      <c r="AC9" s="17">
        <v>0.67019553646655505</v>
      </c>
      <c r="AD9" s="17">
        <v>0.47574507642153402</v>
      </c>
      <c r="AE9" s="17">
        <v>0.43964537491484101</v>
      </c>
      <c r="AF9" s="17">
        <v>0.39151964426538899</v>
      </c>
      <c r="AG9" s="17">
        <v>0.273491863593953</v>
      </c>
      <c r="AH9" s="17">
        <v>0.42154840899462298</v>
      </c>
      <c r="AI9" s="17"/>
      <c r="AJ9" s="17">
        <v>0.43168294872746499</v>
      </c>
      <c r="AK9" s="17">
        <v>0.48237665661965601</v>
      </c>
      <c r="AL9" s="17">
        <v>0.51435432208631204</v>
      </c>
      <c r="AM9" s="17">
        <v>0.50358485271527398</v>
      </c>
      <c r="AN9" s="17">
        <v>0.56656032777064502</v>
      </c>
      <c r="AO9" s="17">
        <v>0.52500089330566102</v>
      </c>
      <c r="AP9" s="17"/>
      <c r="AQ9" s="17">
        <v>0.56691523109967801</v>
      </c>
      <c r="AR9" s="17">
        <v>0.46678161261004902</v>
      </c>
      <c r="AS9" s="17"/>
      <c r="AT9" s="17">
        <v>0.47706379648573799</v>
      </c>
      <c r="AU9" s="17">
        <v>0.52352340188016699</v>
      </c>
      <c r="AV9" s="17"/>
      <c r="AW9" s="17">
        <v>0.49564467386011901</v>
      </c>
      <c r="AX9" s="17">
        <v>0.48346280876556602</v>
      </c>
      <c r="AY9" s="17"/>
      <c r="AZ9" s="17">
        <v>0.60611466051144702</v>
      </c>
      <c r="BA9" s="17">
        <v>0.45145974805161398</v>
      </c>
      <c r="BB9" s="17"/>
      <c r="BC9" s="17">
        <v>0.61412060075393604</v>
      </c>
      <c r="BD9" s="17">
        <v>0.47699324371680102</v>
      </c>
      <c r="BE9" s="17">
        <v>0.46849990404188102</v>
      </c>
      <c r="BF9" s="17">
        <v>0.48587473659444902</v>
      </c>
    </row>
    <row r="10" spans="2:58" ht="43.15">
      <c r="B10" s="18" t="s">
        <v>445</v>
      </c>
      <c r="C10" s="19">
        <v>0.51244487069879197</v>
      </c>
      <c r="D10" s="19">
        <v>0.525036182350481</v>
      </c>
      <c r="E10" s="19">
        <v>0.49910530942125902</v>
      </c>
      <c r="F10" s="19"/>
      <c r="G10" s="19">
        <v>0.44132083878397899</v>
      </c>
      <c r="H10" s="19">
        <v>0.42006563802791702</v>
      </c>
      <c r="I10" s="19">
        <v>0.46200669867227001</v>
      </c>
      <c r="J10" s="19">
        <v>0.55816226796202195</v>
      </c>
      <c r="K10" s="19">
        <v>0.55043646836782301</v>
      </c>
      <c r="L10" s="19">
        <v>0.60704277329541401</v>
      </c>
      <c r="M10" s="19"/>
      <c r="N10" s="19">
        <v>0.395906585455223</v>
      </c>
      <c r="O10" s="19">
        <v>0.53565660505979995</v>
      </c>
      <c r="P10" s="19">
        <v>0.57646199603078097</v>
      </c>
      <c r="Q10" s="19">
        <v>0.570393281852278</v>
      </c>
      <c r="R10" s="19"/>
      <c r="S10" s="19">
        <v>0.36504981438735001</v>
      </c>
      <c r="T10" s="19">
        <v>0.53576791487013398</v>
      </c>
      <c r="U10" s="19">
        <v>0.532699232982624</v>
      </c>
      <c r="V10" s="19">
        <v>0.54675249784511504</v>
      </c>
      <c r="W10" s="19">
        <v>0.60362099197890995</v>
      </c>
      <c r="X10" s="19">
        <v>0.48776152741809897</v>
      </c>
      <c r="Y10" s="19">
        <v>0.64130662641133196</v>
      </c>
      <c r="Z10" s="19">
        <v>0.62977008248282995</v>
      </c>
      <c r="AA10" s="19">
        <v>0.45243619185064998</v>
      </c>
      <c r="AB10" s="19"/>
      <c r="AC10" s="19">
        <v>0.329804463533445</v>
      </c>
      <c r="AD10" s="19">
        <v>0.52425492357846604</v>
      </c>
      <c r="AE10" s="19">
        <v>0.56035462508515899</v>
      </c>
      <c r="AF10" s="19">
        <v>0.60848035573461101</v>
      </c>
      <c r="AG10" s="19">
        <v>0.72650813640604694</v>
      </c>
      <c r="AH10" s="19">
        <v>0.57845159100537702</v>
      </c>
      <c r="AI10" s="19"/>
      <c r="AJ10" s="19">
        <v>0.56831705127253496</v>
      </c>
      <c r="AK10" s="19">
        <v>0.51762334338034399</v>
      </c>
      <c r="AL10" s="19">
        <v>0.48564567791368801</v>
      </c>
      <c r="AM10" s="19">
        <v>0.49641514728472602</v>
      </c>
      <c r="AN10" s="19">
        <v>0.43343967222935498</v>
      </c>
      <c r="AO10" s="19">
        <v>0.47499910669433898</v>
      </c>
      <c r="AP10" s="19"/>
      <c r="AQ10" s="19">
        <v>0.43308476890032199</v>
      </c>
      <c r="AR10" s="19">
        <v>0.53321838738995098</v>
      </c>
      <c r="AS10" s="19"/>
      <c r="AT10" s="19">
        <v>0.52293620351426195</v>
      </c>
      <c r="AU10" s="19">
        <v>0.47647659811983301</v>
      </c>
      <c r="AV10" s="19"/>
      <c r="AW10" s="19">
        <v>0.50435532613988099</v>
      </c>
      <c r="AX10" s="19">
        <v>0.51653719123443398</v>
      </c>
      <c r="AY10" s="19"/>
      <c r="AZ10" s="19">
        <v>0.39388533948855298</v>
      </c>
      <c r="BA10" s="19">
        <v>0.54854025194838596</v>
      </c>
      <c r="BB10" s="19"/>
      <c r="BC10" s="19">
        <v>0.38587939924606401</v>
      </c>
      <c r="BD10" s="19">
        <v>0.52300675628319904</v>
      </c>
      <c r="BE10" s="19">
        <v>0.53150009595811898</v>
      </c>
      <c r="BF10" s="19">
        <v>0.51412526340555098</v>
      </c>
    </row>
    <row r="11" spans="2:58">
      <c r="B11" s="16" t="s">
        <v>20</v>
      </c>
    </row>
    <row r="12" spans="2:58">
      <c r="B12" t="s">
        <v>497</v>
      </c>
    </row>
    <row r="13" spans="2:58">
      <c r="B13" t="s">
        <v>498</v>
      </c>
    </row>
    <row r="15" spans="2:58">
      <c r="B15"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BF15"/>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448</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572</v>
      </c>
      <c r="D7" s="10">
        <v>271</v>
      </c>
      <c r="E7" s="10">
        <v>300</v>
      </c>
      <c r="F7" s="10"/>
      <c r="G7" s="10">
        <v>53</v>
      </c>
      <c r="H7" s="10">
        <v>109</v>
      </c>
      <c r="I7" s="10">
        <v>100</v>
      </c>
      <c r="J7" s="10">
        <v>96</v>
      </c>
      <c r="K7" s="10">
        <v>77</v>
      </c>
      <c r="L7" s="10">
        <v>136</v>
      </c>
      <c r="M7" s="10"/>
      <c r="N7" s="10">
        <v>143</v>
      </c>
      <c r="O7" s="10">
        <v>141</v>
      </c>
      <c r="P7" s="10">
        <v>124</v>
      </c>
      <c r="Q7" s="10">
        <v>163</v>
      </c>
      <c r="R7" s="10"/>
      <c r="S7" s="10">
        <v>92</v>
      </c>
      <c r="T7" s="10">
        <v>95</v>
      </c>
      <c r="U7" s="10">
        <v>57</v>
      </c>
      <c r="V7" s="10">
        <v>68</v>
      </c>
      <c r="W7" s="10">
        <v>47</v>
      </c>
      <c r="X7" s="10">
        <v>57</v>
      </c>
      <c r="Y7" s="10">
        <v>67</v>
      </c>
      <c r="Z7" s="10">
        <v>27</v>
      </c>
      <c r="AA7" s="10">
        <v>62</v>
      </c>
      <c r="AB7" s="10"/>
      <c r="AC7" s="10">
        <v>127</v>
      </c>
      <c r="AD7" s="10">
        <v>162</v>
      </c>
      <c r="AE7" s="10">
        <v>82</v>
      </c>
      <c r="AF7" s="10">
        <v>117</v>
      </c>
      <c r="AG7" s="10">
        <v>56</v>
      </c>
      <c r="AH7" s="10">
        <v>28</v>
      </c>
      <c r="AI7" s="10"/>
      <c r="AJ7" s="10">
        <v>231</v>
      </c>
      <c r="AK7" s="10">
        <v>122</v>
      </c>
      <c r="AL7" s="10">
        <v>40</v>
      </c>
      <c r="AM7" s="10">
        <v>43</v>
      </c>
      <c r="AN7" s="10">
        <v>121</v>
      </c>
      <c r="AO7" s="10">
        <v>11</v>
      </c>
      <c r="AP7" s="10"/>
      <c r="AQ7" s="10">
        <v>181</v>
      </c>
      <c r="AR7" s="10">
        <v>297</v>
      </c>
      <c r="AS7" s="10"/>
      <c r="AT7" s="10">
        <v>442</v>
      </c>
      <c r="AU7" s="10">
        <v>126</v>
      </c>
      <c r="AV7" s="10"/>
      <c r="AW7" s="10">
        <v>204</v>
      </c>
      <c r="AX7" s="10">
        <v>368</v>
      </c>
      <c r="AY7" s="10"/>
      <c r="AZ7" s="10">
        <v>128</v>
      </c>
      <c r="BA7" s="10">
        <v>431</v>
      </c>
      <c r="BB7" s="10"/>
      <c r="BC7" s="10">
        <v>107</v>
      </c>
      <c r="BD7" s="10">
        <v>88</v>
      </c>
      <c r="BE7" s="10">
        <v>110</v>
      </c>
      <c r="BF7" s="10">
        <v>129</v>
      </c>
    </row>
    <row r="8" spans="2:58" ht="30" customHeight="1">
      <c r="B8" s="11" t="s">
        <v>85</v>
      </c>
      <c r="C8" s="11">
        <v>572</v>
      </c>
      <c r="D8" s="11">
        <v>281</v>
      </c>
      <c r="E8" s="11">
        <v>290</v>
      </c>
      <c r="F8" s="11"/>
      <c r="G8" s="11">
        <v>61</v>
      </c>
      <c r="H8" s="11">
        <v>109</v>
      </c>
      <c r="I8" s="11">
        <v>108</v>
      </c>
      <c r="J8" s="11">
        <v>95</v>
      </c>
      <c r="K8" s="11">
        <v>73</v>
      </c>
      <c r="L8" s="11">
        <v>125</v>
      </c>
      <c r="M8" s="11"/>
      <c r="N8" s="11">
        <v>141</v>
      </c>
      <c r="O8" s="11">
        <v>139</v>
      </c>
      <c r="P8" s="11">
        <v>123</v>
      </c>
      <c r="Q8" s="11">
        <v>168</v>
      </c>
      <c r="R8" s="11"/>
      <c r="S8" s="11">
        <v>86</v>
      </c>
      <c r="T8" s="11">
        <v>94</v>
      </c>
      <c r="U8" s="11">
        <v>64</v>
      </c>
      <c r="V8" s="11">
        <v>66</v>
      </c>
      <c r="W8" s="11">
        <v>48</v>
      </c>
      <c r="X8" s="11">
        <v>62</v>
      </c>
      <c r="Y8" s="11">
        <v>66</v>
      </c>
      <c r="Z8" s="11">
        <v>25</v>
      </c>
      <c r="AA8" s="11">
        <v>61</v>
      </c>
      <c r="AB8" s="11"/>
      <c r="AC8" s="11">
        <v>126</v>
      </c>
      <c r="AD8" s="11">
        <v>161</v>
      </c>
      <c r="AE8" s="11">
        <v>85</v>
      </c>
      <c r="AF8" s="11">
        <v>116</v>
      </c>
      <c r="AG8" s="11">
        <v>55</v>
      </c>
      <c r="AH8" s="11">
        <v>28</v>
      </c>
      <c r="AI8" s="11"/>
      <c r="AJ8" s="11">
        <v>220</v>
      </c>
      <c r="AK8" s="11">
        <v>126</v>
      </c>
      <c r="AL8" s="11">
        <v>41</v>
      </c>
      <c r="AM8" s="11">
        <v>46</v>
      </c>
      <c r="AN8" s="11">
        <v>123</v>
      </c>
      <c r="AO8" s="11">
        <v>11</v>
      </c>
      <c r="AP8" s="11"/>
      <c r="AQ8" s="11">
        <v>182</v>
      </c>
      <c r="AR8" s="11">
        <v>295</v>
      </c>
      <c r="AS8" s="11"/>
      <c r="AT8" s="11">
        <v>442</v>
      </c>
      <c r="AU8" s="11">
        <v>125</v>
      </c>
      <c r="AV8" s="11"/>
      <c r="AW8" s="11">
        <v>208</v>
      </c>
      <c r="AX8" s="11">
        <v>364</v>
      </c>
      <c r="AY8" s="11"/>
      <c r="AZ8" s="11">
        <v>129</v>
      </c>
      <c r="BA8" s="11">
        <v>428</v>
      </c>
      <c r="BB8" s="11"/>
      <c r="BC8" s="11">
        <v>113</v>
      </c>
      <c r="BD8" s="11">
        <v>88</v>
      </c>
      <c r="BE8" s="11">
        <v>111</v>
      </c>
      <c r="BF8" s="11">
        <v>124</v>
      </c>
    </row>
    <row r="9" spans="2:58" ht="43.15">
      <c r="B9" s="18" t="s">
        <v>449</v>
      </c>
      <c r="C9" s="17">
        <v>0.33539672545673999</v>
      </c>
      <c r="D9" s="17">
        <v>0.34043285150677599</v>
      </c>
      <c r="E9" s="17">
        <v>0.33181753021020999</v>
      </c>
      <c r="F9" s="17"/>
      <c r="G9" s="17">
        <v>0.51214435519838297</v>
      </c>
      <c r="H9" s="17">
        <v>0.45194589721478801</v>
      </c>
      <c r="I9" s="17">
        <v>0.40881144332171399</v>
      </c>
      <c r="J9" s="17">
        <v>0.214272452581594</v>
      </c>
      <c r="K9" s="17">
        <v>0.27213194525693302</v>
      </c>
      <c r="L9" s="17">
        <v>0.215713933787782</v>
      </c>
      <c r="M9" s="17"/>
      <c r="N9" s="17">
        <v>0.41227635171281402</v>
      </c>
      <c r="O9" s="17">
        <v>0.3338064327636</v>
      </c>
      <c r="P9" s="17">
        <v>0.30898634714101397</v>
      </c>
      <c r="Q9" s="17">
        <v>0.28689189467337101</v>
      </c>
      <c r="R9" s="17"/>
      <c r="S9" s="17">
        <v>0.44533892402667702</v>
      </c>
      <c r="T9" s="17">
        <v>0.363239806832995</v>
      </c>
      <c r="U9" s="17">
        <v>0.272314035564306</v>
      </c>
      <c r="V9" s="17">
        <v>0.35067171047064999</v>
      </c>
      <c r="W9" s="17">
        <v>0.32642868469398001</v>
      </c>
      <c r="X9" s="17">
        <v>0.28350746117592501</v>
      </c>
      <c r="Y9" s="17">
        <v>0.27121429328944102</v>
      </c>
      <c r="Z9" s="17">
        <v>0.34066484058524399</v>
      </c>
      <c r="AA9" s="17">
        <v>0.31459805063364499</v>
      </c>
      <c r="AB9" s="17"/>
      <c r="AC9" s="17">
        <v>0.49606191503453401</v>
      </c>
      <c r="AD9" s="17">
        <v>0.31335557411526599</v>
      </c>
      <c r="AE9" s="17">
        <v>0.36714453794514101</v>
      </c>
      <c r="AF9" s="17">
        <v>0.28254665815593799</v>
      </c>
      <c r="AG9" s="17">
        <v>0.14919409169200601</v>
      </c>
      <c r="AH9" s="17">
        <v>0.229397769289235</v>
      </c>
      <c r="AI9" s="17"/>
      <c r="AJ9" s="17">
        <v>0.29174958306673199</v>
      </c>
      <c r="AK9" s="17">
        <v>0.33251731887244101</v>
      </c>
      <c r="AL9" s="17">
        <v>0.31793926923683302</v>
      </c>
      <c r="AM9" s="17">
        <v>0.28928385815089402</v>
      </c>
      <c r="AN9" s="17">
        <v>0.451557219391645</v>
      </c>
      <c r="AO9" s="17">
        <v>0.25687154282417601</v>
      </c>
      <c r="AP9" s="17"/>
      <c r="AQ9" s="17">
        <v>0.417498969546025</v>
      </c>
      <c r="AR9" s="17">
        <v>0.31168868002000799</v>
      </c>
      <c r="AS9" s="17"/>
      <c r="AT9" s="17">
        <v>0.31195040365986298</v>
      </c>
      <c r="AU9" s="17">
        <v>0.42861376789420202</v>
      </c>
      <c r="AV9" s="17"/>
      <c r="AW9" s="17">
        <v>0.40945819710915898</v>
      </c>
      <c r="AX9" s="17">
        <v>0.29304530027582099</v>
      </c>
      <c r="AY9" s="17"/>
      <c r="AZ9" s="17">
        <v>0.479484556947672</v>
      </c>
      <c r="BA9" s="17">
        <v>0.28670246820885298</v>
      </c>
      <c r="BB9" s="17"/>
      <c r="BC9" s="17">
        <v>0.50802265261360502</v>
      </c>
      <c r="BD9" s="17">
        <v>0.229919784253038</v>
      </c>
      <c r="BE9" s="17">
        <v>0.433844778104789</v>
      </c>
      <c r="BF9" s="17">
        <v>0.261050380366117</v>
      </c>
    </row>
    <row r="10" spans="2:58" ht="43.15">
      <c r="B10" s="18" t="s">
        <v>445</v>
      </c>
      <c r="C10" s="19">
        <v>0.66460327454325996</v>
      </c>
      <c r="D10" s="19">
        <v>0.65956714849322395</v>
      </c>
      <c r="E10" s="19">
        <v>0.66818246978979001</v>
      </c>
      <c r="F10" s="19"/>
      <c r="G10" s="19">
        <v>0.48785564480161703</v>
      </c>
      <c r="H10" s="19">
        <v>0.54805410278521205</v>
      </c>
      <c r="I10" s="19">
        <v>0.59118855667828596</v>
      </c>
      <c r="J10" s="19">
        <v>0.785727547418406</v>
      </c>
      <c r="K10" s="19">
        <v>0.72786805474306704</v>
      </c>
      <c r="L10" s="19">
        <v>0.78428606621221797</v>
      </c>
      <c r="M10" s="19"/>
      <c r="N10" s="19">
        <v>0.58772364828718504</v>
      </c>
      <c r="O10" s="19">
        <v>0.6661935672364</v>
      </c>
      <c r="P10" s="19">
        <v>0.69101365285898597</v>
      </c>
      <c r="Q10" s="19">
        <v>0.71310810532662905</v>
      </c>
      <c r="R10" s="19"/>
      <c r="S10" s="19">
        <v>0.55466107597332304</v>
      </c>
      <c r="T10" s="19">
        <v>0.63676019316700505</v>
      </c>
      <c r="U10" s="19">
        <v>0.727685964435694</v>
      </c>
      <c r="V10" s="19">
        <v>0.64932828952934996</v>
      </c>
      <c r="W10" s="19">
        <v>0.67357131530601999</v>
      </c>
      <c r="X10" s="19">
        <v>0.71649253882407504</v>
      </c>
      <c r="Y10" s="19">
        <v>0.72878570671055898</v>
      </c>
      <c r="Z10" s="19">
        <v>0.65933515941475596</v>
      </c>
      <c r="AA10" s="19">
        <v>0.68540194936635501</v>
      </c>
      <c r="AB10" s="19"/>
      <c r="AC10" s="19">
        <v>0.50393808496546599</v>
      </c>
      <c r="AD10" s="19">
        <v>0.68664442588473396</v>
      </c>
      <c r="AE10" s="19">
        <v>0.63285546205485899</v>
      </c>
      <c r="AF10" s="19">
        <v>0.71745334184406195</v>
      </c>
      <c r="AG10" s="19">
        <v>0.85080590830799396</v>
      </c>
      <c r="AH10" s="19">
        <v>0.77060223071076495</v>
      </c>
      <c r="AI10" s="19"/>
      <c r="AJ10" s="19">
        <v>0.70825041693326796</v>
      </c>
      <c r="AK10" s="19">
        <v>0.66748268112755904</v>
      </c>
      <c r="AL10" s="19">
        <v>0.68206073076316698</v>
      </c>
      <c r="AM10" s="19">
        <v>0.71071614184910603</v>
      </c>
      <c r="AN10" s="19">
        <v>0.54844278060835405</v>
      </c>
      <c r="AO10" s="19">
        <v>0.74312845717582399</v>
      </c>
      <c r="AP10" s="19"/>
      <c r="AQ10" s="19">
        <v>0.58250103045397505</v>
      </c>
      <c r="AR10" s="19">
        <v>0.68831131997999195</v>
      </c>
      <c r="AS10" s="19"/>
      <c r="AT10" s="19">
        <v>0.68804959634013696</v>
      </c>
      <c r="AU10" s="19">
        <v>0.57138623210579897</v>
      </c>
      <c r="AV10" s="19"/>
      <c r="AW10" s="19">
        <v>0.59054180289084102</v>
      </c>
      <c r="AX10" s="19">
        <v>0.70695469972417901</v>
      </c>
      <c r="AY10" s="19"/>
      <c r="AZ10" s="19">
        <v>0.520515443052328</v>
      </c>
      <c r="BA10" s="19">
        <v>0.71329753179114697</v>
      </c>
      <c r="BB10" s="19"/>
      <c r="BC10" s="19">
        <v>0.49197734738639498</v>
      </c>
      <c r="BD10" s="19">
        <v>0.77008021574696195</v>
      </c>
      <c r="BE10" s="19">
        <v>0.56615522189521095</v>
      </c>
      <c r="BF10" s="19">
        <v>0.73894961963388295</v>
      </c>
    </row>
    <row r="11" spans="2:58">
      <c r="B11" s="16" t="s">
        <v>20</v>
      </c>
    </row>
    <row r="12" spans="2:58">
      <c r="B12" t="s">
        <v>497</v>
      </c>
    </row>
    <row r="13" spans="2:58">
      <c r="B13" t="s">
        <v>498</v>
      </c>
    </row>
    <row r="15" spans="2:58">
      <c r="B15"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BF15"/>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450</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545</v>
      </c>
      <c r="D7" s="10">
        <v>267</v>
      </c>
      <c r="E7" s="10">
        <v>274</v>
      </c>
      <c r="F7" s="10"/>
      <c r="G7" s="10">
        <v>52</v>
      </c>
      <c r="H7" s="10">
        <v>92</v>
      </c>
      <c r="I7" s="10">
        <v>84</v>
      </c>
      <c r="J7" s="10">
        <v>98</v>
      </c>
      <c r="K7" s="10">
        <v>86</v>
      </c>
      <c r="L7" s="10">
        <v>129</v>
      </c>
      <c r="M7" s="10"/>
      <c r="N7" s="10">
        <v>151</v>
      </c>
      <c r="O7" s="10">
        <v>143</v>
      </c>
      <c r="P7" s="10">
        <v>117</v>
      </c>
      <c r="Q7" s="10">
        <v>133</v>
      </c>
      <c r="R7" s="10"/>
      <c r="S7" s="10">
        <v>102</v>
      </c>
      <c r="T7" s="10">
        <v>88</v>
      </c>
      <c r="U7" s="10">
        <v>48</v>
      </c>
      <c r="V7" s="10">
        <v>60</v>
      </c>
      <c r="W7" s="10">
        <v>40</v>
      </c>
      <c r="X7" s="10">
        <v>50</v>
      </c>
      <c r="Y7" s="10">
        <v>55</v>
      </c>
      <c r="Z7" s="10">
        <v>25</v>
      </c>
      <c r="AA7" s="10">
        <v>77</v>
      </c>
      <c r="AB7" s="10"/>
      <c r="AC7" s="10">
        <v>133</v>
      </c>
      <c r="AD7" s="10">
        <v>151</v>
      </c>
      <c r="AE7" s="10">
        <v>74</v>
      </c>
      <c r="AF7" s="10">
        <v>97</v>
      </c>
      <c r="AG7" s="10">
        <v>64</v>
      </c>
      <c r="AH7" s="10">
        <v>26</v>
      </c>
      <c r="AI7" s="10"/>
      <c r="AJ7" s="10">
        <v>214</v>
      </c>
      <c r="AK7" s="10">
        <v>133</v>
      </c>
      <c r="AL7" s="10">
        <v>40</v>
      </c>
      <c r="AM7" s="10">
        <v>40</v>
      </c>
      <c r="AN7" s="10">
        <v>98</v>
      </c>
      <c r="AO7" s="10">
        <v>15</v>
      </c>
      <c r="AP7" s="10"/>
      <c r="AQ7" s="10">
        <v>167</v>
      </c>
      <c r="AR7" s="10">
        <v>300</v>
      </c>
      <c r="AS7" s="10"/>
      <c r="AT7" s="10">
        <v>426</v>
      </c>
      <c r="AU7" s="10">
        <v>117</v>
      </c>
      <c r="AV7" s="10"/>
      <c r="AW7" s="10">
        <v>200</v>
      </c>
      <c r="AX7" s="10">
        <v>345</v>
      </c>
      <c r="AY7" s="10"/>
      <c r="AZ7" s="10">
        <v>113</v>
      </c>
      <c r="BA7" s="10">
        <v>410</v>
      </c>
      <c r="BB7" s="10"/>
      <c r="BC7" s="10">
        <v>100</v>
      </c>
      <c r="BD7" s="10">
        <v>72</v>
      </c>
      <c r="BE7" s="10">
        <v>93</v>
      </c>
      <c r="BF7" s="10">
        <v>157</v>
      </c>
    </row>
    <row r="8" spans="2:58" ht="30" customHeight="1">
      <c r="B8" s="11" t="s">
        <v>85</v>
      </c>
      <c r="C8" s="11">
        <v>541</v>
      </c>
      <c r="D8" s="11">
        <v>272</v>
      </c>
      <c r="E8" s="11">
        <v>265</v>
      </c>
      <c r="F8" s="11"/>
      <c r="G8" s="11">
        <v>61</v>
      </c>
      <c r="H8" s="11">
        <v>90</v>
      </c>
      <c r="I8" s="11">
        <v>91</v>
      </c>
      <c r="J8" s="11">
        <v>96</v>
      </c>
      <c r="K8" s="11">
        <v>80</v>
      </c>
      <c r="L8" s="11">
        <v>119</v>
      </c>
      <c r="M8" s="11"/>
      <c r="N8" s="11">
        <v>149</v>
      </c>
      <c r="O8" s="11">
        <v>141</v>
      </c>
      <c r="P8" s="11">
        <v>114</v>
      </c>
      <c r="Q8" s="11">
        <v>136</v>
      </c>
      <c r="R8" s="11"/>
      <c r="S8" s="11">
        <v>96</v>
      </c>
      <c r="T8" s="11">
        <v>87</v>
      </c>
      <c r="U8" s="11">
        <v>53</v>
      </c>
      <c r="V8" s="11">
        <v>57</v>
      </c>
      <c r="W8" s="11">
        <v>41</v>
      </c>
      <c r="X8" s="11">
        <v>52</v>
      </c>
      <c r="Y8" s="11">
        <v>54</v>
      </c>
      <c r="Z8" s="11">
        <v>24</v>
      </c>
      <c r="AA8" s="11">
        <v>78</v>
      </c>
      <c r="AB8" s="11"/>
      <c r="AC8" s="11">
        <v>133</v>
      </c>
      <c r="AD8" s="11">
        <v>148</v>
      </c>
      <c r="AE8" s="11">
        <v>74</v>
      </c>
      <c r="AF8" s="11">
        <v>96</v>
      </c>
      <c r="AG8" s="11">
        <v>64</v>
      </c>
      <c r="AH8" s="11">
        <v>26</v>
      </c>
      <c r="AI8" s="11"/>
      <c r="AJ8" s="11">
        <v>204</v>
      </c>
      <c r="AK8" s="11">
        <v>133</v>
      </c>
      <c r="AL8" s="11">
        <v>41</v>
      </c>
      <c r="AM8" s="11">
        <v>42</v>
      </c>
      <c r="AN8" s="11">
        <v>100</v>
      </c>
      <c r="AO8" s="11">
        <v>16</v>
      </c>
      <c r="AP8" s="11"/>
      <c r="AQ8" s="11">
        <v>168</v>
      </c>
      <c r="AR8" s="11">
        <v>297</v>
      </c>
      <c r="AS8" s="11"/>
      <c r="AT8" s="11">
        <v>422</v>
      </c>
      <c r="AU8" s="11">
        <v>118</v>
      </c>
      <c r="AV8" s="11"/>
      <c r="AW8" s="11">
        <v>200</v>
      </c>
      <c r="AX8" s="11">
        <v>341</v>
      </c>
      <c r="AY8" s="11"/>
      <c r="AZ8" s="11">
        <v>113</v>
      </c>
      <c r="BA8" s="11">
        <v>404</v>
      </c>
      <c r="BB8" s="11"/>
      <c r="BC8" s="11">
        <v>105</v>
      </c>
      <c r="BD8" s="11">
        <v>71</v>
      </c>
      <c r="BE8" s="11">
        <v>93</v>
      </c>
      <c r="BF8" s="11">
        <v>151</v>
      </c>
    </row>
    <row r="9" spans="2:58" ht="43.15">
      <c r="B9" s="18" t="s">
        <v>451</v>
      </c>
      <c r="C9" s="17">
        <v>0.280377187699626</v>
      </c>
      <c r="D9" s="17">
        <v>0.283602428328602</v>
      </c>
      <c r="E9" s="17">
        <v>0.27748800582772498</v>
      </c>
      <c r="F9" s="17"/>
      <c r="G9" s="17">
        <v>0.43616565820476899</v>
      </c>
      <c r="H9" s="17">
        <v>0.394565028043878</v>
      </c>
      <c r="I9" s="17">
        <v>0.33752721060573998</v>
      </c>
      <c r="J9" s="17">
        <v>0.23614874666418101</v>
      </c>
      <c r="K9" s="17">
        <v>0.17660053962472599</v>
      </c>
      <c r="L9" s="17">
        <v>0.176879811120113</v>
      </c>
      <c r="M9" s="17"/>
      <c r="N9" s="17">
        <v>0.43152968973504902</v>
      </c>
      <c r="O9" s="17">
        <v>0.21492333762448401</v>
      </c>
      <c r="P9" s="17">
        <v>0.25499679120732299</v>
      </c>
      <c r="Q9" s="17">
        <v>0.19917285846295901</v>
      </c>
      <c r="R9" s="17"/>
      <c r="S9" s="17">
        <v>0.40660633999138701</v>
      </c>
      <c r="T9" s="17">
        <v>0.26571255996971499</v>
      </c>
      <c r="U9" s="17">
        <v>0.20635863459599299</v>
      </c>
      <c r="V9" s="17">
        <v>0.217117241569518</v>
      </c>
      <c r="W9" s="17">
        <v>0.28670137347910202</v>
      </c>
      <c r="X9" s="17">
        <v>0.27158899645669798</v>
      </c>
      <c r="Y9" s="17">
        <v>0.21919682962906101</v>
      </c>
      <c r="Z9" s="17">
        <v>0.38049915117483202</v>
      </c>
      <c r="AA9" s="17">
        <v>0.25218873873994302</v>
      </c>
      <c r="AB9" s="17"/>
      <c r="AC9" s="17">
        <v>0.418991671929628</v>
      </c>
      <c r="AD9" s="17">
        <v>0.25542345002856698</v>
      </c>
      <c r="AE9" s="17">
        <v>0.221115255348415</v>
      </c>
      <c r="AF9" s="17">
        <v>0.243737249954738</v>
      </c>
      <c r="AG9" s="17">
        <v>0.19911498914091599</v>
      </c>
      <c r="AH9" s="17">
        <v>0.219830302352997</v>
      </c>
      <c r="AI9" s="17"/>
      <c r="AJ9" s="17">
        <v>0.25005420344288998</v>
      </c>
      <c r="AK9" s="17">
        <v>0.24659127617030199</v>
      </c>
      <c r="AL9" s="17">
        <v>0.22400636005479599</v>
      </c>
      <c r="AM9" s="17">
        <v>0.31279156527245</v>
      </c>
      <c r="AN9" s="17">
        <v>0.39802844652368002</v>
      </c>
      <c r="AO9" s="17">
        <v>0.38310126840964098</v>
      </c>
      <c r="AP9" s="17"/>
      <c r="AQ9" s="17">
        <v>0.40292988213512598</v>
      </c>
      <c r="AR9" s="17">
        <v>0.21557180975597101</v>
      </c>
      <c r="AS9" s="17"/>
      <c r="AT9" s="17">
        <v>0.24332363660024001</v>
      </c>
      <c r="AU9" s="17">
        <v>0.41037928704080301</v>
      </c>
      <c r="AV9" s="17"/>
      <c r="AW9" s="17">
        <v>0.28301238585822303</v>
      </c>
      <c r="AX9" s="17">
        <v>0.278829500723764</v>
      </c>
      <c r="AY9" s="17"/>
      <c r="AZ9" s="17">
        <v>0.480848311849355</v>
      </c>
      <c r="BA9" s="17">
        <v>0.21365168781100299</v>
      </c>
      <c r="BB9" s="17"/>
      <c r="BC9" s="17">
        <v>0.44048460849043702</v>
      </c>
      <c r="BD9" s="17">
        <v>0.21312824262313401</v>
      </c>
      <c r="BE9" s="17">
        <v>0.30687048845381698</v>
      </c>
      <c r="BF9" s="17">
        <v>0.237186630064772</v>
      </c>
    </row>
    <row r="10" spans="2:58" ht="43.15">
      <c r="B10" s="18" t="s">
        <v>445</v>
      </c>
      <c r="C10" s="19">
        <v>0.71962281230037395</v>
      </c>
      <c r="D10" s="19">
        <v>0.71639757167139795</v>
      </c>
      <c r="E10" s="19">
        <v>0.72251199417227496</v>
      </c>
      <c r="F10" s="19"/>
      <c r="G10" s="19">
        <v>0.56383434179523095</v>
      </c>
      <c r="H10" s="19">
        <v>0.60543497195612195</v>
      </c>
      <c r="I10" s="19">
        <v>0.66247278939426002</v>
      </c>
      <c r="J10" s="19">
        <v>0.76385125333581905</v>
      </c>
      <c r="K10" s="19">
        <v>0.82339946037527401</v>
      </c>
      <c r="L10" s="19">
        <v>0.82312018887988703</v>
      </c>
      <c r="M10" s="19"/>
      <c r="N10" s="19">
        <v>0.56847031026495098</v>
      </c>
      <c r="O10" s="19">
        <v>0.78507666237551599</v>
      </c>
      <c r="P10" s="19">
        <v>0.74500320879267701</v>
      </c>
      <c r="Q10" s="19">
        <v>0.80082714153704104</v>
      </c>
      <c r="R10" s="19"/>
      <c r="S10" s="19">
        <v>0.59339366000861304</v>
      </c>
      <c r="T10" s="19">
        <v>0.73428744003028501</v>
      </c>
      <c r="U10" s="19">
        <v>0.79364136540400698</v>
      </c>
      <c r="V10" s="19">
        <v>0.78288275843048205</v>
      </c>
      <c r="W10" s="19">
        <v>0.71329862652089804</v>
      </c>
      <c r="X10" s="19">
        <v>0.72841100354330202</v>
      </c>
      <c r="Y10" s="19">
        <v>0.78080317037093905</v>
      </c>
      <c r="Z10" s="19">
        <v>0.61950084882516798</v>
      </c>
      <c r="AA10" s="19">
        <v>0.74781126126005704</v>
      </c>
      <c r="AB10" s="19"/>
      <c r="AC10" s="19">
        <v>0.58100832807037195</v>
      </c>
      <c r="AD10" s="19">
        <v>0.74457654997143297</v>
      </c>
      <c r="AE10" s="19">
        <v>0.77888474465158497</v>
      </c>
      <c r="AF10" s="19">
        <v>0.756262750045262</v>
      </c>
      <c r="AG10" s="19">
        <v>0.80088501085908403</v>
      </c>
      <c r="AH10" s="19">
        <v>0.78016969764700295</v>
      </c>
      <c r="AI10" s="19"/>
      <c r="AJ10" s="19">
        <v>0.74994579655711002</v>
      </c>
      <c r="AK10" s="19">
        <v>0.75340872382969803</v>
      </c>
      <c r="AL10" s="19">
        <v>0.77599363994520398</v>
      </c>
      <c r="AM10" s="19">
        <v>0.68720843472755</v>
      </c>
      <c r="AN10" s="19">
        <v>0.60197155347632003</v>
      </c>
      <c r="AO10" s="19">
        <v>0.61689873159035902</v>
      </c>
      <c r="AP10" s="19"/>
      <c r="AQ10" s="19">
        <v>0.59707011786487396</v>
      </c>
      <c r="AR10" s="19">
        <v>0.78442819024402899</v>
      </c>
      <c r="AS10" s="19"/>
      <c r="AT10" s="19">
        <v>0.75667636339975997</v>
      </c>
      <c r="AU10" s="19">
        <v>0.58962071295919705</v>
      </c>
      <c r="AV10" s="19"/>
      <c r="AW10" s="19">
        <v>0.71698761414177703</v>
      </c>
      <c r="AX10" s="19">
        <v>0.721170499276236</v>
      </c>
      <c r="AY10" s="19"/>
      <c r="AZ10" s="19">
        <v>0.51915168815064505</v>
      </c>
      <c r="BA10" s="19">
        <v>0.78634831218899703</v>
      </c>
      <c r="BB10" s="19"/>
      <c r="BC10" s="19">
        <v>0.55951539150956298</v>
      </c>
      <c r="BD10" s="19">
        <v>0.78687175737686599</v>
      </c>
      <c r="BE10" s="19">
        <v>0.69312951154618296</v>
      </c>
      <c r="BF10" s="19">
        <v>0.76281336993522797</v>
      </c>
    </row>
    <row r="11" spans="2:58">
      <c r="B11" s="16" t="s">
        <v>20</v>
      </c>
    </row>
    <row r="12" spans="2:58">
      <c r="B12" t="s">
        <v>497</v>
      </c>
    </row>
    <row r="13" spans="2:58">
      <c r="B13" t="s">
        <v>498</v>
      </c>
    </row>
    <row r="15" spans="2:58">
      <c r="B15"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BF15"/>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452</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607</v>
      </c>
      <c r="D7" s="10">
        <v>275</v>
      </c>
      <c r="E7" s="10">
        <v>329</v>
      </c>
      <c r="F7" s="10"/>
      <c r="G7" s="10">
        <v>80</v>
      </c>
      <c r="H7" s="10">
        <v>106</v>
      </c>
      <c r="I7" s="10">
        <v>81</v>
      </c>
      <c r="J7" s="10">
        <v>112</v>
      </c>
      <c r="K7" s="10">
        <v>87</v>
      </c>
      <c r="L7" s="10">
        <v>138</v>
      </c>
      <c r="M7" s="10"/>
      <c r="N7" s="10">
        <v>178</v>
      </c>
      <c r="O7" s="10">
        <v>157</v>
      </c>
      <c r="P7" s="10">
        <v>131</v>
      </c>
      <c r="Q7" s="10">
        <v>140</v>
      </c>
      <c r="R7" s="10"/>
      <c r="S7" s="10">
        <v>102</v>
      </c>
      <c r="T7" s="10">
        <v>94</v>
      </c>
      <c r="U7" s="10">
        <v>65</v>
      </c>
      <c r="V7" s="10">
        <v>71</v>
      </c>
      <c r="W7" s="10">
        <v>53</v>
      </c>
      <c r="X7" s="10">
        <v>63</v>
      </c>
      <c r="Y7" s="10">
        <v>49</v>
      </c>
      <c r="Z7" s="10">
        <v>38</v>
      </c>
      <c r="AA7" s="10">
        <v>72</v>
      </c>
      <c r="AB7" s="10"/>
      <c r="AC7" s="10">
        <v>151</v>
      </c>
      <c r="AD7" s="10">
        <v>176</v>
      </c>
      <c r="AE7" s="10">
        <v>83</v>
      </c>
      <c r="AF7" s="10">
        <v>99</v>
      </c>
      <c r="AG7" s="10">
        <v>74</v>
      </c>
      <c r="AH7" s="10">
        <v>24</v>
      </c>
      <c r="AI7" s="10"/>
      <c r="AJ7" s="10">
        <v>243</v>
      </c>
      <c r="AK7" s="10">
        <v>136</v>
      </c>
      <c r="AL7" s="10">
        <v>43</v>
      </c>
      <c r="AM7" s="10">
        <v>46</v>
      </c>
      <c r="AN7" s="10">
        <v>115</v>
      </c>
      <c r="AO7" s="10">
        <v>17</v>
      </c>
      <c r="AP7" s="10"/>
      <c r="AQ7" s="10">
        <v>182</v>
      </c>
      <c r="AR7" s="10">
        <v>318</v>
      </c>
      <c r="AS7" s="10"/>
      <c r="AT7" s="10">
        <v>496</v>
      </c>
      <c r="AU7" s="10">
        <v>105</v>
      </c>
      <c r="AV7" s="10"/>
      <c r="AW7" s="10">
        <v>216</v>
      </c>
      <c r="AX7" s="10">
        <v>391</v>
      </c>
      <c r="AY7" s="10"/>
      <c r="AZ7" s="10">
        <v>142</v>
      </c>
      <c r="BA7" s="10">
        <v>446</v>
      </c>
      <c r="BB7" s="10"/>
      <c r="BC7" s="10">
        <v>117</v>
      </c>
      <c r="BD7" s="10">
        <v>83</v>
      </c>
      <c r="BE7" s="10">
        <v>102</v>
      </c>
      <c r="BF7" s="10">
        <v>167</v>
      </c>
    </row>
    <row r="8" spans="2:58" ht="30" customHeight="1">
      <c r="B8" s="11" t="s">
        <v>85</v>
      </c>
      <c r="C8" s="11">
        <v>605</v>
      </c>
      <c r="D8" s="11">
        <v>284</v>
      </c>
      <c r="E8" s="11">
        <v>318</v>
      </c>
      <c r="F8" s="11"/>
      <c r="G8" s="11">
        <v>92</v>
      </c>
      <c r="H8" s="11">
        <v>105</v>
      </c>
      <c r="I8" s="11">
        <v>86</v>
      </c>
      <c r="J8" s="11">
        <v>110</v>
      </c>
      <c r="K8" s="11">
        <v>81</v>
      </c>
      <c r="L8" s="11">
        <v>128</v>
      </c>
      <c r="M8" s="11"/>
      <c r="N8" s="11">
        <v>178</v>
      </c>
      <c r="O8" s="11">
        <v>155</v>
      </c>
      <c r="P8" s="11">
        <v>130</v>
      </c>
      <c r="Q8" s="11">
        <v>142</v>
      </c>
      <c r="R8" s="11"/>
      <c r="S8" s="11">
        <v>95</v>
      </c>
      <c r="T8" s="11">
        <v>93</v>
      </c>
      <c r="U8" s="11">
        <v>72</v>
      </c>
      <c r="V8" s="11">
        <v>68</v>
      </c>
      <c r="W8" s="11">
        <v>53</v>
      </c>
      <c r="X8" s="11">
        <v>69</v>
      </c>
      <c r="Y8" s="11">
        <v>48</v>
      </c>
      <c r="Z8" s="11">
        <v>35</v>
      </c>
      <c r="AA8" s="11">
        <v>71</v>
      </c>
      <c r="AB8" s="11"/>
      <c r="AC8" s="11">
        <v>152</v>
      </c>
      <c r="AD8" s="11">
        <v>176</v>
      </c>
      <c r="AE8" s="11">
        <v>83</v>
      </c>
      <c r="AF8" s="11">
        <v>99</v>
      </c>
      <c r="AG8" s="11">
        <v>72</v>
      </c>
      <c r="AH8" s="11">
        <v>24</v>
      </c>
      <c r="AI8" s="11"/>
      <c r="AJ8" s="11">
        <v>232</v>
      </c>
      <c r="AK8" s="11">
        <v>138</v>
      </c>
      <c r="AL8" s="11">
        <v>44</v>
      </c>
      <c r="AM8" s="11">
        <v>47</v>
      </c>
      <c r="AN8" s="11">
        <v>116</v>
      </c>
      <c r="AO8" s="11">
        <v>19</v>
      </c>
      <c r="AP8" s="11"/>
      <c r="AQ8" s="11">
        <v>185</v>
      </c>
      <c r="AR8" s="11">
        <v>316</v>
      </c>
      <c r="AS8" s="11"/>
      <c r="AT8" s="11">
        <v>495</v>
      </c>
      <c r="AU8" s="11">
        <v>105</v>
      </c>
      <c r="AV8" s="11"/>
      <c r="AW8" s="11">
        <v>217</v>
      </c>
      <c r="AX8" s="11">
        <v>388</v>
      </c>
      <c r="AY8" s="11"/>
      <c r="AZ8" s="11">
        <v>142</v>
      </c>
      <c r="BA8" s="11">
        <v>443</v>
      </c>
      <c r="BB8" s="11"/>
      <c r="BC8" s="11">
        <v>122</v>
      </c>
      <c r="BD8" s="11">
        <v>84</v>
      </c>
      <c r="BE8" s="11">
        <v>101</v>
      </c>
      <c r="BF8" s="11">
        <v>163</v>
      </c>
    </row>
    <row r="9" spans="2:58" ht="43.15">
      <c r="B9" s="18" t="s">
        <v>453</v>
      </c>
      <c r="C9" s="17">
        <v>0.23356213154519401</v>
      </c>
      <c r="D9" s="17">
        <v>0.26546870616649698</v>
      </c>
      <c r="E9" s="17">
        <v>0.20442587271003901</v>
      </c>
      <c r="F9" s="17"/>
      <c r="G9" s="17">
        <v>0.371250083561806</v>
      </c>
      <c r="H9" s="17">
        <v>0.36006516018381002</v>
      </c>
      <c r="I9" s="17">
        <v>0.27188902473813098</v>
      </c>
      <c r="J9" s="17">
        <v>0.179161272272334</v>
      </c>
      <c r="K9" s="17">
        <v>7.7257521448632793E-2</v>
      </c>
      <c r="L9" s="17">
        <v>0.14936349830288101</v>
      </c>
      <c r="M9" s="17"/>
      <c r="N9" s="17">
        <v>0.28608199136053197</v>
      </c>
      <c r="O9" s="17">
        <v>0.254532651043758</v>
      </c>
      <c r="P9" s="17">
        <v>0.136774099700228</v>
      </c>
      <c r="Q9" s="17">
        <v>0.234798274278641</v>
      </c>
      <c r="R9" s="17"/>
      <c r="S9" s="17">
        <v>0.40696526634573299</v>
      </c>
      <c r="T9" s="17">
        <v>0.23946659806736001</v>
      </c>
      <c r="U9" s="17">
        <v>0.16074154448983599</v>
      </c>
      <c r="V9" s="17">
        <v>0.18912717844562099</v>
      </c>
      <c r="W9" s="17">
        <v>0.12918570908787899</v>
      </c>
      <c r="X9" s="17">
        <v>0.19707110112799001</v>
      </c>
      <c r="Y9" s="17">
        <v>0.20133664460534001</v>
      </c>
      <c r="Z9" s="17">
        <v>0.21174792922296101</v>
      </c>
      <c r="AA9" s="17">
        <v>0.25514374404895601</v>
      </c>
      <c r="AB9" s="17"/>
      <c r="AC9" s="17">
        <v>0.40749196682716199</v>
      </c>
      <c r="AD9" s="17">
        <v>0.150422057434352</v>
      </c>
      <c r="AE9" s="17">
        <v>0.25586344040842202</v>
      </c>
      <c r="AF9" s="17">
        <v>0.167007750608692</v>
      </c>
      <c r="AG9" s="17">
        <v>0.123061243403708</v>
      </c>
      <c r="AH9" s="17">
        <v>0.26711232454616901</v>
      </c>
      <c r="AI9" s="17"/>
      <c r="AJ9" s="17">
        <v>0.16466104076812099</v>
      </c>
      <c r="AK9" s="17">
        <v>0.19829637828313901</v>
      </c>
      <c r="AL9" s="17">
        <v>0.19202123634313401</v>
      </c>
      <c r="AM9" s="17">
        <v>0.26584775928327298</v>
      </c>
      <c r="AN9" s="17">
        <v>0.41642424215017099</v>
      </c>
      <c r="AO9" s="17">
        <v>0.261353095776447</v>
      </c>
      <c r="AP9" s="17"/>
      <c r="AQ9" s="17">
        <v>0.313215083930315</v>
      </c>
      <c r="AR9" s="17">
        <v>0.204246363297509</v>
      </c>
      <c r="AS9" s="17"/>
      <c r="AT9" s="17">
        <v>0.210339899977315</v>
      </c>
      <c r="AU9" s="17">
        <v>0.34604975200177501</v>
      </c>
      <c r="AV9" s="17"/>
      <c r="AW9" s="17">
        <v>0.248867970907963</v>
      </c>
      <c r="AX9" s="17">
        <v>0.225017630427681</v>
      </c>
      <c r="AY9" s="17"/>
      <c r="AZ9" s="17">
        <v>0.40859067568151303</v>
      </c>
      <c r="BA9" s="17">
        <v>0.17400625087188401</v>
      </c>
      <c r="BB9" s="17"/>
      <c r="BC9" s="17">
        <v>0.46087456921833098</v>
      </c>
      <c r="BD9" s="17">
        <v>0.17336139456541699</v>
      </c>
      <c r="BE9" s="17">
        <v>0.209265823524662</v>
      </c>
      <c r="BF9" s="17">
        <v>0.20957825996585</v>
      </c>
    </row>
    <row r="10" spans="2:58" ht="43.15">
      <c r="B10" s="18" t="s">
        <v>445</v>
      </c>
      <c r="C10" s="19">
        <v>0.76643786845480599</v>
      </c>
      <c r="D10" s="19">
        <v>0.73453129383350302</v>
      </c>
      <c r="E10" s="19">
        <v>0.79557412728996102</v>
      </c>
      <c r="F10" s="19"/>
      <c r="G10" s="19">
        <v>0.628749916438194</v>
      </c>
      <c r="H10" s="19">
        <v>0.63993483981619004</v>
      </c>
      <c r="I10" s="19">
        <v>0.72811097526186896</v>
      </c>
      <c r="J10" s="19">
        <v>0.82083872772766597</v>
      </c>
      <c r="K10" s="19">
        <v>0.92274247855136704</v>
      </c>
      <c r="L10" s="19">
        <v>0.85063650169711902</v>
      </c>
      <c r="M10" s="19"/>
      <c r="N10" s="19">
        <v>0.71391800863946797</v>
      </c>
      <c r="O10" s="19">
        <v>0.745467348956242</v>
      </c>
      <c r="P10" s="19">
        <v>0.86322590029977198</v>
      </c>
      <c r="Q10" s="19">
        <v>0.76520172572135903</v>
      </c>
      <c r="R10" s="19"/>
      <c r="S10" s="19">
        <v>0.59303473365426695</v>
      </c>
      <c r="T10" s="19">
        <v>0.76053340193263996</v>
      </c>
      <c r="U10" s="19">
        <v>0.83925845551016398</v>
      </c>
      <c r="V10" s="19">
        <v>0.81087282155437901</v>
      </c>
      <c r="W10" s="19">
        <v>0.87081429091212204</v>
      </c>
      <c r="X10" s="19">
        <v>0.80292889887200902</v>
      </c>
      <c r="Y10" s="19">
        <v>0.79866335539466005</v>
      </c>
      <c r="Z10" s="19">
        <v>0.78825207077703896</v>
      </c>
      <c r="AA10" s="19">
        <v>0.74485625595104399</v>
      </c>
      <c r="AB10" s="19"/>
      <c r="AC10" s="19">
        <v>0.59250803317283895</v>
      </c>
      <c r="AD10" s="19">
        <v>0.849577942565648</v>
      </c>
      <c r="AE10" s="19">
        <v>0.74413655959157798</v>
      </c>
      <c r="AF10" s="19">
        <v>0.832992249391308</v>
      </c>
      <c r="AG10" s="19">
        <v>0.87693875659629195</v>
      </c>
      <c r="AH10" s="19">
        <v>0.73288767545383104</v>
      </c>
      <c r="AI10" s="19"/>
      <c r="AJ10" s="19">
        <v>0.83533895923187895</v>
      </c>
      <c r="AK10" s="19">
        <v>0.80170362171686105</v>
      </c>
      <c r="AL10" s="19">
        <v>0.80797876365686605</v>
      </c>
      <c r="AM10" s="19">
        <v>0.73415224071672702</v>
      </c>
      <c r="AN10" s="19">
        <v>0.58357575784982896</v>
      </c>
      <c r="AO10" s="19">
        <v>0.73864690422355295</v>
      </c>
      <c r="AP10" s="19"/>
      <c r="AQ10" s="19">
        <v>0.68678491606968495</v>
      </c>
      <c r="AR10" s="19">
        <v>0.795753636702491</v>
      </c>
      <c r="AS10" s="19"/>
      <c r="AT10" s="19">
        <v>0.78966010002268505</v>
      </c>
      <c r="AU10" s="19">
        <v>0.65395024799822499</v>
      </c>
      <c r="AV10" s="19"/>
      <c r="AW10" s="19">
        <v>0.75113202909203702</v>
      </c>
      <c r="AX10" s="19">
        <v>0.77498236957231903</v>
      </c>
      <c r="AY10" s="19"/>
      <c r="AZ10" s="19">
        <v>0.59140932431848703</v>
      </c>
      <c r="BA10" s="19">
        <v>0.82599374912811596</v>
      </c>
      <c r="BB10" s="19"/>
      <c r="BC10" s="19">
        <v>0.53912543078166897</v>
      </c>
      <c r="BD10" s="19">
        <v>0.82663860543458301</v>
      </c>
      <c r="BE10" s="19">
        <v>0.79073417647533795</v>
      </c>
      <c r="BF10" s="19">
        <v>0.79042174003415</v>
      </c>
    </row>
    <row r="11" spans="2:58">
      <c r="B11" s="16" t="s">
        <v>20</v>
      </c>
    </row>
    <row r="12" spans="2:58">
      <c r="B12" t="s">
        <v>497</v>
      </c>
    </row>
    <row r="13" spans="2:58">
      <c r="B13" t="s">
        <v>498</v>
      </c>
    </row>
    <row r="15" spans="2:58">
      <c r="B15"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BF15"/>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454</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558</v>
      </c>
      <c r="D7" s="10">
        <v>257</v>
      </c>
      <c r="E7" s="10">
        <v>300</v>
      </c>
      <c r="F7" s="10"/>
      <c r="G7" s="10">
        <v>77</v>
      </c>
      <c r="H7" s="10">
        <v>98</v>
      </c>
      <c r="I7" s="10">
        <v>105</v>
      </c>
      <c r="J7" s="10">
        <v>77</v>
      </c>
      <c r="K7" s="10">
        <v>86</v>
      </c>
      <c r="L7" s="10">
        <v>114</v>
      </c>
      <c r="M7" s="10"/>
      <c r="N7" s="10">
        <v>141</v>
      </c>
      <c r="O7" s="10">
        <v>170</v>
      </c>
      <c r="P7" s="10">
        <v>127</v>
      </c>
      <c r="Q7" s="10">
        <v>120</v>
      </c>
      <c r="R7" s="10"/>
      <c r="S7" s="10">
        <v>97</v>
      </c>
      <c r="T7" s="10">
        <v>100</v>
      </c>
      <c r="U7" s="10">
        <v>45</v>
      </c>
      <c r="V7" s="10">
        <v>67</v>
      </c>
      <c r="W7" s="10">
        <v>40</v>
      </c>
      <c r="X7" s="10">
        <v>56</v>
      </c>
      <c r="Y7" s="10">
        <v>53</v>
      </c>
      <c r="Z7" s="10">
        <v>24</v>
      </c>
      <c r="AA7" s="10">
        <v>76</v>
      </c>
      <c r="AB7" s="10"/>
      <c r="AC7" s="10">
        <v>136</v>
      </c>
      <c r="AD7" s="10">
        <v>161</v>
      </c>
      <c r="AE7" s="10">
        <v>63</v>
      </c>
      <c r="AF7" s="10">
        <v>113</v>
      </c>
      <c r="AG7" s="10">
        <v>61</v>
      </c>
      <c r="AH7" s="10">
        <v>24</v>
      </c>
      <c r="AI7" s="10"/>
      <c r="AJ7" s="10">
        <v>225</v>
      </c>
      <c r="AK7" s="10">
        <v>133</v>
      </c>
      <c r="AL7" s="10">
        <v>34</v>
      </c>
      <c r="AM7" s="10">
        <v>45</v>
      </c>
      <c r="AN7" s="10">
        <v>98</v>
      </c>
      <c r="AO7" s="10">
        <v>18</v>
      </c>
      <c r="AP7" s="10"/>
      <c r="AQ7" s="10">
        <v>165</v>
      </c>
      <c r="AR7" s="10">
        <v>317</v>
      </c>
      <c r="AS7" s="10"/>
      <c r="AT7" s="10">
        <v>441</v>
      </c>
      <c r="AU7" s="10">
        <v>115</v>
      </c>
      <c r="AV7" s="10"/>
      <c r="AW7" s="10">
        <v>197</v>
      </c>
      <c r="AX7" s="10">
        <v>361</v>
      </c>
      <c r="AY7" s="10"/>
      <c r="AZ7" s="10">
        <v>117</v>
      </c>
      <c r="BA7" s="10">
        <v>422</v>
      </c>
      <c r="BB7" s="10"/>
      <c r="BC7" s="10">
        <v>110</v>
      </c>
      <c r="BD7" s="10">
        <v>72</v>
      </c>
      <c r="BE7" s="10">
        <v>113</v>
      </c>
      <c r="BF7" s="10">
        <v>152</v>
      </c>
    </row>
    <row r="8" spans="2:58" ht="30" customHeight="1">
      <c r="B8" s="11" t="s">
        <v>85</v>
      </c>
      <c r="C8" s="11">
        <v>562</v>
      </c>
      <c r="D8" s="11">
        <v>270</v>
      </c>
      <c r="E8" s="11">
        <v>291</v>
      </c>
      <c r="F8" s="11"/>
      <c r="G8" s="11">
        <v>91</v>
      </c>
      <c r="H8" s="11">
        <v>97</v>
      </c>
      <c r="I8" s="11">
        <v>112</v>
      </c>
      <c r="J8" s="11">
        <v>76</v>
      </c>
      <c r="K8" s="11">
        <v>80</v>
      </c>
      <c r="L8" s="11">
        <v>105</v>
      </c>
      <c r="M8" s="11"/>
      <c r="N8" s="11">
        <v>140</v>
      </c>
      <c r="O8" s="11">
        <v>170</v>
      </c>
      <c r="P8" s="11">
        <v>128</v>
      </c>
      <c r="Q8" s="11">
        <v>123</v>
      </c>
      <c r="R8" s="11"/>
      <c r="S8" s="11">
        <v>89</v>
      </c>
      <c r="T8" s="11">
        <v>102</v>
      </c>
      <c r="U8" s="11">
        <v>51</v>
      </c>
      <c r="V8" s="11">
        <v>66</v>
      </c>
      <c r="W8" s="11">
        <v>41</v>
      </c>
      <c r="X8" s="11">
        <v>59</v>
      </c>
      <c r="Y8" s="11">
        <v>53</v>
      </c>
      <c r="Z8" s="11">
        <v>23</v>
      </c>
      <c r="AA8" s="11">
        <v>77</v>
      </c>
      <c r="AB8" s="11"/>
      <c r="AC8" s="11">
        <v>137</v>
      </c>
      <c r="AD8" s="11">
        <v>160</v>
      </c>
      <c r="AE8" s="11">
        <v>64</v>
      </c>
      <c r="AF8" s="11">
        <v>115</v>
      </c>
      <c r="AG8" s="11">
        <v>61</v>
      </c>
      <c r="AH8" s="11">
        <v>24</v>
      </c>
      <c r="AI8" s="11"/>
      <c r="AJ8" s="11">
        <v>215</v>
      </c>
      <c r="AK8" s="11">
        <v>136</v>
      </c>
      <c r="AL8" s="11">
        <v>36</v>
      </c>
      <c r="AM8" s="11">
        <v>48</v>
      </c>
      <c r="AN8" s="11">
        <v>100</v>
      </c>
      <c r="AO8" s="11">
        <v>20</v>
      </c>
      <c r="AP8" s="11"/>
      <c r="AQ8" s="11">
        <v>170</v>
      </c>
      <c r="AR8" s="11">
        <v>316</v>
      </c>
      <c r="AS8" s="11"/>
      <c r="AT8" s="11">
        <v>447</v>
      </c>
      <c r="AU8" s="11">
        <v>113</v>
      </c>
      <c r="AV8" s="11"/>
      <c r="AW8" s="11">
        <v>203</v>
      </c>
      <c r="AX8" s="11">
        <v>359</v>
      </c>
      <c r="AY8" s="11"/>
      <c r="AZ8" s="11">
        <v>119</v>
      </c>
      <c r="BA8" s="11">
        <v>422</v>
      </c>
      <c r="BB8" s="11"/>
      <c r="BC8" s="11">
        <v>116</v>
      </c>
      <c r="BD8" s="11">
        <v>75</v>
      </c>
      <c r="BE8" s="11">
        <v>113</v>
      </c>
      <c r="BF8" s="11">
        <v>149</v>
      </c>
    </row>
    <row r="9" spans="2:58" ht="43.15">
      <c r="B9" s="18" t="s">
        <v>455</v>
      </c>
      <c r="C9" s="17">
        <v>0.20255520545244399</v>
      </c>
      <c r="D9" s="17">
        <v>0.22215845636850701</v>
      </c>
      <c r="E9" s="17">
        <v>0.185104437245945</v>
      </c>
      <c r="F9" s="17"/>
      <c r="G9" s="17">
        <v>0.255230669809976</v>
      </c>
      <c r="H9" s="17">
        <v>0.32547238784811999</v>
      </c>
      <c r="I9" s="17">
        <v>0.30740693223545501</v>
      </c>
      <c r="J9" s="17">
        <v>9.2197643445397298E-2</v>
      </c>
      <c r="K9" s="17">
        <v>0.128345994469413</v>
      </c>
      <c r="L9" s="17">
        <v>6.9831965835978893E-2</v>
      </c>
      <c r="M9" s="17"/>
      <c r="N9" s="17">
        <v>0.21200490142761899</v>
      </c>
      <c r="O9" s="17">
        <v>0.24931223473384301</v>
      </c>
      <c r="P9" s="17">
        <v>0.20038035934157999</v>
      </c>
      <c r="Q9" s="17">
        <v>0.12920449973956799</v>
      </c>
      <c r="R9" s="17"/>
      <c r="S9" s="17">
        <v>0.27439201721131201</v>
      </c>
      <c r="T9" s="17">
        <v>0.133437184642545</v>
      </c>
      <c r="U9" s="17">
        <v>0.14613628452604099</v>
      </c>
      <c r="V9" s="17">
        <v>0.195136796476618</v>
      </c>
      <c r="W9" s="17">
        <v>0.233156400937506</v>
      </c>
      <c r="X9" s="17">
        <v>0.165582568622162</v>
      </c>
      <c r="Y9" s="17">
        <v>0.10037240141135299</v>
      </c>
      <c r="Z9" s="17">
        <v>0.27669444999527698</v>
      </c>
      <c r="AA9" s="17">
        <v>0.31344466744390997</v>
      </c>
      <c r="AB9" s="17"/>
      <c r="AC9" s="17">
        <v>0.30851918683873802</v>
      </c>
      <c r="AD9" s="17">
        <v>0.18153876007700001</v>
      </c>
      <c r="AE9" s="17">
        <v>0.30741277023334201</v>
      </c>
      <c r="AF9" s="17">
        <v>8.5816083118378697E-2</v>
      </c>
      <c r="AG9" s="17">
        <v>0.11263261352831901</v>
      </c>
      <c r="AH9" s="17">
        <v>0.24632898298131101</v>
      </c>
      <c r="AI9" s="17"/>
      <c r="AJ9" s="17">
        <v>0.16088816353319799</v>
      </c>
      <c r="AK9" s="17">
        <v>0.16789690057276799</v>
      </c>
      <c r="AL9" s="17">
        <v>0.107096556791946</v>
      </c>
      <c r="AM9" s="17">
        <v>0.28998957828969602</v>
      </c>
      <c r="AN9" s="17">
        <v>0.35528502387330302</v>
      </c>
      <c r="AO9" s="17">
        <v>9.7765342246590101E-2</v>
      </c>
      <c r="AP9" s="17"/>
      <c r="AQ9" s="17">
        <v>0.32365621341659001</v>
      </c>
      <c r="AR9" s="17">
        <v>0.147646126444057</v>
      </c>
      <c r="AS9" s="17"/>
      <c r="AT9" s="17">
        <v>0.16282704593175501</v>
      </c>
      <c r="AU9" s="17">
        <v>0.362947144044444</v>
      </c>
      <c r="AV9" s="17"/>
      <c r="AW9" s="17">
        <v>0.21287804515119699</v>
      </c>
      <c r="AX9" s="17">
        <v>0.19673698724400501</v>
      </c>
      <c r="AY9" s="17"/>
      <c r="AZ9" s="17">
        <v>0.316647106987275</v>
      </c>
      <c r="BA9" s="17">
        <v>0.16265686216415701</v>
      </c>
      <c r="BB9" s="17"/>
      <c r="BC9" s="17">
        <v>0.37182642380479197</v>
      </c>
      <c r="BD9" s="17">
        <v>0.13668749896590099</v>
      </c>
      <c r="BE9" s="17">
        <v>0.20584232919371301</v>
      </c>
      <c r="BF9" s="17">
        <v>0.180023455824905</v>
      </c>
    </row>
    <row r="10" spans="2:58" ht="43.15">
      <c r="B10" s="18" t="s">
        <v>445</v>
      </c>
      <c r="C10" s="19">
        <v>0.79744479454755601</v>
      </c>
      <c r="D10" s="19">
        <v>0.77784154363149305</v>
      </c>
      <c r="E10" s="19">
        <v>0.81489556275405495</v>
      </c>
      <c r="F10" s="19"/>
      <c r="G10" s="19">
        <v>0.744769330190024</v>
      </c>
      <c r="H10" s="19">
        <v>0.67452761215187995</v>
      </c>
      <c r="I10" s="19">
        <v>0.69259306776454499</v>
      </c>
      <c r="J10" s="19">
        <v>0.90780235655460295</v>
      </c>
      <c r="K10" s="19">
        <v>0.87165400553058703</v>
      </c>
      <c r="L10" s="19">
        <v>0.93016803416402105</v>
      </c>
      <c r="M10" s="19"/>
      <c r="N10" s="19">
        <v>0.78799509857238104</v>
      </c>
      <c r="O10" s="19">
        <v>0.75068776526615699</v>
      </c>
      <c r="P10" s="19">
        <v>0.79961964065841995</v>
      </c>
      <c r="Q10" s="19">
        <v>0.87079550026043195</v>
      </c>
      <c r="R10" s="19"/>
      <c r="S10" s="19">
        <v>0.72560798278868799</v>
      </c>
      <c r="T10" s="19">
        <v>0.86656281535745505</v>
      </c>
      <c r="U10" s="19">
        <v>0.85386371547395901</v>
      </c>
      <c r="V10" s="19">
        <v>0.80486320352338203</v>
      </c>
      <c r="W10" s="19">
        <v>0.766843599062494</v>
      </c>
      <c r="X10" s="19">
        <v>0.83441743137783797</v>
      </c>
      <c r="Y10" s="19">
        <v>0.89962759858864705</v>
      </c>
      <c r="Z10" s="19">
        <v>0.72330555000472296</v>
      </c>
      <c r="AA10" s="19">
        <v>0.68655533255609003</v>
      </c>
      <c r="AB10" s="19"/>
      <c r="AC10" s="19">
        <v>0.69148081316126198</v>
      </c>
      <c r="AD10" s="19">
        <v>0.81846123992300002</v>
      </c>
      <c r="AE10" s="19">
        <v>0.69258722976665898</v>
      </c>
      <c r="AF10" s="19">
        <v>0.91418391688162104</v>
      </c>
      <c r="AG10" s="19">
        <v>0.88736738647168101</v>
      </c>
      <c r="AH10" s="19">
        <v>0.75367101701868899</v>
      </c>
      <c r="AI10" s="19"/>
      <c r="AJ10" s="19">
        <v>0.83911183646680199</v>
      </c>
      <c r="AK10" s="19">
        <v>0.83210309942723204</v>
      </c>
      <c r="AL10" s="19">
        <v>0.89290344320805404</v>
      </c>
      <c r="AM10" s="19">
        <v>0.71001042171030304</v>
      </c>
      <c r="AN10" s="19">
        <v>0.64471497612669704</v>
      </c>
      <c r="AO10" s="19">
        <v>0.90223465775341005</v>
      </c>
      <c r="AP10" s="19"/>
      <c r="AQ10" s="19">
        <v>0.67634378658340999</v>
      </c>
      <c r="AR10" s="19">
        <v>0.85235387355594205</v>
      </c>
      <c r="AS10" s="19"/>
      <c r="AT10" s="19">
        <v>0.83717295406824499</v>
      </c>
      <c r="AU10" s="19">
        <v>0.63705285595555605</v>
      </c>
      <c r="AV10" s="19"/>
      <c r="AW10" s="19">
        <v>0.78712195484880298</v>
      </c>
      <c r="AX10" s="19">
        <v>0.80326301275599499</v>
      </c>
      <c r="AY10" s="19"/>
      <c r="AZ10" s="19">
        <v>0.68335289301272495</v>
      </c>
      <c r="BA10" s="19">
        <v>0.83734313783584302</v>
      </c>
      <c r="BB10" s="19"/>
      <c r="BC10" s="19">
        <v>0.62817357619520797</v>
      </c>
      <c r="BD10" s="19">
        <v>0.86331250103409896</v>
      </c>
      <c r="BE10" s="19">
        <v>0.79415767080628696</v>
      </c>
      <c r="BF10" s="19">
        <v>0.81997654417509402</v>
      </c>
    </row>
    <row r="11" spans="2:58">
      <c r="B11" s="16" t="s">
        <v>20</v>
      </c>
    </row>
    <row r="12" spans="2:58">
      <c r="B12" t="s">
        <v>497</v>
      </c>
    </row>
    <row r="13" spans="2:58">
      <c r="B13" t="s">
        <v>498</v>
      </c>
    </row>
    <row r="15" spans="2:58">
      <c r="B15"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BF15"/>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456</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577</v>
      </c>
      <c r="D7" s="10">
        <v>275</v>
      </c>
      <c r="E7" s="10">
        <v>299</v>
      </c>
      <c r="F7" s="10"/>
      <c r="G7" s="10">
        <v>81</v>
      </c>
      <c r="H7" s="10">
        <v>93</v>
      </c>
      <c r="I7" s="10">
        <v>84</v>
      </c>
      <c r="J7" s="10">
        <v>102</v>
      </c>
      <c r="K7" s="10">
        <v>100</v>
      </c>
      <c r="L7" s="10">
        <v>114</v>
      </c>
      <c r="M7" s="10"/>
      <c r="N7" s="10">
        <v>156</v>
      </c>
      <c r="O7" s="10">
        <v>148</v>
      </c>
      <c r="P7" s="10">
        <v>135</v>
      </c>
      <c r="Q7" s="10">
        <v>138</v>
      </c>
      <c r="R7" s="10"/>
      <c r="S7" s="10">
        <v>99</v>
      </c>
      <c r="T7" s="10">
        <v>89</v>
      </c>
      <c r="U7" s="10">
        <v>54</v>
      </c>
      <c r="V7" s="10">
        <v>66</v>
      </c>
      <c r="W7" s="10">
        <v>47</v>
      </c>
      <c r="X7" s="10">
        <v>54</v>
      </c>
      <c r="Y7" s="10">
        <v>60</v>
      </c>
      <c r="Z7" s="10">
        <v>29</v>
      </c>
      <c r="AA7" s="10">
        <v>79</v>
      </c>
      <c r="AB7" s="10"/>
      <c r="AC7" s="10">
        <v>142</v>
      </c>
      <c r="AD7" s="10">
        <v>178</v>
      </c>
      <c r="AE7" s="10">
        <v>81</v>
      </c>
      <c r="AF7" s="10">
        <v>103</v>
      </c>
      <c r="AG7" s="10">
        <v>57</v>
      </c>
      <c r="AH7" s="10">
        <v>16</v>
      </c>
      <c r="AI7" s="10"/>
      <c r="AJ7" s="10">
        <v>215</v>
      </c>
      <c r="AK7" s="10">
        <v>120</v>
      </c>
      <c r="AL7" s="10">
        <v>41</v>
      </c>
      <c r="AM7" s="10">
        <v>48</v>
      </c>
      <c r="AN7" s="10">
        <v>130</v>
      </c>
      <c r="AO7" s="10">
        <v>18</v>
      </c>
      <c r="AP7" s="10"/>
      <c r="AQ7" s="10">
        <v>167</v>
      </c>
      <c r="AR7" s="10">
        <v>323</v>
      </c>
      <c r="AS7" s="10"/>
      <c r="AT7" s="10">
        <v>458</v>
      </c>
      <c r="AU7" s="10">
        <v>118</v>
      </c>
      <c r="AV7" s="10"/>
      <c r="AW7" s="10">
        <v>207</v>
      </c>
      <c r="AX7" s="10">
        <v>370</v>
      </c>
      <c r="AY7" s="10"/>
      <c r="AZ7" s="10">
        <v>111</v>
      </c>
      <c r="BA7" s="10">
        <v>441</v>
      </c>
      <c r="BB7" s="10"/>
      <c r="BC7" s="10">
        <v>122</v>
      </c>
      <c r="BD7" s="10">
        <v>89</v>
      </c>
      <c r="BE7" s="10">
        <v>95</v>
      </c>
      <c r="BF7" s="10">
        <v>142</v>
      </c>
    </row>
    <row r="8" spans="2:58" ht="30" customHeight="1">
      <c r="B8" s="11" t="s">
        <v>85</v>
      </c>
      <c r="C8" s="11">
        <v>579</v>
      </c>
      <c r="D8" s="11">
        <v>285</v>
      </c>
      <c r="E8" s="11">
        <v>291</v>
      </c>
      <c r="F8" s="11"/>
      <c r="G8" s="11">
        <v>94</v>
      </c>
      <c r="H8" s="11">
        <v>92</v>
      </c>
      <c r="I8" s="11">
        <v>90</v>
      </c>
      <c r="J8" s="11">
        <v>101</v>
      </c>
      <c r="K8" s="11">
        <v>93</v>
      </c>
      <c r="L8" s="11">
        <v>106</v>
      </c>
      <c r="M8" s="11"/>
      <c r="N8" s="11">
        <v>154</v>
      </c>
      <c r="O8" s="11">
        <v>147</v>
      </c>
      <c r="P8" s="11">
        <v>134</v>
      </c>
      <c r="Q8" s="11">
        <v>143</v>
      </c>
      <c r="R8" s="11"/>
      <c r="S8" s="11">
        <v>92</v>
      </c>
      <c r="T8" s="11">
        <v>91</v>
      </c>
      <c r="U8" s="11">
        <v>60</v>
      </c>
      <c r="V8" s="11">
        <v>63</v>
      </c>
      <c r="W8" s="11">
        <v>48</v>
      </c>
      <c r="X8" s="11">
        <v>57</v>
      </c>
      <c r="Y8" s="11">
        <v>60</v>
      </c>
      <c r="Z8" s="11">
        <v>28</v>
      </c>
      <c r="AA8" s="11">
        <v>80</v>
      </c>
      <c r="AB8" s="11"/>
      <c r="AC8" s="11">
        <v>144</v>
      </c>
      <c r="AD8" s="11">
        <v>177</v>
      </c>
      <c r="AE8" s="11">
        <v>85</v>
      </c>
      <c r="AF8" s="11">
        <v>102</v>
      </c>
      <c r="AG8" s="11">
        <v>55</v>
      </c>
      <c r="AH8" s="11">
        <v>16</v>
      </c>
      <c r="AI8" s="11"/>
      <c r="AJ8" s="11">
        <v>205</v>
      </c>
      <c r="AK8" s="11">
        <v>123</v>
      </c>
      <c r="AL8" s="11">
        <v>41</v>
      </c>
      <c r="AM8" s="11">
        <v>51</v>
      </c>
      <c r="AN8" s="11">
        <v>132</v>
      </c>
      <c r="AO8" s="11">
        <v>19</v>
      </c>
      <c r="AP8" s="11"/>
      <c r="AQ8" s="11">
        <v>170</v>
      </c>
      <c r="AR8" s="11">
        <v>321</v>
      </c>
      <c r="AS8" s="11"/>
      <c r="AT8" s="11">
        <v>458</v>
      </c>
      <c r="AU8" s="11">
        <v>120</v>
      </c>
      <c r="AV8" s="11"/>
      <c r="AW8" s="11">
        <v>211</v>
      </c>
      <c r="AX8" s="11">
        <v>368</v>
      </c>
      <c r="AY8" s="11"/>
      <c r="AZ8" s="11">
        <v>114</v>
      </c>
      <c r="BA8" s="11">
        <v>437</v>
      </c>
      <c r="BB8" s="11"/>
      <c r="BC8" s="11">
        <v>127</v>
      </c>
      <c r="BD8" s="11">
        <v>89</v>
      </c>
      <c r="BE8" s="11">
        <v>95</v>
      </c>
      <c r="BF8" s="11">
        <v>140</v>
      </c>
    </row>
    <row r="9" spans="2:58" ht="43.15">
      <c r="B9" s="18" t="s">
        <v>457</v>
      </c>
      <c r="C9" s="17">
        <v>0.135840296054582</v>
      </c>
      <c r="D9" s="17">
        <v>0.156809245942751</v>
      </c>
      <c r="E9" s="17">
        <v>0.116687326669542</v>
      </c>
      <c r="F9" s="17"/>
      <c r="G9" s="17">
        <v>0.26873935214313199</v>
      </c>
      <c r="H9" s="17">
        <v>0.26686663336489003</v>
      </c>
      <c r="I9" s="17">
        <v>0.13171529805535001</v>
      </c>
      <c r="J9" s="17">
        <v>4.9315867923265602E-2</v>
      </c>
      <c r="K9" s="17">
        <v>7.8478415236019394E-2</v>
      </c>
      <c r="L9" s="17">
        <v>4.4230528833436901E-2</v>
      </c>
      <c r="M9" s="17"/>
      <c r="N9" s="17">
        <v>0.178067292318036</v>
      </c>
      <c r="O9" s="17">
        <v>0.101730692721736</v>
      </c>
      <c r="P9" s="17">
        <v>0.15364757475990501</v>
      </c>
      <c r="Q9" s="17">
        <v>0.108759744949355</v>
      </c>
      <c r="R9" s="17"/>
      <c r="S9" s="17">
        <v>0.30065119662003598</v>
      </c>
      <c r="T9" s="17">
        <v>4.1961408137133699E-2</v>
      </c>
      <c r="U9" s="17">
        <v>7.0473996654910706E-2</v>
      </c>
      <c r="V9" s="17">
        <v>7.9453250587260604E-2</v>
      </c>
      <c r="W9" s="17">
        <v>0.153016744169723</v>
      </c>
      <c r="X9" s="17">
        <v>0.109341852998567</v>
      </c>
      <c r="Y9" s="17">
        <v>0.14098255604662199</v>
      </c>
      <c r="Z9" s="17">
        <v>0.23918376035399</v>
      </c>
      <c r="AA9" s="17">
        <v>0.115653477779232</v>
      </c>
      <c r="AB9" s="17"/>
      <c r="AC9" s="17">
        <v>0.279305104512174</v>
      </c>
      <c r="AD9" s="17">
        <v>0.105305458343271</v>
      </c>
      <c r="AE9" s="17">
        <v>0.102491992166377</v>
      </c>
      <c r="AF9" s="17">
        <v>7.1014795222762106E-2</v>
      </c>
      <c r="AG9" s="17">
        <v>1.8942972338179001E-2</v>
      </c>
      <c r="AH9" s="17">
        <v>0.17724880008733701</v>
      </c>
      <c r="AI9" s="17"/>
      <c r="AJ9" s="17">
        <v>0.125644286143023</v>
      </c>
      <c r="AK9" s="17">
        <v>7.5194065627744694E-2</v>
      </c>
      <c r="AL9" s="17">
        <v>0.21882828852415301</v>
      </c>
      <c r="AM9" s="17">
        <v>0.18778430379978001</v>
      </c>
      <c r="AN9" s="17">
        <v>0.16982036113907101</v>
      </c>
      <c r="AO9" s="17">
        <v>5.4803321285454502E-2</v>
      </c>
      <c r="AP9" s="17"/>
      <c r="AQ9" s="17">
        <v>0.206674682766192</v>
      </c>
      <c r="AR9" s="17">
        <v>0.119176829641812</v>
      </c>
      <c r="AS9" s="17"/>
      <c r="AT9" s="17">
        <v>0.11791534320062499</v>
      </c>
      <c r="AU9" s="17">
        <v>0.197137043683174</v>
      </c>
      <c r="AV9" s="17"/>
      <c r="AW9" s="17">
        <v>0.13323228906185</v>
      </c>
      <c r="AX9" s="17">
        <v>0.13733298394712801</v>
      </c>
      <c r="AY9" s="17"/>
      <c r="AZ9" s="17">
        <v>0.26826329385842201</v>
      </c>
      <c r="BA9" s="17">
        <v>8.9300540297353195E-2</v>
      </c>
      <c r="BB9" s="17"/>
      <c r="BC9" s="17">
        <v>0.25254597595916201</v>
      </c>
      <c r="BD9" s="17">
        <v>9.8613327051477198E-2</v>
      </c>
      <c r="BE9" s="17">
        <v>0.120197430966326</v>
      </c>
      <c r="BF9" s="17">
        <v>0.107652966982365</v>
      </c>
    </row>
    <row r="10" spans="2:58" ht="43.15">
      <c r="B10" s="18" t="s">
        <v>445</v>
      </c>
      <c r="C10" s="19">
        <v>0.86415970394541797</v>
      </c>
      <c r="D10" s="19">
        <v>0.84319075405724897</v>
      </c>
      <c r="E10" s="19">
        <v>0.88331267333045804</v>
      </c>
      <c r="F10" s="19"/>
      <c r="G10" s="19">
        <v>0.73126064785686795</v>
      </c>
      <c r="H10" s="19">
        <v>0.73313336663510997</v>
      </c>
      <c r="I10" s="19">
        <v>0.86828470194465002</v>
      </c>
      <c r="J10" s="19">
        <v>0.95068413207673397</v>
      </c>
      <c r="K10" s="19">
        <v>0.92152158476398105</v>
      </c>
      <c r="L10" s="19">
        <v>0.95576947116656297</v>
      </c>
      <c r="M10" s="19"/>
      <c r="N10" s="19">
        <v>0.82193270768196403</v>
      </c>
      <c r="O10" s="19">
        <v>0.89826930727826404</v>
      </c>
      <c r="P10" s="19">
        <v>0.84635242524009402</v>
      </c>
      <c r="Q10" s="19">
        <v>0.89124025505064497</v>
      </c>
      <c r="R10" s="19"/>
      <c r="S10" s="19">
        <v>0.69934880337996397</v>
      </c>
      <c r="T10" s="19">
        <v>0.958038591862866</v>
      </c>
      <c r="U10" s="19">
        <v>0.92952600334508895</v>
      </c>
      <c r="V10" s="19">
        <v>0.92054674941273895</v>
      </c>
      <c r="W10" s="19">
        <v>0.846983255830277</v>
      </c>
      <c r="X10" s="19">
        <v>0.89065814700143298</v>
      </c>
      <c r="Y10" s="19">
        <v>0.85901744395337798</v>
      </c>
      <c r="Z10" s="19">
        <v>0.76081623964601097</v>
      </c>
      <c r="AA10" s="19">
        <v>0.88434652222076804</v>
      </c>
      <c r="AB10" s="19"/>
      <c r="AC10" s="19">
        <v>0.72069489548782595</v>
      </c>
      <c r="AD10" s="19">
        <v>0.89469454165672901</v>
      </c>
      <c r="AE10" s="19">
        <v>0.89750800783362294</v>
      </c>
      <c r="AF10" s="19">
        <v>0.92898520477723801</v>
      </c>
      <c r="AG10" s="19">
        <v>0.98105702766182101</v>
      </c>
      <c r="AH10" s="19">
        <v>0.82275119991266299</v>
      </c>
      <c r="AI10" s="19"/>
      <c r="AJ10" s="19">
        <v>0.87435571385697797</v>
      </c>
      <c r="AK10" s="19">
        <v>0.924805934372255</v>
      </c>
      <c r="AL10" s="19">
        <v>0.78117171147584796</v>
      </c>
      <c r="AM10" s="19">
        <v>0.81221569620022005</v>
      </c>
      <c r="AN10" s="19">
        <v>0.83017963886092905</v>
      </c>
      <c r="AO10" s="19">
        <v>0.94519667871454605</v>
      </c>
      <c r="AP10" s="19"/>
      <c r="AQ10" s="19">
        <v>0.79332531723380895</v>
      </c>
      <c r="AR10" s="19">
        <v>0.88082317035818802</v>
      </c>
      <c r="AS10" s="19"/>
      <c r="AT10" s="19">
        <v>0.88208465679937498</v>
      </c>
      <c r="AU10" s="19">
        <v>0.80286295631682603</v>
      </c>
      <c r="AV10" s="19"/>
      <c r="AW10" s="19">
        <v>0.86676771093814997</v>
      </c>
      <c r="AX10" s="19">
        <v>0.86266701605287199</v>
      </c>
      <c r="AY10" s="19"/>
      <c r="AZ10" s="19">
        <v>0.73173670614157804</v>
      </c>
      <c r="BA10" s="19">
        <v>0.91069945970264699</v>
      </c>
      <c r="BB10" s="19"/>
      <c r="BC10" s="19">
        <v>0.74745402404083805</v>
      </c>
      <c r="BD10" s="19">
        <v>0.90138667294852304</v>
      </c>
      <c r="BE10" s="19">
        <v>0.87980256903367404</v>
      </c>
      <c r="BF10" s="19">
        <v>0.89234703301763496</v>
      </c>
    </row>
    <row r="11" spans="2:58">
      <c r="B11" s="16" t="s">
        <v>20</v>
      </c>
    </row>
    <row r="12" spans="2:58">
      <c r="B12" t="s">
        <v>497</v>
      </c>
    </row>
    <row r="13" spans="2:58">
      <c r="B13" t="s">
        <v>498</v>
      </c>
    </row>
    <row r="15" spans="2:58">
      <c r="B15"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BF15"/>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458</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613</v>
      </c>
      <c r="D7" s="10">
        <v>287</v>
      </c>
      <c r="E7" s="10">
        <v>326</v>
      </c>
      <c r="F7" s="10"/>
      <c r="G7" s="10">
        <v>78</v>
      </c>
      <c r="H7" s="10">
        <v>102</v>
      </c>
      <c r="I7" s="10">
        <v>97</v>
      </c>
      <c r="J7" s="10">
        <v>116</v>
      </c>
      <c r="K7" s="10">
        <v>93</v>
      </c>
      <c r="L7" s="10">
        <v>127</v>
      </c>
      <c r="M7" s="10"/>
      <c r="N7" s="10">
        <v>163</v>
      </c>
      <c r="O7" s="10">
        <v>166</v>
      </c>
      <c r="P7" s="10">
        <v>136</v>
      </c>
      <c r="Q7" s="10">
        <v>147</v>
      </c>
      <c r="R7" s="10"/>
      <c r="S7" s="10">
        <v>113</v>
      </c>
      <c r="T7" s="10">
        <v>110</v>
      </c>
      <c r="U7" s="10">
        <v>39</v>
      </c>
      <c r="V7" s="10">
        <v>67</v>
      </c>
      <c r="W7" s="10">
        <v>47</v>
      </c>
      <c r="X7" s="10">
        <v>64</v>
      </c>
      <c r="Y7" s="10">
        <v>57</v>
      </c>
      <c r="Z7" s="10">
        <v>31</v>
      </c>
      <c r="AA7" s="10">
        <v>85</v>
      </c>
      <c r="AB7" s="10"/>
      <c r="AC7" s="10">
        <v>151</v>
      </c>
      <c r="AD7" s="10">
        <v>183</v>
      </c>
      <c r="AE7" s="10">
        <v>79</v>
      </c>
      <c r="AF7" s="10">
        <v>113</v>
      </c>
      <c r="AG7" s="10">
        <v>64</v>
      </c>
      <c r="AH7" s="10">
        <v>23</v>
      </c>
      <c r="AI7" s="10"/>
      <c r="AJ7" s="10">
        <v>246</v>
      </c>
      <c r="AK7" s="10">
        <v>129</v>
      </c>
      <c r="AL7" s="10">
        <v>47</v>
      </c>
      <c r="AM7" s="10">
        <v>46</v>
      </c>
      <c r="AN7" s="10">
        <v>122</v>
      </c>
      <c r="AO7" s="10">
        <v>22</v>
      </c>
      <c r="AP7" s="10"/>
      <c r="AQ7" s="10">
        <v>182</v>
      </c>
      <c r="AR7" s="10">
        <v>338</v>
      </c>
      <c r="AS7" s="10"/>
      <c r="AT7" s="10">
        <v>488</v>
      </c>
      <c r="AU7" s="10">
        <v>119</v>
      </c>
      <c r="AV7" s="10"/>
      <c r="AW7" s="10">
        <v>221</v>
      </c>
      <c r="AX7" s="10">
        <v>392</v>
      </c>
      <c r="AY7" s="10"/>
      <c r="AZ7" s="10">
        <v>128</v>
      </c>
      <c r="BA7" s="10">
        <v>466</v>
      </c>
      <c r="BB7" s="10"/>
      <c r="BC7" s="10">
        <v>129</v>
      </c>
      <c r="BD7" s="10">
        <v>85</v>
      </c>
      <c r="BE7" s="10">
        <v>95</v>
      </c>
      <c r="BF7" s="10">
        <v>162</v>
      </c>
    </row>
    <row r="8" spans="2:58" ht="30" customHeight="1">
      <c r="B8" s="11" t="s">
        <v>85</v>
      </c>
      <c r="C8" s="11">
        <v>612</v>
      </c>
      <c r="D8" s="11">
        <v>297</v>
      </c>
      <c r="E8" s="11">
        <v>315</v>
      </c>
      <c r="F8" s="11"/>
      <c r="G8" s="11">
        <v>89</v>
      </c>
      <c r="H8" s="11">
        <v>103</v>
      </c>
      <c r="I8" s="11">
        <v>104</v>
      </c>
      <c r="J8" s="11">
        <v>114</v>
      </c>
      <c r="K8" s="11">
        <v>86</v>
      </c>
      <c r="L8" s="11">
        <v>116</v>
      </c>
      <c r="M8" s="11"/>
      <c r="N8" s="11">
        <v>161</v>
      </c>
      <c r="O8" s="11">
        <v>165</v>
      </c>
      <c r="P8" s="11">
        <v>134</v>
      </c>
      <c r="Q8" s="11">
        <v>151</v>
      </c>
      <c r="R8" s="11"/>
      <c r="S8" s="11">
        <v>107</v>
      </c>
      <c r="T8" s="11">
        <v>110</v>
      </c>
      <c r="U8" s="11">
        <v>44</v>
      </c>
      <c r="V8" s="11">
        <v>65</v>
      </c>
      <c r="W8" s="11">
        <v>49</v>
      </c>
      <c r="X8" s="11">
        <v>69</v>
      </c>
      <c r="Y8" s="11">
        <v>56</v>
      </c>
      <c r="Z8" s="11">
        <v>28</v>
      </c>
      <c r="AA8" s="11">
        <v>84</v>
      </c>
      <c r="AB8" s="11"/>
      <c r="AC8" s="11">
        <v>154</v>
      </c>
      <c r="AD8" s="11">
        <v>180</v>
      </c>
      <c r="AE8" s="11">
        <v>81</v>
      </c>
      <c r="AF8" s="11">
        <v>112</v>
      </c>
      <c r="AG8" s="11">
        <v>63</v>
      </c>
      <c r="AH8" s="11">
        <v>22</v>
      </c>
      <c r="AI8" s="11"/>
      <c r="AJ8" s="11">
        <v>233</v>
      </c>
      <c r="AK8" s="11">
        <v>131</v>
      </c>
      <c r="AL8" s="11">
        <v>47</v>
      </c>
      <c r="AM8" s="11">
        <v>48</v>
      </c>
      <c r="AN8" s="11">
        <v>126</v>
      </c>
      <c r="AO8" s="11">
        <v>25</v>
      </c>
      <c r="AP8" s="11"/>
      <c r="AQ8" s="11">
        <v>186</v>
      </c>
      <c r="AR8" s="11">
        <v>334</v>
      </c>
      <c r="AS8" s="11"/>
      <c r="AT8" s="11">
        <v>487</v>
      </c>
      <c r="AU8" s="11">
        <v>119</v>
      </c>
      <c r="AV8" s="11"/>
      <c r="AW8" s="11">
        <v>226</v>
      </c>
      <c r="AX8" s="11">
        <v>386</v>
      </c>
      <c r="AY8" s="11"/>
      <c r="AZ8" s="11">
        <v>130</v>
      </c>
      <c r="BA8" s="11">
        <v>461</v>
      </c>
      <c r="BB8" s="11"/>
      <c r="BC8" s="11">
        <v>137</v>
      </c>
      <c r="BD8" s="11">
        <v>86</v>
      </c>
      <c r="BE8" s="11">
        <v>93</v>
      </c>
      <c r="BF8" s="11">
        <v>158</v>
      </c>
    </row>
    <row r="9" spans="2:58" ht="43.15">
      <c r="B9" s="18" t="s">
        <v>459</v>
      </c>
      <c r="C9" s="17">
        <v>0.71193933564601997</v>
      </c>
      <c r="D9" s="17">
        <v>0.66943114464211295</v>
      </c>
      <c r="E9" s="17">
        <v>0.75201555233237805</v>
      </c>
      <c r="F9" s="17"/>
      <c r="G9" s="17">
        <v>0.729771033529378</v>
      </c>
      <c r="H9" s="17">
        <v>0.70275219420990898</v>
      </c>
      <c r="I9" s="17">
        <v>0.72132211615269004</v>
      </c>
      <c r="J9" s="17">
        <v>0.65229100232423298</v>
      </c>
      <c r="K9" s="17">
        <v>0.75116387731270795</v>
      </c>
      <c r="L9" s="17">
        <v>0.72738407738403799</v>
      </c>
      <c r="M9" s="17"/>
      <c r="N9" s="17">
        <v>0.792826583952703</v>
      </c>
      <c r="O9" s="17">
        <v>0.74633794403272402</v>
      </c>
      <c r="P9" s="17">
        <v>0.63926498763106598</v>
      </c>
      <c r="Q9" s="17">
        <v>0.65666907967024502</v>
      </c>
      <c r="R9" s="17"/>
      <c r="S9" s="17">
        <v>0.74110270465708605</v>
      </c>
      <c r="T9" s="17">
        <v>0.78007848717120498</v>
      </c>
      <c r="U9" s="17">
        <v>0.72388769579640899</v>
      </c>
      <c r="V9" s="17">
        <v>0.64768693130409405</v>
      </c>
      <c r="W9" s="17">
        <v>0.628963672397161</v>
      </c>
      <c r="X9" s="17">
        <v>0.75722290784584501</v>
      </c>
      <c r="Y9" s="17">
        <v>0.79361750201092396</v>
      </c>
      <c r="Z9" s="17">
        <v>0.70570269223503701</v>
      </c>
      <c r="AA9" s="17">
        <v>0.58713412066030302</v>
      </c>
      <c r="AB9" s="17"/>
      <c r="AC9" s="17">
        <v>0.72371021536593705</v>
      </c>
      <c r="AD9" s="17">
        <v>0.69044780157007402</v>
      </c>
      <c r="AE9" s="17">
        <v>0.69560569660988103</v>
      </c>
      <c r="AF9" s="17">
        <v>0.69195668079045602</v>
      </c>
      <c r="AG9" s="17">
        <v>0.74306737737018203</v>
      </c>
      <c r="AH9" s="17">
        <v>0.87580542500479297</v>
      </c>
      <c r="AI9" s="17"/>
      <c r="AJ9" s="17">
        <v>0.72335300396426905</v>
      </c>
      <c r="AK9" s="17">
        <v>0.69136696124061803</v>
      </c>
      <c r="AL9" s="17">
        <v>0.60560484263913295</v>
      </c>
      <c r="AM9" s="17">
        <v>0.72652803837847502</v>
      </c>
      <c r="AN9" s="17">
        <v>0.76103737560576001</v>
      </c>
      <c r="AO9" s="17">
        <v>0.67771514245032205</v>
      </c>
      <c r="AP9" s="17"/>
      <c r="AQ9" s="17">
        <v>0.73921166448238596</v>
      </c>
      <c r="AR9" s="17">
        <v>0.71584316601972497</v>
      </c>
      <c r="AS9" s="17"/>
      <c r="AT9" s="17">
        <v>0.69944736396212104</v>
      </c>
      <c r="AU9" s="17">
        <v>0.76605688016423501</v>
      </c>
      <c r="AV9" s="17"/>
      <c r="AW9" s="17">
        <v>0.743992081280625</v>
      </c>
      <c r="AX9" s="17">
        <v>0.69316821262557304</v>
      </c>
      <c r="AY9" s="17"/>
      <c r="AZ9" s="17">
        <v>0.79994641082053297</v>
      </c>
      <c r="BA9" s="17">
        <v>0.69065152506885297</v>
      </c>
      <c r="BB9" s="17"/>
      <c r="BC9" s="17">
        <v>0.75781954523166895</v>
      </c>
      <c r="BD9" s="17">
        <v>0.68118102872695696</v>
      </c>
      <c r="BE9" s="17">
        <v>0.70480986277961399</v>
      </c>
      <c r="BF9" s="17">
        <v>0.72127223564135501</v>
      </c>
    </row>
    <row r="10" spans="2:58" ht="43.15">
      <c r="B10" s="18" t="s">
        <v>460</v>
      </c>
      <c r="C10" s="19">
        <v>0.28806066435397998</v>
      </c>
      <c r="D10" s="19">
        <v>0.33056885535788699</v>
      </c>
      <c r="E10" s="19">
        <v>0.24798444766762201</v>
      </c>
      <c r="F10" s="19"/>
      <c r="G10" s="19">
        <v>0.270228966470623</v>
      </c>
      <c r="H10" s="19">
        <v>0.29724780579009102</v>
      </c>
      <c r="I10" s="19">
        <v>0.27867788384731002</v>
      </c>
      <c r="J10" s="19">
        <v>0.34770899767576702</v>
      </c>
      <c r="K10" s="19">
        <v>0.24883612268729199</v>
      </c>
      <c r="L10" s="19">
        <v>0.27261592261596201</v>
      </c>
      <c r="M10" s="19"/>
      <c r="N10" s="19">
        <v>0.207173416047297</v>
      </c>
      <c r="O10" s="19">
        <v>0.25366205596727598</v>
      </c>
      <c r="P10" s="19">
        <v>0.36073501236893402</v>
      </c>
      <c r="Q10" s="19">
        <v>0.34333092032975498</v>
      </c>
      <c r="R10" s="19"/>
      <c r="S10" s="19">
        <v>0.258897295342914</v>
      </c>
      <c r="T10" s="19">
        <v>0.21992151282879499</v>
      </c>
      <c r="U10" s="19">
        <v>0.27611230420359101</v>
      </c>
      <c r="V10" s="19">
        <v>0.35231306869590601</v>
      </c>
      <c r="W10" s="19">
        <v>0.371036327602839</v>
      </c>
      <c r="X10" s="19">
        <v>0.24277709215415499</v>
      </c>
      <c r="Y10" s="19">
        <v>0.20638249798907601</v>
      </c>
      <c r="Z10" s="19">
        <v>0.29429730776496299</v>
      </c>
      <c r="AA10" s="19">
        <v>0.41286587933969698</v>
      </c>
      <c r="AB10" s="19"/>
      <c r="AC10" s="19">
        <v>0.27628978463406301</v>
      </c>
      <c r="AD10" s="19">
        <v>0.30955219842992598</v>
      </c>
      <c r="AE10" s="19">
        <v>0.30439430339011903</v>
      </c>
      <c r="AF10" s="19">
        <v>0.30804331920954398</v>
      </c>
      <c r="AG10" s="19">
        <v>0.25693262262981797</v>
      </c>
      <c r="AH10" s="19">
        <v>0.124194574995207</v>
      </c>
      <c r="AI10" s="19"/>
      <c r="AJ10" s="19">
        <v>0.27664699603573101</v>
      </c>
      <c r="AK10" s="19">
        <v>0.30863303875938197</v>
      </c>
      <c r="AL10" s="19">
        <v>0.394395157360867</v>
      </c>
      <c r="AM10" s="19">
        <v>0.27347196162152498</v>
      </c>
      <c r="AN10" s="19">
        <v>0.23896262439423999</v>
      </c>
      <c r="AO10" s="19">
        <v>0.32228485754967801</v>
      </c>
      <c r="AP10" s="19"/>
      <c r="AQ10" s="19">
        <v>0.26078833551761399</v>
      </c>
      <c r="AR10" s="19">
        <v>0.28415683398027503</v>
      </c>
      <c r="AS10" s="19"/>
      <c r="AT10" s="19">
        <v>0.30055263603787902</v>
      </c>
      <c r="AU10" s="19">
        <v>0.23394311983576499</v>
      </c>
      <c r="AV10" s="19"/>
      <c r="AW10" s="19">
        <v>0.256007918719375</v>
      </c>
      <c r="AX10" s="19">
        <v>0.30683178737442701</v>
      </c>
      <c r="AY10" s="19"/>
      <c r="AZ10" s="19">
        <v>0.200053589179467</v>
      </c>
      <c r="BA10" s="19">
        <v>0.30934847493114698</v>
      </c>
      <c r="BB10" s="19"/>
      <c r="BC10" s="19">
        <v>0.242180454768331</v>
      </c>
      <c r="BD10" s="19">
        <v>0.31881897127304298</v>
      </c>
      <c r="BE10" s="19">
        <v>0.29519013722038601</v>
      </c>
      <c r="BF10" s="19">
        <v>0.27872776435864499</v>
      </c>
    </row>
    <row r="11" spans="2:58">
      <c r="B11" s="16" t="s">
        <v>20</v>
      </c>
    </row>
    <row r="12" spans="2:58">
      <c r="B12" t="s">
        <v>497</v>
      </c>
    </row>
    <row r="13" spans="2:58">
      <c r="B13" t="s">
        <v>498</v>
      </c>
    </row>
    <row r="15" spans="2:58">
      <c r="B15"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BF15"/>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461</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562</v>
      </c>
      <c r="D7" s="10">
        <v>263</v>
      </c>
      <c r="E7" s="10">
        <v>296</v>
      </c>
      <c r="F7" s="10"/>
      <c r="G7" s="10">
        <v>71</v>
      </c>
      <c r="H7" s="10">
        <v>102</v>
      </c>
      <c r="I7" s="10">
        <v>84</v>
      </c>
      <c r="J7" s="10">
        <v>90</v>
      </c>
      <c r="K7" s="10">
        <v>76</v>
      </c>
      <c r="L7" s="10">
        <v>136</v>
      </c>
      <c r="M7" s="10"/>
      <c r="N7" s="10">
        <v>156</v>
      </c>
      <c r="O7" s="10">
        <v>155</v>
      </c>
      <c r="P7" s="10">
        <v>121</v>
      </c>
      <c r="Q7" s="10">
        <v>129</v>
      </c>
      <c r="R7" s="10"/>
      <c r="S7" s="10">
        <v>106</v>
      </c>
      <c r="T7" s="10">
        <v>89</v>
      </c>
      <c r="U7" s="10">
        <v>51</v>
      </c>
      <c r="V7" s="10">
        <v>68</v>
      </c>
      <c r="W7" s="10">
        <v>38</v>
      </c>
      <c r="X7" s="10">
        <v>55</v>
      </c>
      <c r="Y7" s="10">
        <v>62</v>
      </c>
      <c r="Z7" s="10">
        <v>27</v>
      </c>
      <c r="AA7" s="10">
        <v>66</v>
      </c>
      <c r="AB7" s="10"/>
      <c r="AC7" s="10">
        <v>150</v>
      </c>
      <c r="AD7" s="10">
        <v>173</v>
      </c>
      <c r="AE7" s="10">
        <v>76</v>
      </c>
      <c r="AF7" s="10">
        <v>93</v>
      </c>
      <c r="AG7" s="10">
        <v>50</v>
      </c>
      <c r="AH7" s="10">
        <v>20</v>
      </c>
      <c r="AI7" s="10"/>
      <c r="AJ7" s="10">
        <v>223</v>
      </c>
      <c r="AK7" s="10">
        <v>121</v>
      </c>
      <c r="AL7" s="10">
        <v>41</v>
      </c>
      <c r="AM7" s="10">
        <v>43</v>
      </c>
      <c r="AN7" s="10">
        <v>119</v>
      </c>
      <c r="AO7" s="10">
        <v>11</v>
      </c>
      <c r="AP7" s="10"/>
      <c r="AQ7" s="10">
        <v>172</v>
      </c>
      <c r="AR7" s="10">
        <v>299</v>
      </c>
      <c r="AS7" s="10"/>
      <c r="AT7" s="10">
        <v>436</v>
      </c>
      <c r="AU7" s="10">
        <v>123</v>
      </c>
      <c r="AV7" s="10"/>
      <c r="AW7" s="10">
        <v>185</v>
      </c>
      <c r="AX7" s="10">
        <v>377</v>
      </c>
      <c r="AY7" s="10"/>
      <c r="AZ7" s="10">
        <v>125</v>
      </c>
      <c r="BA7" s="10">
        <v>410</v>
      </c>
      <c r="BB7" s="10"/>
      <c r="BC7" s="10">
        <v>102</v>
      </c>
      <c r="BD7" s="10">
        <v>87</v>
      </c>
      <c r="BE7" s="10">
        <v>101</v>
      </c>
      <c r="BF7" s="10">
        <v>145</v>
      </c>
    </row>
    <row r="8" spans="2:58" ht="30" customHeight="1">
      <c r="B8" s="11" t="s">
        <v>85</v>
      </c>
      <c r="C8" s="11">
        <v>561</v>
      </c>
      <c r="D8" s="11">
        <v>273</v>
      </c>
      <c r="E8" s="11">
        <v>285</v>
      </c>
      <c r="F8" s="11"/>
      <c r="G8" s="11">
        <v>81</v>
      </c>
      <c r="H8" s="11">
        <v>100</v>
      </c>
      <c r="I8" s="11">
        <v>91</v>
      </c>
      <c r="J8" s="11">
        <v>88</v>
      </c>
      <c r="K8" s="11">
        <v>72</v>
      </c>
      <c r="L8" s="11">
        <v>125</v>
      </c>
      <c r="M8" s="11"/>
      <c r="N8" s="11">
        <v>153</v>
      </c>
      <c r="O8" s="11">
        <v>155</v>
      </c>
      <c r="P8" s="11">
        <v>120</v>
      </c>
      <c r="Q8" s="11">
        <v>130</v>
      </c>
      <c r="R8" s="11"/>
      <c r="S8" s="11">
        <v>97</v>
      </c>
      <c r="T8" s="11">
        <v>89</v>
      </c>
      <c r="U8" s="11">
        <v>57</v>
      </c>
      <c r="V8" s="11">
        <v>65</v>
      </c>
      <c r="W8" s="11">
        <v>38</v>
      </c>
      <c r="X8" s="11">
        <v>59</v>
      </c>
      <c r="Y8" s="11">
        <v>61</v>
      </c>
      <c r="Z8" s="11">
        <v>26</v>
      </c>
      <c r="AA8" s="11">
        <v>68</v>
      </c>
      <c r="AB8" s="11"/>
      <c r="AC8" s="11">
        <v>149</v>
      </c>
      <c r="AD8" s="11">
        <v>172</v>
      </c>
      <c r="AE8" s="11">
        <v>78</v>
      </c>
      <c r="AF8" s="11">
        <v>92</v>
      </c>
      <c r="AG8" s="11">
        <v>49</v>
      </c>
      <c r="AH8" s="11">
        <v>20</v>
      </c>
      <c r="AI8" s="11"/>
      <c r="AJ8" s="11">
        <v>212</v>
      </c>
      <c r="AK8" s="11">
        <v>125</v>
      </c>
      <c r="AL8" s="11">
        <v>41</v>
      </c>
      <c r="AM8" s="11">
        <v>45</v>
      </c>
      <c r="AN8" s="11">
        <v>121</v>
      </c>
      <c r="AO8" s="11">
        <v>12</v>
      </c>
      <c r="AP8" s="11"/>
      <c r="AQ8" s="11">
        <v>173</v>
      </c>
      <c r="AR8" s="11">
        <v>297</v>
      </c>
      <c r="AS8" s="11"/>
      <c r="AT8" s="11">
        <v>435</v>
      </c>
      <c r="AU8" s="11">
        <v>123</v>
      </c>
      <c r="AV8" s="11"/>
      <c r="AW8" s="11">
        <v>184</v>
      </c>
      <c r="AX8" s="11">
        <v>377</v>
      </c>
      <c r="AY8" s="11"/>
      <c r="AZ8" s="11">
        <v>126</v>
      </c>
      <c r="BA8" s="11">
        <v>406</v>
      </c>
      <c r="BB8" s="11"/>
      <c r="BC8" s="11">
        <v>107</v>
      </c>
      <c r="BD8" s="11">
        <v>87</v>
      </c>
      <c r="BE8" s="11">
        <v>102</v>
      </c>
      <c r="BF8" s="11">
        <v>140</v>
      </c>
    </row>
    <row r="9" spans="2:58" ht="43.15">
      <c r="B9" s="18" t="s">
        <v>462</v>
      </c>
      <c r="C9" s="17">
        <v>0.67187783293651304</v>
      </c>
      <c r="D9" s="17">
        <v>0.65681321273114501</v>
      </c>
      <c r="E9" s="17">
        <v>0.68984194799748499</v>
      </c>
      <c r="F9" s="17"/>
      <c r="G9" s="17">
        <v>0.86441234934984401</v>
      </c>
      <c r="H9" s="17">
        <v>0.631644354033436</v>
      </c>
      <c r="I9" s="17">
        <v>0.76066068462103098</v>
      </c>
      <c r="J9" s="17">
        <v>0.68104981265512199</v>
      </c>
      <c r="K9" s="17">
        <v>0.65963607681721204</v>
      </c>
      <c r="L9" s="17">
        <v>0.52263082873271804</v>
      </c>
      <c r="M9" s="17"/>
      <c r="N9" s="17">
        <v>0.79069857937520505</v>
      </c>
      <c r="O9" s="17">
        <v>0.63818474589509799</v>
      </c>
      <c r="P9" s="17">
        <v>0.58706618745209005</v>
      </c>
      <c r="Q9" s="17">
        <v>0.64777893484295401</v>
      </c>
      <c r="R9" s="17"/>
      <c r="S9" s="17">
        <v>0.72029130296955202</v>
      </c>
      <c r="T9" s="17">
        <v>0.70933010452995904</v>
      </c>
      <c r="U9" s="17">
        <v>0.71263024608655001</v>
      </c>
      <c r="V9" s="17">
        <v>0.63004930874947196</v>
      </c>
      <c r="W9" s="17">
        <v>0.40711809206346899</v>
      </c>
      <c r="X9" s="17">
        <v>0.71729196450876798</v>
      </c>
      <c r="Y9" s="17">
        <v>0.593188655181488</v>
      </c>
      <c r="Z9" s="17">
        <v>0.75565713627234499</v>
      </c>
      <c r="AA9" s="17">
        <v>0.70735349249468604</v>
      </c>
      <c r="AB9" s="17"/>
      <c r="AC9" s="17">
        <v>0.76791414712448303</v>
      </c>
      <c r="AD9" s="17">
        <v>0.61999603600547504</v>
      </c>
      <c r="AE9" s="17">
        <v>0.73199608214004497</v>
      </c>
      <c r="AF9" s="17">
        <v>0.63355462212639901</v>
      </c>
      <c r="AG9" s="17">
        <v>0.58426732515423097</v>
      </c>
      <c r="AH9" s="17">
        <v>0.55884777395971397</v>
      </c>
      <c r="AI9" s="17"/>
      <c r="AJ9" s="17">
        <v>0.63253390998110204</v>
      </c>
      <c r="AK9" s="17">
        <v>0.70646035380093397</v>
      </c>
      <c r="AL9" s="17">
        <v>0.61215794388899603</v>
      </c>
      <c r="AM9" s="17">
        <v>0.68012976936456604</v>
      </c>
      <c r="AN9" s="17">
        <v>0.69544426871915599</v>
      </c>
      <c r="AO9" s="17">
        <v>0.90048112866755603</v>
      </c>
      <c r="AP9" s="17"/>
      <c r="AQ9" s="17">
        <v>0.64553443328163596</v>
      </c>
      <c r="AR9" s="17">
        <v>0.69298114295394497</v>
      </c>
      <c r="AS9" s="17"/>
      <c r="AT9" s="17">
        <v>0.65475151130715703</v>
      </c>
      <c r="AU9" s="17">
        <v>0.72467757639382602</v>
      </c>
      <c r="AV9" s="17"/>
      <c r="AW9" s="17">
        <v>0.71217571819111303</v>
      </c>
      <c r="AX9" s="17">
        <v>0.652219645483189</v>
      </c>
      <c r="AY9" s="17"/>
      <c r="AZ9" s="17">
        <v>0.77556649597855798</v>
      </c>
      <c r="BA9" s="17">
        <v>0.63986725799349298</v>
      </c>
      <c r="BB9" s="17"/>
      <c r="BC9" s="17">
        <v>0.79151835190034603</v>
      </c>
      <c r="BD9" s="17">
        <v>0.58944084153062803</v>
      </c>
      <c r="BE9" s="17">
        <v>0.76617375599899395</v>
      </c>
      <c r="BF9" s="17">
        <v>0.63903535523412103</v>
      </c>
    </row>
    <row r="10" spans="2:58" ht="43.15">
      <c r="B10" s="18" t="s">
        <v>460</v>
      </c>
      <c r="C10" s="19">
        <v>0.32812216706348701</v>
      </c>
      <c r="D10" s="19">
        <v>0.34318678726885499</v>
      </c>
      <c r="E10" s="19">
        <v>0.31015805200251501</v>
      </c>
      <c r="F10" s="19"/>
      <c r="G10" s="19">
        <v>0.13558765065015599</v>
      </c>
      <c r="H10" s="19">
        <v>0.368355645966564</v>
      </c>
      <c r="I10" s="19">
        <v>0.23933931537896899</v>
      </c>
      <c r="J10" s="19">
        <v>0.31895018734487801</v>
      </c>
      <c r="K10" s="19">
        <v>0.34036392318278802</v>
      </c>
      <c r="L10" s="19">
        <v>0.47736917126728201</v>
      </c>
      <c r="M10" s="19"/>
      <c r="N10" s="19">
        <v>0.20930142062479501</v>
      </c>
      <c r="O10" s="19">
        <v>0.36181525410490201</v>
      </c>
      <c r="P10" s="19">
        <v>0.41293381254791001</v>
      </c>
      <c r="Q10" s="19">
        <v>0.35222106515704599</v>
      </c>
      <c r="R10" s="19"/>
      <c r="S10" s="19">
        <v>0.27970869703044798</v>
      </c>
      <c r="T10" s="19">
        <v>0.29066989547004102</v>
      </c>
      <c r="U10" s="19">
        <v>0.28736975391344999</v>
      </c>
      <c r="V10" s="19">
        <v>0.36995069125052799</v>
      </c>
      <c r="W10" s="19">
        <v>0.59288190793653095</v>
      </c>
      <c r="X10" s="19">
        <v>0.28270803549123202</v>
      </c>
      <c r="Y10" s="19">
        <v>0.406811344818512</v>
      </c>
      <c r="Z10" s="19">
        <v>0.24434286372765501</v>
      </c>
      <c r="AA10" s="19">
        <v>0.29264650750531401</v>
      </c>
      <c r="AB10" s="19"/>
      <c r="AC10" s="19">
        <v>0.232085852875517</v>
      </c>
      <c r="AD10" s="19">
        <v>0.38000396399452502</v>
      </c>
      <c r="AE10" s="19">
        <v>0.26800391785995498</v>
      </c>
      <c r="AF10" s="19">
        <v>0.36644537787360099</v>
      </c>
      <c r="AG10" s="19">
        <v>0.41573267484576898</v>
      </c>
      <c r="AH10" s="19">
        <v>0.44115222604028598</v>
      </c>
      <c r="AI10" s="19"/>
      <c r="AJ10" s="19">
        <v>0.36746609001889802</v>
      </c>
      <c r="AK10" s="19">
        <v>0.29353964619906597</v>
      </c>
      <c r="AL10" s="19">
        <v>0.38784205611100397</v>
      </c>
      <c r="AM10" s="19">
        <v>0.31987023063543402</v>
      </c>
      <c r="AN10" s="19">
        <v>0.30455573128084401</v>
      </c>
      <c r="AO10" s="19">
        <v>9.9518871332444303E-2</v>
      </c>
      <c r="AP10" s="19"/>
      <c r="AQ10" s="19">
        <v>0.35446556671836399</v>
      </c>
      <c r="AR10" s="19">
        <v>0.30701885704605503</v>
      </c>
      <c r="AS10" s="19"/>
      <c r="AT10" s="19">
        <v>0.34524848869284303</v>
      </c>
      <c r="AU10" s="19">
        <v>0.27532242360617398</v>
      </c>
      <c r="AV10" s="19"/>
      <c r="AW10" s="19">
        <v>0.28782428180888697</v>
      </c>
      <c r="AX10" s="19">
        <v>0.347780354516811</v>
      </c>
      <c r="AY10" s="19"/>
      <c r="AZ10" s="19">
        <v>0.22443350402144199</v>
      </c>
      <c r="BA10" s="19">
        <v>0.36013274200650802</v>
      </c>
      <c r="BB10" s="19"/>
      <c r="BC10" s="19">
        <v>0.208481648099654</v>
      </c>
      <c r="BD10" s="19">
        <v>0.41055915846937202</v>
      </c>
      <c r="BE10" s="19">
        <v>0.23382624400100599</v>
      </c>
      <c r="BF10" s="19">
        <v>0.36096464476587897</v>
      </c>
    </row>
    <row r="11" spans="2:58">
      <c r="B11" s="16" t="s">
        <v>20</v>
      </c>
    </row>
    <row r="12" spans="2:58">
      <c r="B12" t="s">
        <v>497</v>
      </c>
    </row>
    <row r="13" spans="2:58">
      <c r="B13" t="s">
        <v>498</v>
      </c>
    </row>
    <row r="15" spans="2:58">
      <c r="B15"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BF15"/>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463</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594</v>
      </c>
      <c r="D7" s="10">
        <v>288</v>
      </c>
      <c r="E7" s="10">
        <v>302</v>
      </c>
      <c r="F7" s="10"/>
      <c r="G7" s="10">
        <v>77</v>
      </c>
      <c r="H7" s="10">
        <v>101</v>
      </c>
      <c r="I7" s="10">
        <v>96</v>
      </c>
      <c r="J7" s="10">
        <v>90</v>
      </c>
      <c r="K7" s="10">
        <v>91</v>
      </c>
      <c r="L7" s="10">
        <v>135</v>
      </c>
      <c r="M7" s="10"/>
      <c r="N7" s="10">
        <v>175</v>
      </c>
      <c r="O7" s="10">
        <v>143</v>
      </c>
      <c r="P7" s="10">
        <v>122</v>
      </c>
      <c r="Q7" s="10">
        <v>154</v>
      </c>
      <c r="R7" s="10"/>
      <c r="S7" s="10">
        <v>93</v>
      </c>
      <c r="T7" s="10">
        <v>99</v>
      </c>
      <c r="U7" s="10">
        <v>53</v>
      </c>
      <c r="V7" s="10">
        <v>66</v>
      </c>
      <c r="W7" s="10">
        <v>48</v>
      </c>
      <c r="X7" s="10">
        <v>63</v>
      </c>
      <c r="Y7" s="10">
        <v>57</v>
      </c>
      <c r="Z7" s="10">
        <v>37</v>
      </c>
      <c r="AA7" s="10">
        <v>78</v>
      </c>
      <c r="AB7" s="10"/>
      <c r="AC7" s="10">
        <v>144</v>
      </c>
      <c r="AD7" s="10">
        <v>172</v>
      </c>
      <c r="AE7" s="10">
        <v>81</v>
      </c>
      <c r="AF7" s="10">
        <v>117</v>
      </c>
      <c r="AG7" s="10">
        <v>60</v>
      </c>
      <c r="AH7" s="10">
        <v>20</v>
      </c>
      <c r="AI7" s="10"/>
      <c r="AJ7" s="10">
        <v>238</v>
      </c>
      <c r="AK7" s="10">
        <v>134</v>
      </c>
      <c r="AL7" s="10">
        <v>33</v>
      </c>
      <c r="AM7" s="10">
        <v>59</v>
      </c>
      <c r="AN7" s="10">
        <v>112</v>
      </c>
      <c r="AO7" s="10">
        <v>16</v>
      </c>
      <c r="AP7" s="10"/>
      <c r="AQ7" s="10">
        <v>184</v>
      </c>
      <c r="AR7" s="10">
        <v>312</v>
      </c>
      <c r="AS7" s="10"/>
      <c r="AT7" s="10">
        <v>471</v>
      </c>
      <c r="AU7" s="10">
        <v>121</v>
      </c>
      <c r="AV7" s="10"/>
      <c r="AW7" s="10">
        <v>207</v>
      </c>
      <c r="AX7" s="10">
        <v>387</v>
      </c>
      <c r="AY7" s="10"/>
      <c r="AZ7" s="10">
        <v>127</v>
      </c>
      <c r="BA7" s="10">
        <v>448</v>
      </c>
      <c r="BB7" s="10"/>
      <c r="BC7" s="10">
        <v>119</v>
      </c>
      <c r="BD7" s="10">
        <v>87</v>
      </c>
      <c r="BE7" s="10">
        <v>115</v>
      </c>
      <c r="BF7" s="10">
        <v>145</v>
      </c>
    </row>
    <row r="8" spans="2:58" ht="30" customHeight="1">
      <c r="B8" s="11" t="s">
        <v>85</v>
      </c>
      <c r="C8" s="11">
        <v>595</v>
      </c>
      <c r="D8" s="11">
        <v>298</v>
      </c>
      <c r="E8" s="11">
        <v>292</v>
      </c>
      <c r="F8" s="11"/>
      <c r="G8" s="11">
        <v>89</v>
      </c>
      <c r="H8" s="11">
        <v>100</v>
      </c>
      <c r="I8" s="11">
        <v>103</v>
      </c>
      <c r="J8" s="11">
        <v>88</v>
      </c>
      <c r="K8" s="11">
        <v>85</v>
      </c>
      <c r="L8" s="11">
        <v>125</v>
      </c>
      <c r="M8" s="11"/>
      <c r="N8" s="11">
        <v>175</v>
      </c>
      <c r="O8" s="11">
        <v>140</v>
      </c>
      <c r="P8" s="11">
        <v>122</v>
      </c>
      <c r="Q8" s="11">
        <v>157</v>
      </c>
      <c r="R8" s="11"/>
      <c r="S8" s="11">
        <v>86</v>
      </c>
      <c r="T8" s="11">
        <v>100</v>
      </c>
      <c r="U8" s="11">
        <v>57</v>
      </c>
      <c r="V8" s="11">
        <v>63</v>
      </c>
      <c r="W8" s="11">
        <v>49</v>
      </c>
      <c r="X8" s="11">
        <v>68</v>
      </c>
      <c r="Y8" s="11">
        <v>56</v>
      </c>
      <c r="Z8" s="11">
        <v>35</v>
      </c>
      <c r="AA8" s="11">
        <v>79</v>
      </c>
      <c r="AB8" s="11"/>
      <c r="AC8" s="11">
        <v>145</v>
      </c>
      <c r="AD8" s="11">
        <v>173</v>
      </c>
      <c r="AE8" s="11">
        <v>81</v>
      </c>
      <c r="AF8" s="11">
        <v>116</v>
      </c>
      <c r="AG8" s="11">
        <v>59</v>
      </c>
      <c r="AH8" s="11">
        <v>20</v>
      </c>
      <c r="AI8" s="11"/>
      <c r="AJ8" s="11">
        <v>228</v>
      </c>
      <c r="AK8" s="11">
        <v>136</v>
      </c>
      <c r="AL8" s="11">
        <v>34</v>
      </c>
      <c r="AM8" s="11">
        <v>63</v>
      </c>
      <c r="AN8" s="11">
        <v>114</v>
      </c>
      <c r="AO8" s="11">
        <v>17</v>
      </c>
      <c r="AP8" s="11"/>
      <c r="AQ8" s="11">
        <v>187</v>
      </c>
      <c r="AR8" s="11">
        <v>311</v>
      </c>
      <c r="AS8" s="11"/>
      <c r="AT8" s="11">
        <v>471</v>
      </c>
      <c r="AU8" s="11">
        <v>122</v>
      </c>
      <c r="AV8" s="11"/>
      <c r="AW8" s="11">
        <v>211</v>
      </c>
      <c r="AX8" s="11">
        <v>384</v>
      </c>
      <c r="AY8" s="11"/>
      <c r="AZ8" s="11">
        <v>127</v>
      </c>
      <c r="BA8" s="11">
        <v>447</v>
      </c>
      <c r="BB8" s="11"/>
      <c r="BC8" s="11">
        <v>125</v>
      </c>
      <c r="BD8" s="11">
        <v>88</v>
      </c>
      <c r="BE8" s="11">
        <v>116</v>
      </c>
      <c r="BF8" s="11">
        <v>140</v>
      </c>
    </row>
    <row r="9" spans="2:58" ht="43.15">
      <c r="B9" s="18" t="s">
        <v>464</v>
      </c>
      <c r="C9" s="17">
        <v>0.59157489857314005</v>
      </c>
      <c r="D9" s="17">
        <v>0.58576514656682399</v>
      </c>
      <c r="E9" s="17">
        <v>0.59558983035299196</v>
      </c>
      <c r="F9" s="17"/>
      <c r="G9" s="17">
        <v>0.69486795020264103</v>
      </c>
      <c r="H9" s="17">
        <v>0.60404118643082105</v>
      </c>
      <c r="I9" s="17">
        <v>0.61939093331004502</v>
      </c>
      <c r="J9" s="17">
        <v>0.55549789571336505</v>
      </c>
      <c r="K9" s="17">
        <v>0.53871039831759204</v>
      </c>
      <c r="L9" s="17">
        <v>0.54267248257123402</v>
      </c>
      <c r="M9" s="17"/>
      <c r="N9" s="17">
        <v>0.65124552199479901</v>
      </c>
      <c r="O9" s="17">
        <v>0.63553515271656003</v>
      </c>
      <c r="P9" s="17">
        <v>0.50537177489995799</v>
      </c>
      <c r="Q9" s="17">
        <v>0.55278678206092202</v>
      </c>
      <c r="R9" s="17"/>
      <c r="S9" s="17">
        <v>0.64961254371874</v>
      </c>
      <c r="T9" s="17">
        <v>0.63846262621932004</v>
      </c>
      <c r="U9" s="17">
        <v>0.62322610085924801</v>
      </c>
      <c r="V9" s="17">
        <v>0.68960748403796002</v>
      </c>
      <c r="W9" s="17">
        <v>0.51134796196546595</v>
      </c>
      <c r="X9" s="17">
        <v>0.53315814721316701</v>
      </c>
      <c r="Y9" s="17">
        <v>0.48381024223719099</v>
      </c>
      <c r="Z9" s="17">
        <v>0.51368427779811898</v>
      </c>
      <c r="AA9" s="17">
        <v>0.57868166339728</v>
      </c>
      <c r="AB9" s="17"/>
      <c r="AC9" s="17">
        <v>0.69142294136030902</v>
      </c>
      <c r="AD9" s="17">
        <v>0.58723749101979505</v>
      </c>
      <c r="AE9" s="17">
        <v>0.61266210781701602</v>
      </c>
      <c r="AF9" s="17">
        <v>0.50822748367792103</v>
      </c>
      <c r="AG9" s="17">
        <v>0.48792553551331003</v>
      </c>
      <c r="AH9" s="17">
        <v>0.60677630596257803</v>
      </c>
      <c r="AI9" s="17"/>
      <c r="AJ9" s="17">
        <v>0.57239000535767703</v>
      </c>
      <c r="AK9" s="17">
        <v>0.53828977380144805</v>
      </c>
      <c r="AL9" s="17">
        <v>0.58279959694405103</v>
      </c>
      <c r="AM9" s="17">
        <v>0.60765744467914995</v>
      </c>
      <c r="AN9" s="17">
        <v>0.69862192130141199</v>
      </c>
      <c r="AO9" s="17">
        <v>0.53763214393802405</v>
      </c>
      <c r="AP9" s="17"/>
      <c r="AQ9" s="17">
        <v>0.61776494420577599</v>
      </c>
      <c r="AR9" s="17">
        <v>0.61213442449817601</v>
      </c>
      <c r="AS9" s="17"/>
      <c r="AT9" s="17">
        <v>0.56797249657258497</v>
      </c>
      <c r="AU9" s="17">
        <v>0.69219038533782995</v>
      </c>
      <c r="AV9" s="17"/>
      <c r="AW9" s="17">
        <v>0.63760360989022502</v>
      </c>
      <c r="AX9" s="17">
        <v>0.56628402927162103</v>
      </c>
      <c r="AY9" s="17"/>
      <c r="AZ9" s="17">
        <v>0.71632444002812001</v>
      </c>
      <c r="BA9" s="17">
        <v>0.54897642369292199</v>
      </c>
      <c r="BB9" s="17"/>
      <c r="BC9" s="17">
        <v>0.70807644627552102</v>
      </c>
      <c r="BD9" s="17">
        <v>0.57625315366863805</v>
      </c>
      <c r="BE9" s="17">
        <v>0.649523893725936</v>
      </c>
      <c r="BF9" s="17">
        <v>0.51707415331320095</v>
      </c>
    </row>
    <row r="10" spans="2:58" ht="43.15">
      <c r="B10" s="18" t="s">
        <v>460</v>
      </c>
      <c r="C10" s="19">
        <v>0.40842510142686</v>
      </c>
      <c r="D10" s="19">
        <v>0.41423485343317601</v>
      </c>
      <c r="E10" s="19">
        <v>0.40441016964700799</v>
      </c>
      <c r="F10" s="19"/>
      <c r="G10" s="19">
        <v>0.30513204979735897</v>
      </c>
      <c r="H10" s="19">
        <v>0.395958813569179</v>
      </c>
      <c r="I10" s="19">
        <v>0.38060906668995498</v>
      </c>
      <c r="J10" s="19">
        <v>0.444502104286635</v>
      </c>
      <c r="K10" s="19">
        <v>0.46128960168240701</v>
      </c>
      <c r="L10" s="19">
        <v>0.45732751742876598</v>
      </c>
      <c r="M10" s="19"/>
      <c r="N10" s="19">
        <v>0.34875447800520099</v>
      </c>
      <c r="O10" s="19">
        <v>0.36446484728343997</v>
      </c>
      <c r="P10" s="19">
        <v>0.49462822510004201</v>
      </c>
      <c r="Q10" s="19">
        <v>0.44721321793907798</v>
      </c>
      <c r="R10" s="19"/>
      <c r="S10" s="19">
        <v>0.35038745628126</v>
      </c>
      <c r="T10" s="19">
        <v>0.36153737378068002</v>
      </c>
      <c r="U10" s="19">
        <v>0.37677389914075199</v>
      </c>
      <c r="V10" s="19">
        <v>0.31039251596203998</v>
      </c>
      <c r="W10" s="19">
        <v>0.488652038034534</v>
      </c>
      <c r="X10" s="19">
        <v>0.46684185278683299</v>
      </c>
      <c r="Y10" s="19">
        <v>0.51618975776280895</v>
      </c>
      <c r="Z10" s="19">
        <v>0.48631572220188102</v>
      </c>
      <c r="AA10" s="19">
        <v>0.42131833660272</v>
      </c>
      <c r="AB10" s="19"/>
      <c r="AC10" s="19">
        <v>0.30857705863969098</v>
      </c>
      <c r="AD10" s="19">
        <v>0.412762508980205</v>
      </c>
      <c r="AE10" s="19">
        <v>0.38733789218298398</v>
      </c>
      <c r="AF10" s="19">
        <v>0.49177251632207902</v>
      </c>
      <c r="AG10" s="19">
        <v>0.51207446448669003</v>
      </c>
      <c r="AH10" s="19">
        <v>0.39322369403742202</v>
      </c>
      <c r="AI10" s="19"/>
      <c r="AJ10" s="19">
        <v>0.42760999464232302</v>
      </c>
      <c r="AK10" s="19">
        <v>0.46171022619855201</v>
      </c>
      <c r="AL10" s="19">
        <v>0.41720040305594902</v>
      </c>
      <c r="AM10" s="19">
        <v>0.39234255532084999</v>
      </c>
      <c r="AN10" s="19">
        <v>0.30137807869858801</v>
      </c>
      <c r="AO10" s="19">
        <v>0.462367856061976</v>
      </c>
      <c r="AP10" s="19"/>
      <c r="AQ10" s="19">
        <v>0.38223505579422401</v>
      </c>
      <c r="AR10" s="19">
        <v>0.38786557550182399</v>
      </c>
      <c r="AS10" s="19"/>
      <c r="AT10" s="19">
        <v>0.43202750342741503</v>
      </c>
      <c r="AU10" s="19">
        <v>0.30780961466216999</v>
      </c>
      <c r="AV10" s="19"/>
      <c r="AW10" s="19">
        <v>0.36239639010977498</v>
      </c>
      <c r="AX10" s="19">
        <v>0.43371597072837897</v>
      </c>
      <c r="AY10" s="19"/>
      <c r="AZ10" s="19">
        <v>0.28367555997187999</v>
      </c>
      <c r="BA10" s="19">
        <v>0.45102357630707801</v>
      </c>
      <c r="BB10" s="19"/>
      <c r="BC10" s="19">
        <v>0.29192355372447898</v>
      </c>
      <c r="BD10" s="19">
        <v>0.423746846331362</v>
      </c>
      <c r="BE10" s="19">
        <v>0.350476106274065</v>
      </c>
      <c r="BF10" s="19">
        <v>0.482925846686799</v>
      </c>
    </row>
    <row r="11" spans="2:58">
      <c r="B11" s="16" t="s">
        <v>20</v>
      </c>
    </row>
    <row r="12" spans="2:58">
      <c r="B12" t="s">
        <v>497</v>
      </c>
    </row>
    <row r="13" spans="2:58">
      <c r="B13" t="s">
        <v>498</v>
      </c>
    </row>
    <row r="15" spans="2:58">
      <c r="B15"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BF15"/>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465</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578</v>
      </c>
      <c r="D7" s="10">
        <v>282</v>
      </c>
      <c r="E7" s="10">
        <v>296</v>
      </c>
      <c r="F7" s="10"/>
      <c r="G7" s="10">
        <v>67</v>
      </c>
      <c r="H7" s="10">
        <v>87</v>
      </c>
      <c r="I7" s="10">
        <v>95</v>
      </c>
      <c r="J7" s="10">
        <v>104</v>
      </c>
      <c r="K7" s="10">
        <v>83</v>
      </c>
      <c r="L7" s="10">
        <v>142</v>
      </c>
      <c r="M7" s="10"/>
      <c r="N7" s="10">
        <v>156</v>
      </c>
      <c r="O7" s="10">
        <v>161</v>
      </c>
      <c r="P7" s="10">
        <v>121</v>
      </c>
      <c r="Q7" s="10">
        <v>138</v>
      </c>
      <c r="R7" s="10"/>
      <c r="S7" s="10">
        <v>95</v>
      </c>
      <c r="T7" s="10">
        <v>101</v>
      </c>
      <c r="U7" s="10">
        <v>54</v>
      </c>
      <c r="V7" s="10">
        <v>60</v>
      </c>
      <c r="W7" s="10">
        <v>45</v>
      </c>
      <c r="X7" s="10">
        <v>51</v>
      </c>
      <c r="Y7" s="10">
        <v>59</v>
      </c>
      <c r="Z7" s="10">
        <v>27</v>
      </c>
      <c r="AA7" s="10">
        <v>86</v>
      </c>
      <c r="AB7" s="10"/>
      <c r="AC7" s="10">
        <v>131</v>
      </c>
      <c r="AD7" s="10">
        <v>191</v>
      </c>
      <c r="AE7" s="10">
        <v>70</v>
      </c>
      <c r="AF7" s="10">
        <v>93</v>
      </c>
      <c r="AG7" s="10">
        <v>64</v>
      </c>
      <c r="AH7" s="10">
        <v>29</v>
      </c>
      <c r="AI7" s="10"/>
      <c r="AJ7" s="10">
        <v>239</v>
      </c>
      <c r="AK7" s="10">
        <v>130</v>
      </c>
      <c r="AL7" s="10">
        <v>25</v>
      </c>
      <c r="AM7" s="10">
        <v>38</v>
      </c>
      <c r="AN7" s="10">
        <v>123</v>
      </c>
      <c r="AO7" s="10">
        <v>15</v>
      </c>
      <c r="AP7" s="10"/>
      <c r="AQ7" s="10">
        <v>167</v>
      </c>
      <c r="AR7" s="10">
        <v>321</v>
      </c>
      <c r="AS7" s="10"/>
      <c r="AT7" s="10">
        <v>452</v>
      </c>
      <c r="AU7" s="10">
        <v>123</v>
      </c>
      <c r="AV7" s="10"/>
      <c r="AW7" s="10">
        <v>192</v>
      </c>
      <c r="AX7" s="10">
        <v>386</v>
      </c>
      <c r="AY7" s="10"/>
      <c r="AZ7" s="10">
        <v>118</v>
      </c>
      <c r="BA7" s="10">
        <v>443</v>
      </c>
      <c r="BB7" s="10"/>
      <c r="BC7" s="10">
        <v>114</v>
      </c>
      <c r="BD7" s="10">
        <v>66</v>
      </c>
      <c r="BE7" s="10">
        <v>104</v>
      </c>
      <c r="BF7" s="10">
        <v>149</v>
      </c>
    </row>
    <row r="8" spans="2:58" ht="30" customHeight="1">
      <c r="B8" s="11" t="s">
        <v>85</v>
      </c>
      <c r="C8" s="11">
        <v>581</v>
      </c>
      <c r="D8" s="11">
        <v>293</v>
      </c>
      <c r="E8" s="11">
        <v>288</v>
      </c>
      <c r="F8" s="11"/>
      <c r="G8" s="11">
        <v>81</v>
      </c>
      <c r="H8" s="11">
        <v>86</v>
      </c>
      <c r="I8" s="11">
        <v>101</v>
      </c>
      <c r="J8" s="11">
        <v>102</v>
      </c>
      <c r="K8" s="11">
        <v>78</v>
      </c>
      <c r="L8" s="11">
        <v>132</v>
      </c>
      <c r="M8" s="11"/>
      <c r="N8" s="11">
        <v>156</v>
      </c>
      <c r="O8" s="11">
        <v>162</v>
      </c>
      <c r="P8" s="11">
        <v>119</v>
      </c>
      <c r="Q8" s="11">
        <v>141</v>
      </c>
      <c r="R8" s="11"/>
      <c r="S8" s="11">
        <v>90</v>
      </c>
      <c r="T8" s="11">
        <v>102</v>
      </c>
      <c r="U8" s="11">
        <v>60</v>
      </c>
      <c r="V8" s="11">
        <v>57</v>
      </c>
      <c r="W8" s="11">
        <v>46</v>
      </c>
      <c r="X8" s="11">
        <v>54</v>
      </c>
      <c r="Y8" s="11">
        <v>58</v>
      </c>
      <c r="Z8" s="11">
        <v>25</v>
      </c>
      <c r="AA8" s="11">
        <v>88</v>
      </c>
      <c r="AB8" s="11"/>
      <c r="AC8" s="11">
        <v>134</v>
      </c>
      <c r="AD8" s="11">
        <v>189</v>
      </c>
      <c r="AE8" s="11">
        <v>72</v>
      </c>
      <c r="AF8" s="11">
        <v>93</v>
      </c>
      <c r="AG8" s="11">
        <v>64</v>
      </c>
      <c r="AH8" s="11">
        <v>29</v>
      </c>
      <c r="AI8" s="11"/>
      <c r="AJ8" s="11">
        <v>229</v>
      </c>
      <c r="AK8" s="11">
        <v>132</v>
      </c>
      <c r="AL8" s="11">
        <v>27</v>
      </c>
      <c r="AM8" s="11">
        <v>40</v>
      </c>
      <c r="AN8" s="11">
        <v>126</v>
      </c>
      <c r="AO8" s="11">
        <v>17</v>
      </c>
      <c r="AP8" s="11"/>
      <c r="AQ8" s="11">
        <v>172</v>
      </c>
      <c r="AR8" s="11">
        <v>318</v>
      </c>
      <c r="AS8" s="11"/>
      <c r="AT8" s="11">
        <v>453</v>
      </c>
      <c r="AU8" s="11">
        <v>125</v>
      </c>
      <c r="AV8" s="11"/>
      <c r="AW8" s="11">
        <v>197</v>
      </c>
      <c r="AX8" s="11">
        <v>383</v>
      </c>
      <c r="AY8" s="11"/>
      <c r="AZ8" s="11">
        <v>121</v>
      </c>
      <c r="BA8" s="11">
        <v>440</v>
      </c>
      <c r="BB8" s="11"/>
      <c r="BC8" s="11">
        <v>122</v>
      </c>
      <c r="BD8" s="11">
        <v>67</v>
      </c>
      <c r="BE8" s="11">
        <v>104</v>
      </c>
      <c r="BF8" s="11">
        <v>146</v>
      </c>
    </row>
    <row r="9" spans="2:58" ht="43.15">
      <c r="B9" s="18" t="s">
        <v>466</v>
      </c>
      <c r="C9" s="17">
        <v>0.42331471656831599</v>
      </c>
      <c r="D9" s="17">
        <v>0.43023406894695798</v>
      </c>
      <c r="E9" s="17">
        <v>0.41626859480565798</v>
      </c>
      <c r="F9" s="17"/>
      <c r="G9" s="17">
        <v>0.52450829266895105</v>
      </c>
      <c r="H9" s="17">
        <v>0.52052654436317902</v>
      </c>
      <c r="I9" s="17">
        <v>0.52539006402175203</v>
      </c>
      <c r="J9" s="17">
        <v>0.35328758272121003</v>
      </c>
      <c r="K9" s="17">
        <v>0.36432326235152102</v>
      </c>
      <c r="L9" s="17">
        <v>0.308541741224715</v>
      </c>
      <c r="M9" s="17"/>
      <c r="N9" s="17">
        <v>0.56269449780439795</v>
      </c>
      <c r="O9" s="17">
        <v>0.39467578637996498</v>
      </c>
      <c r="P9" s="17">
        <v>0.34639379864640701</v>
      </c>
      <c r="Q9" s="17">
        <v>0.37239955816078302</v>
      </c>
      <c r="R9" s="17"/>
      <c r="S9" s="17">
        <v>0.58251759130826997</v>
      </c>
      <c r="T9" s="17">
        <v>0.38195873200260799</v>
      </c>
      <c r="U9" s="17">
        <v>0.42609568234915302</v>
      </c>
      <c r="V9" s="17">
        <v>0.44131980527547399</v>
      </c>
      <c r="W9" s="17">
        <v>0.45324624041223199</v>
      </c>
      <c r="X9" s="17">
        <v>0.40907323607366802</v>
      </c>
      <c r="Y9" s="17">
        <v>0.36074728545276602</v>
      </c>
      <c r="Z9" s="17">
        <v>0.408185289927188</v>
      </c>
      <c r="AA9" s="17">
        <v>0.33385381757628901</v>
      </c>
      <c r="AB9" s="17"/>
      <c r="AC9" s="17">
        <v>0.62767300036323403</v>
      </c>
      <c r="AD9" s="17">
        <v>0.43117178937488798</v>
      </c>
      <c r="AE9" s="17">
        <v>0.29210140467652101</v>
      </c>
      <c r="AF9" s="17">
        <v>0.34451260608183198</v>
      </c>
      <c r="AG9" s="17">
        <v>0.29594823059818498</v>
      </c>
      <c r="AH9" s="17">
        <v>0.28199160312266103</v>
      </c>
      <c r="AI9" s="17"/>
      <c r="AJ9" s="17">
        <v>0.35316489947282298</v>
      </c>
      <c r="AK9" s="17">
        <v>0.44482812412291001</v>
      </c>
      <c r="AL9" s="17">
        <v>0.45873399094443601</v>
      </c>
      <c r="AM9" s="17">
        <v>0.36600977643191501</v>
      </c>
      <c r="AN9" s="17">
        <v>0.53732311719266901</v>
      </c>
      <c r="AO9" s="17">
        <v>0.43769135982566998</v>
      </c>
      <c r="AP9" s="17"/>
      <c r="AQ9" s="17">
        <v>0.55278273186612303</v>
      </c>
      <c r="AR9" s="17">
        <v>0.37984105095734499</v>
      </c>
      <c r="AS9" s="17"/>
      <c r="AT9" s="17">
        <v>0.39328584261018801</v>
      </c>
      <c r="AU9" s="17">
        <v>0.52700426087621</v>
      </c>
      <c r="AV9" s="17"/>
      <c r="AW9" s="17">
        <v>0.47562536349102402</v>
      </c>
      <c r="AX9" s="17">
        <v>0.39640327226409899</v>
      </c>
      <c r="AY9" s="17"/>
      <c r="AZ9" s="17">
        <v>0.55016646564562899</v>
      </c>
      <c r="BA9" s="17">
        <v>0.388640441966635</v>
      </c>
      <c r="BB9" s="17"/>
      <c r="BC9" s="17">
        <v>0.55290751570597996</v>
      </c>
      <c r="BD9" s="17">
        <v>0.40080616330649399</v>
      </c>
      <c r="BE9" s="17">
        <v>0.48476005879286199</v>
      </c>
      <c r="BF9" s="17">
        <v>0.38954907758011298</v>
      </c>
    </row>
    <row r="10" spans="2:58" ht="43.15">
      <c r="B10" s="18" t="s">
        <v>460</v>
      </c>
      <c r="C10" s="19">
        <v>0.57668528343168401</v>
      </c>
      <c r="D10" s="19">
        <v>0.56976593105304196</v>
      </c>
      <c r="E10" s="19">
        <v>0.58373140519434197</v>
      </c>
      <c r="F10" s="19"/>
      <c r="G10" s="19">
        <v>0.47549170733104901</v>
      </c>
      <c r="H10" s="19">
        <v>0.47947345563682098</v>
      </c>
      <c r="I10" s="19">
        <v>0.47460993597824802</v>
      </c>
      <c r="J10" s="19">
        <v>0.64671241727879003</v>
      </c>
      <c r="K10" s="19">
        <v>0.63567673764847898</v>
      </c>
      <c r="L10" s="19">
        <v>0.691458258775285</v>
      </c>
      <c r="M10" s="19"/>
      <c r="N10" s="19">
        <v>0.43730550219560199</v>
      </c>
      <c r="O10" s="19">
        <v>0.60532421362003497</v>
      </c>
      <c r="P10" s="19">
        <v>0.65360620135359304</v>
      </c>
      <c r="Q10" s="19">
        <v>0.62760044183921704</v>
      </c>
      <c r="R10" s="19"/>
      <c r="S10" s="19">
        <v>0.41748240869172998</v>
      </c>
      <c r="T10" s="19">
        <v>0.61804126799739201</v>
      </c>
      <c r="U10" s="19">
        <v>0.57390431765084704</v>
      </c>
      <c r="V10" s="19">
        <v>0.55868019472452601</v>
      </c>
      <c r="W10" s="19">
        <v>0.54675375958776795</v>
      </c>
      <c r="X10" s="19">
        <v>0.59092676392633203</v>
      </c>
      <c r="Y10" s="19">
        <v>0.63925271454723398</v>
      </c>
      <c r="Z10" s="19">
        <v>0.59181471007281194</v>
      </c>
      <c r="AA10" s="19">
        <v>0.66614618242371104</v>
      </c>
      <c r="AB10" s="19"/>
      <c r="AC10" s="19">
        <v>0.37232699963676602</v>
      </c>
      <c r="AD10" s="19">
        <v>0.56882821062511202</v>
      </c>
      <c r="AE10" s="19">
        <v>0.70789859532347899</v>
      </c>
      <c r="AF10" s="19">
        <v>0.65548739391816802</v>
      </c>
      <c r="AG10" s="19">
        <v>0.70405176940181502</v>
      </c>
      <c r="AH10" s="19">
        <v>0.71800839687733897</v>
      </c>
      <c r="AI10" s="19"/>
      <c r="AJ10" s="19">
        <v>0.64683510052717696</v>
      </c>
      <c r="AK10" s="19">
        <v>0.55517187587709005</v>
      </c>
      <c r="AL10" s="19">
        <v>0.54126600905556399</v>
      </c>
      <c r="AM10" s="19">
        <v>0.63399022356808499</v>
      </c>
      <c r="AN10" s="19">
        <v>0.46267688280733099</v>
      </c>
      <c r="AO10" s="19">
        <v>0.56230864017433002</v>
      </c>
      <c r="AP10" s="19"/>
      <c r="AQ10" s="19">
        <v>0.44721726813387702</v>
      </c>
      <c r="AR10" s="19">
        <v>0.62015894904265501</v>
      </c>
      <c r="AS10" s="19"/>
      <c r="AT10" s="19">
        <v>0.60671415738981205</v>
      </c>
      <c r="AU10" s="19">
        <v>0.47299573912379</v>
      </c>
      <c r="AV10" s="19"/>
      <c r="AW10" s="19">
        <v>0.52437463650897598</v>
      </c>
      <c r="AX10" s="19">
        <v>0.60359672773590101</v>
      </c>
      <c r="AY10" s="19"/>
      <c r="AZ10" s="19">
        <v>0.44983353435437101</v>
      </c>
      <c r="BA10" s="19">
        <v>0.61135955803336495</v>
      </c>
      <c r="BB10" s="19"/>
      <c r="BC10" s="19">
        <v>0.44709248429401999</v>
      </c>
      <c r="BD10" s="19">
        <v>0.59919383669350601</v>
      </c>
      <c r="BE10" s="19">
        <v>0.51523994120713801</v>
      </c>
      <c r="BF10" s="19">
        <v>0.61045092241988697</v>
      </c>
    </row>
    <row r="11" spans="2:58">
      <c r="B11" s="16" t="s">
        <v>20</v>
      </c>
    </row>
    <row r="12" spans="2:58">
      <c r="B12" t="s">
        <v>497</v>
      </c>
    </row>
    <row r="13" spans="2:58">
      <c r="B13" t="s">
        <v>498</v>
      </c>
    </row>
    <row r="15" spans="2:58">
      <c r="B15"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BF15"/>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467</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562</v>
      </c>
      <c r="D7" s="10">
        <v>283</v>
      </c>
      <c r="E7" s="10">
        <v>276</v>
      </c>
      <c r="F7" s="10"/>
      <c r="G7" s="10">
        <v>58</v>
      </c>
      <c r="H7" s="10">
        <v>96</v>
      </c>
      <c r="I7" s="10">
        <v>90</v>
      </c>
      <c r="J7" s="10">
        <v>101</v>
      </c>
      <c r="K7" s="10">
        <v>79</v>
      </c>
      <c r="L7" s="10">
        <v>135</v>
      </c>
      <c r="M7" s="10"/>
      <c r="N7" s="10">
        <v>137</v>
      </c>
      <c r="O7" s="10">
        <v>143</v>
      </c>
      <c r="P7" s="10">
        <v>115</v>
      </c>
      <c r="Q7" s="10">
        <v>166</v>
      </c>
      <c r="R7" s="10"/>
      <c r="S7" s="10">
        <v>91</v>
      </c>
      <c r="T7" s="10">
        <v>74</v>
      </c>
      <c r="U7" s="10">
        <v>72</v>
      </c>
      <c r="V7" s="10">
        <v>65</v>
      </c>
      <c r="W7" s="10">
        <v>59</v>
      </c>
      <c r="X7" s="10">
        <v>55</v>
      </c>
      <c r="Y7" s="10">
        <v>56</v>
      </c>
      <c r="Z7" s="10">
        <v>31</v>
      </c>
      <c r="AA7" s="10">
        <v>59</v>
      </c>
      <c r="AB7" s="10"/>
      <c r="AC7" s="10">
        <v>134</v>
      </c>
      <c r="AD7" s="10">
        <v>153</v>
      </c>
      <c r="AE7" s="10">
        <v>80</v>
      </c>
      <c r="AF7" s="10">
        <v>108</v>
      </c>
      <c r="AG7" s="10">
        <v>68</v>
      </c>
      <c r="AH7" s="10">
        <v>19</v>
      </c>
      <c r="AI7" s="10"/>
      <c r="AJ7" s="10">
        <v>218</v>
      </c>
      <c r="AK7" s="10">
        <v>127</v>
      </c>
      <c r="AL7" s="10">
        <v>56</v>
      </c>
      <c r="AM7" s="10">
        <v>41</v>
      </c>
      <c r="AN7" s="10">
        <v>97</v>
      </c>
      <c r="AO7" s="10">
        <v>15</v>
      </c>
      <c r="AP7" s="10"/>
      <c r="AQ7" s="10">
        <v>160</v>
      </c>
      <c r="AR7" s="10">
        <v>319</v>
      </c>
      <c r="AS7" s="10"/>
      <c r="AT7" s="10">
        <v>440</v>
      </c>
      <c r="AU7" s="10">
        <v>117</v>
      </c>
      <c r="AV7" s="10"/>
      <c r="AW7" s="10">
        <v>200</v>
      </c>
      <c r="AX7" s="10">
        <v>362</v>
      </c>
      <c r="AY7" s="10"/>
      <c r="AZ7" s="10">
        <v>134</v>
      </c>
      <c r="BA7" s="10">
        <v>403</v>
      </c>
      <c r="BB7" s="10"/>
      <c r="BC7" s="10">
        <v>92</v>
      </c>
      <c r="BD7" s="10">
        <v>89</v>
      </c>
      <c r="BE7" s="10">
        <v>95</v>
      </c>
      <c r="BF7" s="10">
        <v>158</v>
      </c>
    </row>
    <row r="8" spans="2:58" ht="30" customHeight="1">
      <c r="B8" s="11" t="s">
        <v>85</v>
      </c>
      <c r="C8" s="11">
        <v>566</v>
      </c>
      <c r="D8" s="11">
        <v>295</v>
      </c>
      <c r="E8" s="11">
        <v>268</v>
      </c>
      <c r="F8" s="11"/>
      <c r="G8" s="11">
        <v>70</v>
      </c>
      <c r="H8" s="11">
        <v>94</v>
      </c>
      <c r="I8" s="11">
        <v>98</v>
      </c>
      <c r="J8" s="11">
        <v>101</v>
      </c>
      <c r="K8" s="11">
        <v>74</v>
      </c>
      <c r="L8" s="11">
        <v>125</v>
      </c>
      <c r="M8" s="11"/>
      <c r="N8" s="11">
        <v>136</v>
      </c>
      <c r="O8" s="11">
        <v>140</v>
      </c>
      <c r="P8" s="11">
        <v>115</v>
      </c>
      <c r="Q8" s="11">
        <v>174</v>
      </c>
      <c r="R8" s="11"/>
      <c r="S8" s="11">
        <v>86</v>
      </c>
      <c r="T8" s="11">
        <v>74</v>
      </c>
      <c r="U8" s="11">
        <v>80</v>
      </c>
      <c r="V8" s="11">
        <v>61</v>
      </c>
      <c r="W8" s="11">
        <v>61</v>
      </c>
      <c r="X8" s="11">
        <v>59</v>
      </c>
      <c r="Y8" s="11">
        <v>56</v>
      </c>
      <c r="Z8" s="11">
        <v>29</v>
      </c>
      <c r="AA8" s="11">
        <v>59</v>
      </c>
      <c r="AB8" s="11"/>
      <c r="AC8" s="11">
        <v>136</v>
      </c>
      <c r="AD8" s="11">
        <v>153</v>
      </c>
      <c r="AE8" s="11">
        <v>82</v>
      </c>
      <c r="AF8" s="11">
        <v>108</v>
      </c>
      <c r="AG8" s="11">
        <v>68</v>
      </c>
      <c r="AH8" s="11">
        <v>20</v>
      </c>
      <c r="AI8" s="11"/>
      <c r="AJ8" s="11">
        <v>212</v>
      </c>
      <c r="AK8" s="11">
        <v>129</v>
      </c>
      <c r="AL8" s="11">
        <v>58</v>
      </c>
      <c r="AM8" s="11">
        <v>43</v>
      </c>
      <c r="AN8" s="11">
        <v>98</v>
      </c>
      <c r="AO8" s="11">
        <v>16</v>
      </c>
      <c r="AP8" s="11"/>
      <c r="AQ8" s="11">
        <v>162</v>
      </c>
      <c r="AR8" s="11">
        <v>320</v>
      </c>
      <c r="AS8" s="11"/>
      <c r="AT8" s="11">
        <v>444</v>
      </c>
      <c r="AU8" s="11">
        <v>118</v>
      </c>
      <c r="AV8" s="11"/>
      <c r="AW8" s="11">
        <v>204</v>
      </c>
      <c r="AX8" s="11">
        <v>362</v>
      </c>
      <c r="AY8" s="11"/>
      <c r="AZ8" s="11">
        <v>137</v>
      </c>
      <c r="BA8" s="11">
        <v>403</v>
      </c>
      <c r="BB8" s="11"/>
      <c r="BC8" s="11">
        <v>96</v>
      </c>
      <c r="BD8" s="11">
        <v>89</v>
      </c>
      <c r="BE8" s="11">
        <v>96</v>
      </c>
      <c r="BF8" s="11">
        <v>155</v>
      </c>
    </row>
    <row r="9" spans="2:58" ht="43.15">
      <c r="B9" s="18" t="s">
        <v>468</v>
      </c>
      <c r="C9" s="17">
        <v>0.350378659730048</v>
      </c>
      <c r="D9" s="17">
        <v>0.38631816123933499</v>
      </c>
      <c r="E9" s="17">
        <v>0.30736196588532899</v>
      </c>
      <c r="F9" s="17"/>
      <c r="G9" s="17">
        <v>0.47512580738006099</v>
      </c>
      <c r="H9" s="17">
        <v>0.50381652972213897</v>
      </c>
      <c r="I9" s="17">
        <v>0.46797434621241502</v>
      </c>
      <c r="J9" s="17">
        <v>0.24975454072328701</v>
      </c>
      <c r="K9" s="17">
        <v>0.23847735145129001</v>
      </c>
      <c r="L9" s="17">
        <v>0.21253291627847301</v>
      </c>
      <c r="M9" s="17"/>
      <c r="N9" s="17">
        <v>0.43514158096077998</v>
      </c>
      <c r="O9" s="17">
        <v>0.34281918842366699</v>
      </c>
      <c r="P9" s="17">
        <v>0.27799297100918002</v>
      </c>
      <c r="Q9" s="17">
        <v>0.34016600525381002</v>
      </c>
      <c r="R9" s="17"/>
      <c r="S9" s="17">
        <v>0.41436816942712901</v>
      </c>
      <c r="T9" s="17">
        <v>0.24298504625440201</v>
      </c>
      <c r="U9" s="17">
        <v>0.344119304490903</v>
      </c>
      <c r="V9" s="17">
        <v>0.39353036343401998</v>
      </c>
      <c r="W9" s="17">
        <v>0.27626289878193899</v>
      </c>
      <c r="X9" s="17">
        <v>0.32866756381015499</v>
      </c>
      <c r="Y9" s="17">
        <v>0.32069209982072999</v>
      </c>
      <c r="Z9" s="17">
        <v>0.47126057155866402</v>
      </c>
      <c r="AA9" s="17">
        <v>0.42100273169783298</v>
      </c>
      <c r="AB9" s="17"/>
      <c r="AC9" s="17">
        <v>0.49208724854699898</v>
      </c>
      <c r="AD9" s="17">
        <v>0.31826200940371102</v>
      </c>
      <c r="AE9" s="17">
        <v>0.37733676665781901</v>
      </c>
      <c r="AF9" s="17">
        <v>0.24122020276747499</v>
      </c>
      <c r="AG9" s="17">
        <v>0.27511493820646898</v>
      </c>
      <c r="AH9" s="17">
        <v>0.36755531698989902</v>
      </c>
      <c r="AI9" s="17"/>
      <c r="AJ9" s="17">
        <v>0.29455345069627398</v>
      </c>
      <c r="AK9" s="17">
        <v>0.25379401057539602</v>
      </c>
      <c r="AL9" s="17">
        <v>0.347699900061196</v>
      </c>
      <c r="AM9" s="17">
        <v>0.49826310456747602</v>
      </c>
      <c r="AN9" s="17">
        <v>0.51272046615686695</v>
      </c>
      <c r="AO9" s="17">
        <v>0.54165815531221995</v>
      </c>
      <c r="AP9" s="17"/>
      <c r="AQ9" s="17">
        <v>0.42875792342434499</v>
      </c>
      <c r="AR9" s="17">
        <v>0.324968880872476</v>
      </c>
      <c r="AS9" s="17"/>
      <c r="AT9" s="17">
        <v>0.32074449409186201</v>
      </c>
      <c r="AU9" s="17">
        <v>0.46963834255543202</v>
      </c>
      <c r="AV9" s="17"/>
      <c r="AW9" s="17">
        <v>0.33300071374815199</v>
      </c>
      <c r="AX9" s="17">
        <v>0.360185476010076</v>
      </c>
      <c r="AY9" s="17"/>
      <c r="AZ9" s="17">
        <v>0.474143931374089</v>
      </c>
      <c r="BA9" s="17">
        <v>0.30416810194979799</v>
      </c>
      <c r="BB9" s="17"/>
      <c r="BC9" s="17">
        <v>0.60547034000373801</v>
      </c>
      <c r="BD9" s="17">
        <v>0.32230370084069498</v>
      </c>
      <c r="BE9" s="17">
        <v>0.44154703326441302</v>
      </c>
      <c r="BF9" s="17">
        <v>0.24821998328629499</v>
      </c>
    </row>
    <row r="10" spans="2:58" ht="43.15">
      <c r="B10" s="18" t="s">
        <v>460</v>
      </c>
      <c r="C10" s="19">
        <v>0.649621340269952</v>
      </c>
      <c r="D10" s="19">
        <v>0.61368183876066495</v>
      </c>
      <c r="E10" s="19">
        <v>0.69263803411467095</v>
      </c>
      <c r="F10" s="19"/>
      <c r="G10" s="19">
        <v>0.52487419261993895</v>
      </c>
      <c r="H10" s="19">
        <v>0.49618347027786103</v>
      </c>
      <c r="I10" s="19">
        <v>0.53202565378758504</v>
      </c>
      <c r="J10" s="19">
        <v>0.75024545927671304</v>
      </c>
      <c r="K10" s="19">
        <v>0.76152264854870999</v>
      </c>
      <c r="L10" s="19">
        <v>0.78746708372152696</v>
      </c>
      <c r="M10" s="19"/>
      <c r="N10" s="19">
        <v>0.56485841903921996</v>
      </c>
      <c r="O10" s="19">
        <v>0.65718081157633201</v>
      </c>
      <c r="P10" s="19">
        <v>0.72200702899082003</v>
      </c>
      <c r="Q10" s="19">
        <v>0.65983399474618998</v>
      </c>
      <c r="R10" s="19"/>
      <c r="S10" s="19">
        <v>0.58563183057287105</v>
      </c>
      <c r="T10" s="19">
        <v>0.75701495374559802</v>
      </c>
      <c r="U10" s="19">
        <v>0.655880695509097</v>
      </c>
      <c r="V10" s="19">
        <v>0.60646963656597996</v>
      </c>
      <c r="W10" s="19">
        <v>0.72373710121806101</v>
      </c>
      <c r="X10" s="19">
        <v>0.67133243618984495</v>
      </c>
      <c r="Y10" s="19">
        <v>0.67930790017927001</v>
      </c>
      <c r="Z10" s="19">
        <v>0.52873942844133603</v>
      </c>
      <c r="AA10" s="19">
        <v>0.57899726830216802</v>
      </c>
      <c r="AB10" s="19"/>
      <c r="AC10" s="19">
        <v>0.50791275145300097</v>
      </c>
      <c r="AD10" s="19">
        <v>0.68173799059628903</v>
      </c>
      <c r="AE10" s="19">
        <v>0.62266323334218099</v>
      </c>
      <c r="AF10" s="19">
        <v>0.75877979723252498</v>
      </c>
      <c r="AG10" s="19">
        <v>0.72488506179353096</v>
      </c>
      <c r="AH10" s="19">
        <v>0.63244468301010104</v>
      </c>
      <c r="AI10" s="19"/>
      <c r="AJ10" s="19">
        <v>0.70544654930372597</v>
      </c>
      <c r="AK10" s="19">
        <v>0.74620598942460403</v>
      </c>
      <c r="AL10" s="19">
        <v>0.652300099938804</v>
      </c>
      <c r="AM10" s="19">
        <v>0.50173689543252398</v>
      </c>
      <c r="AN10" s="19">
        <v>0.48727953384313299</v>
      </c>
      <c r="AO10" s="19">
        <v>0.45834184468778</v>
      </c>
      <c r="AP10" s="19"/>
      <c r="AQ10" s="19">
        <v>0.57124207657565496</v>
      </c>
      <c r="AR10" s="19">
        <v>0.675031119127524</v>
      </c>
      <c r="AS10" s="19"/>
      <c r="AT10" s="19">
        <v>0.67925550590813799</v>
      </c>
      <c r="AU10" s="19">
        <v>0.53036165744456798</v>
      </c>
      <c r="AV10" s="19"/>
      <c r="AW10" s="19">
        <v>0.66699928625184801</v>
      </c>
      <c r="AX10" s="19">
        <v>0.639814523989924</v>
      </c>
      <c r="AY10" s="19"/>
      <c r="AZ10" s="19">
        <v>0.52585606862591106</v>
      </c>
      <c r="BA10" s="19">
        <v>0.69583189805020196</v>
      </c>
      <c r="BB10" s="19"/>
      <c r="BC10" s="19">
        <v>0.39452965999626199</v>
      </c>
      <c r="BD10" s="19">
        <v>0.67769629915930496</v>
      </c>
      <c r="BE10" s="19">
        <v>0.55845296673558698</v>
      </c>
      <c r="BF10" s="19">
        <v>0.75178001671370498</v>
      </c>
    </row>
    <row r="11" spans="2:58">
      <c r="B11" s="16" t="s">
        <v>20</v>
      </c>
    </row>
    <row r="12" spans="2:58">
      <c r="B12" t="s">
        <v>497</v>
      </c>
    </row>
    <row r="13" spans="2:58">
      <c r="B13" t="s">
        <v>498</v>
      </c>
    </row>
    <row r="15" spans="2:58">
      <c r="B15"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BF15"/>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469</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538</v>
      </c>
      <c r="D7" s="10">
        <v>244</v>
      </c>
      <c r="E7" s="10">
        <v>293</v>
      </c>
      <c r="F7" s="10"/>
      <c r="G7" s="10">
        <v>59</v>
      </c>
      <c r="H7" s="10">
        <v>101</v>
      </c>
      <c r="I7" s="10">
        <v>88</v>
      </c>
      <c r="J7" s="10">
        <v>88</v>
      </c>
      <c r="K7" s="10">
        <v>87</v>
      </c>
      <c r="L7" s="10">
        <v>114</v>
      </c>
      <c r="M7" s="10"/>
      <c r="N7" s="10">
        <v>161</v>
      </c>
      <c r="O7" s="10">
        <v>132</v>
      </c>
      <c r="P7" s="10">
        <v>128</v>
      </c>
      <c r="Q7" s="10">
        <v>116</v>
      </c>
      <c r="R7" s="10"/>
      <c r="S7" s="10">
        <v>78</v>
      </c>
      <c r="T7" s="10">
        <v>87</v>
      </c>
      <c r="U7" s="10">
        <v>51</v>
      </c>
      <c r="V7" s="10">
        <v>63</v>
      </c>
      <c r="W7" s="10">
        <v>53</v>
      </c>
      <c r="X7" s="10">
        <v>52</v>
      </c>
      <c r="Y7" s="10">
        <v>57</v>
      </c>
      <c r="Z7" s="10">
        <v>27</v>
      </c>
      <c r="AA7" s="10">
        <v>70</v>
      </c>
      <c r="AB7" s="10"/>
      <c r="AC7" s="10">
        <v>136</v>
      </c>
      <c r="AD7" s="10">
        <v>150</v>
      </c>
      <c r="AE7" s="10">
        <v>78</v>
      </c>
      <c r="AF7" s="10">
        <v>106</v>
      </c>
      <c r="AG7" s="10">
        <v>49</v>
      </c>
      <c r="AH7" s="10">
        <v>19</v>
      </c>
      <c r="AI7" s="10"/>
      <c r="AJ7" s="10">
        <v>218</v>
      </c>
      <c r="AK7" s="10">
        <v>126</v>
      </c>
      <c r="AL7" s="10">
        <v>33</v>
      </c>
      <c r="AM7" s="10">
        <v>43</v>
      </c>
      <c r="AN7" s="10">
        <v>101</v>
      </c>
      <c r="AO7" s="10">
        <v>10</v>
      </c>
      <c r="AP7" s="10"/>
      <c r="AQ7" s="10">
        <v>163</v>
      </c>
      <c r="AR7" s="10">
        <v>304</v>
      </c>
      <c r="AS7" s="10"/>
      <c r="AT7" s="10">
        <v>419</v>
      </c>
      <c r="AU7" s="10">
        <v>117</v>
      </c>
      <c r="AV7" s="10"/>
      <c r="AW7" s="10">
        <v>186</v>
      </c>
      <c r="AX7" s="10">
        <v>352</v>
      </c>
      <c r="AY7" s="10"/>
      <c r="AZ7" s="10">
        <v>122</v>
      </c>
      <c r="BA7" s="10">
        <v>398</v>
      </c>
      <c r="BB7" s="10"/>
      <c r="BC7" s="10">
        <v>102</v>
      </c>
      <c r="BD7" s="10">
        <v>73</v>
      </c>
      <c r="BE7" s="10">
        <v>111</v>
      </c>
      <c r="BF7" s="10">
        <v>132</v>
      </c>
    </row>
    <row r="8" spans="2:58" ht="30" customHeight="1">
      <c r="B8" s="11" t="s">
        <v>85</v>
      </c>
      <c r="C8" s="11">
        <v>539</v>
      </c>
      <c r="D8" s="11">
        <v>255</v>
      </c>
      <c r="E8" s="11">
        <v>283</v>
      </c>
      <c r="F8" s="11"/>
      <c r="G8" s="11">
        <v>69</v>
      </c>
      <c r="H8" s="11">
        <v>101</v>
      </c>
      <c r="I8" s="11">
        <v>93</v>
      </c>
      <c r="J8" s="11">
        <v>88</v>
      </c>
      <c r="K8" s="11">
        <v>82</v>
      </c>
      <c r="L8" s="11">
        <v>105</v>
      </c>
      <c r="M8" s="11"/>
      <c r="N8" s="11">
        <v>161</v>
      </c>
      <c r="O8" s="11">
        <v>130</v>
      </c>
      <c r="P8" s="11">
        <v>127</v>
      </c>
      <c r="Q8" s="11">
        <v>119</v>
      </c>
      <c r="R8" s="11"/>
      <c r="S8" s="11">
        <v>72</v>
      </c>
      <c r="T8" s="11">
        <v>86</v>
      </c>
      <c r="U8" s="11">
        <v>57</v>
      </c>
      <c r="V8" s="11">
        <v>61</v>
      </c>
      <c r="W8" s="11">
        <v>54</v>
      </c>
      <c r="X8" s="11">
        <v>57</v>
      </c>
      <c r="Y8" s="11">
        <v>57</v>
      </c>
      <c r="Z8" s="11">
        <v>25</v>
      </c>
      <c r="AA8" s="11">
        <v>70</v>
      </c>
      <c r="AB8" s="11"/>
      <c r="AC8" s="11">
        <v>136</v>
      </c>
      <c r="AD8" s="11">
        <v>150</v>
      </c>
      <c r="AE8" s="11">
        <v>80</v>
      </c>
      <c r="AF8" s="11">
        <v>106</v>
      </c>
      <c r="AG8" s="11">
        <v>48</v>
      </c>
      <c r="AH8" s="11">
        <v>19</v>
      </c>
      <c r="AI8" s="11"/>
      <c r="AJ8" s="11">
        <v>208</v>
      </c>
      <c r="AK8" s="11">
        <v>130</v>
      </c>
      <c r="AL8" s="11">
        <v>34</v>
      </c>
      <c r="AM8" s="11">
        <v>45</v>
      </c>
      <c r="AN8" s="11">
        <v>103</v>
      </c>
      <c r="AO8" s="11">
        <v>10</v>
      </c>
      <c r="AP8" s="11"/>
      <c r="AQ8" s="11">
        <v>165</v>
      </c>
      <c r="AR8" s="11">
        <v>304</v>
      </c>
      <c r="AS8" s="11"/>
      <c r="AT8" s="11">
        <v>420</v>
      </c>
      <c r="AU8" s="11">
        <v>117</v>
      </c>
      <c r="AV8" s="11"/>
      <c r="AW8" s="11">
        <v>186</v>
      </c>
      <c r="AX8" s="11">
        <v>353</v>
      </c>
      <c r="AY8" s="11"/>
      <c r="AZ8" s="11">
        <v>122</v>
      </c>
      <c r="BA8" s="11">
        <v>397</v>
      </c>
      <c r="BB8" s="11"/>
      <c r="BC8" s="11">
        <v>107</v>
      </c>
      <c r="BD8" s="11">
        <v>73</v>
      </c>
      <c r="BE8" s="11">
        <v>113</v>
      </c>
      <c r="BF8" s="11">
        <v>128</v>
      </c>
    </row>
    <row r="9" spans="2:58" ht="43.15">
      <c r="B9" s="18" t="s">
        <v>470</v>
      </c>
      <c r="C9" s="17">
        <v>0.26717646913932402</v>
      </c>
      <c r="D9" s="17">
        <v>0.30809933091462799</v>
      </c>
      <c r="E9" s="17">
        <v>0.23129068395715099</v>
      </c>
      <c r="F9" s="17"/>
      <c r="G9" s="17">
        <v>0.33758575942911601</v>
      </c>
      <c r="H9" s="17">
        <v>0.41680284953433899</v>
      </c>
      <c r="I9" s="17">
        <v>0.40118692292831398</v>
      </c>
      <c r="J9" s="17">
        <v>0.21583227707086899</v>
      </c>
      <c r="K9" s="17">
        <v>0.108874383779166</v>
      </c>
      <c r="L9" s="17">
        <v>0.12696595525923701</v>
      </c>
      <c r="M9" s="17"/>
      <c r="N9" s="17">
        <v>0.35820200809559999</v>
      </c>
      <c r="O9" s="17">
        <v>0.26104590739681299</v>
      </c>
      <c r="P9" s="17">
        <v>0.24010471781204501</v>
      </c>
      <c r="Q9" s="17">
        <v>0.18228378714658899</v>
      </c>
      <c r="R9" s="17"/>
      <c r="S9" s="17">
        <v>0.44352191526620699</v>
      </c>
      <c r="T9" s="17">
        <v>0.18614710711529101</v>
      </c>
      <c r="U9" s="17">
        <v>0.171174602288237</v>
      </c>
      <c r="V9" s="17">
        <v>0.26915223933890597</v>
      </c>
      <c r="W9" s="17">
        <v>0.217292176842107</v>
      </c>
      <c r="X9" s="17">
        <v>0.30506041365026598</v>
      </c>
      <c r="Y9" s="17">
        <v>0.26847947794171201</v>
      </c>
      <c r="Z9" s="17">
        <v>0.25787804886244298</v>
      </c>
      <c r="AA9" s="17">
        <v>0.27195808371587998</v>
      </c>
      <c r="AB9" s="17"/>
      <c r="AC9" s="17">
        <v>0.42746427108940099</v>
      </c>
      <c r="AD9" s="17">
        <v>0.236583044658425</v>
      </c>
      <c r="AE9" s="17">
        <v>0.213278593600082</v>
      </c>
      <c r="AF9" s="17">
        <v>0.165029480061923</v>
      </c>
      <c r="AG9" s="17">
        <v>0.12970301569249201</v>
      </c>
      <c r="AH9" s="17">
        <v>0.50050754399536301</v>
      </c>
      <c r="AI9" s="17"/>
      <c r="AJ9" s="17">
        <v>0.197633503642622</v>
      </c>
      <c r="AK9" s="17">
        <v>0.231042718421233</v>
      </c>
      <c r="AL9" s="17">
        <v>0.24423814789658499</v>
      </c>
      <c r="AM9" s="17">
        <v>0.45692674418387103</v>
      </c>
      <c r="AN9" s="17">
        <v>0.38197558951521399</v>
      </c>
      <c r="AO9" s="17">
        <v>0.28992476793762501</v>
      </c>
      <c r="AP9" s="17"/>
      <c r="AQ9" s="17">
        <v>0.326510481062882</v>
      </c>
      <c r="AR9" s="17">
        <v>0.235834386784603</v>
      </c>
      <c r="AS9" s="17"/>
      <c r="AT9" s="17">
        <v>0.23727521359784101</v>
      </c>
      <c r="AU9" s="17">
        <v>0.37000981705594799</v>
      </c>
      <c r="AV9" s="17"/>
      <c r="AW9" s="17">
        <v>0.23096036490330901</v>
      </c>
      <c r="AX9" s="17">
        <v>0.28628486700057998</v>
      </c>
      <c r="AY9" s="17"/>
      <c r="AZ9" s="17">
        <v>0.43236354046842801</v>
      </c>
      <c r="BA9" s="17">
        <v>0.211608981270097</v>
      </c>
      <c r="BB9" s="17"/>
      <c r="BC9" s="17">
        <v>0.49667748306512699</v>
      </c>
      <c r="BD9" s="17">
        <v>0.20757977301463601</v>
      </c>
      <c r="BE9" s="17">
        <v>0.30112616857622598</v>
      </c>
      <c r="BF9" s="17">
        <v>0.22278400526287601</v>
      </c>
    </row>
    <row r="10" spans="2:58" ht="43.15">
      <c r="B10" s="18" t="s">
        <v>460</v>
      </c>
      <c r="C10" s="19">
        <v>0.73282353086067697</v>
      </c>
      <c r="D10" s="19">
        <v>0.69190066908537196</v>
      </c>
      <c r="E10" s="19">
        <v>0.76870931604284898</v>
      </c>
      <c r="F10" s="19"/>
      <c r="G10" s="19">
        <v>0.66241424057088405</v>
      </c>
      <c r="H10" s="19">
        <v>0.58319715046566101</v>
      </c>
      <c r="I10" s="19">
        <v>0.59881307707168696</v>
      </c>
      <c r="J10" s="19">
        <v>0.78416772292913095</v>
      </c>
      <c r="K10" s="19">
        <v>0.89112561622083397</v>
      </c>
      <c r="L10" s="19">
        <v>0.87303404474076296</v>
      </c>
      <c r="M10" s="19"/>
      <c r="N10" s="19">
        <v>0.64179799190440001</v>
      </c>
      <c r="O10" s="19">
        <v>0.73895409260318701</v>
      </c>
      <c r="P10" s="19">
        <v>0.75989528218795499</v>
      </c>
      <c r="Q10" s="19">
        <v>0.81771621285341101</v>
      </c>
      <c r="R10" s="19"/>
      <c r="S10" s="19">
        <v>0.55647808473379301</v>
      </c>
      <c r="T10" s="19">
        <v>0.81385289288470897</v>
      </c>
      <c r="U10" s="19">
        <v>0.828825397711763</v>
      </c>
      <c r="V10" s="19">
        <v>0.73084776066109403</v>
      </c>
      <c r="W10" s="19">
        <v>0.782707823157893</v>
      </c>
      <c r="X10" s="19">
        <v>0.69493958634973396</v>
      </c>
      <c r="Y10" s="19">
        <v>0.73152052205828799</v>
      </c>
      <c r="Z10" s="19">
        <v>0.74212195113755697</v>
      </c>
      <c r="AA10" s="19">
        <v>0.72804191628412096</v>
      </c>
      <c r="AB10" s="19"/>
      <c r="AC10" s="19">
        <v>0.57253572891059901</v>
      </c>
      <c r="AD10" s="19">
        <v>0.76341695534157505</v>
      </c>
      <c r="AE10" s="19">
        <v>0.78672140639991806</v>
      </c>
      <c r="AF10" s="19">
        <v>0.83497051993807703</v>
      </c>
      <c r="AG10" s="19">
        <v>0.87029698430750702</v>
      </c>
      <c r="AH10" s="19">
        <v>0.49949245600463699</v>
      </c>
      <c r="AI10" s="19"/>
      <c r="AJ10" s="19">
        <v>0.802366496357378</v>
      </c>
      <c r="AK10" s="19">
        <v>0.76895728157876697</v>
      </c>
      <c r="AL10" s="19">
        <v>0.75576185210341496</v>
      </c>
      <c r="AM10" s="19">
        <v>0.54307325581612897</v>
      </c>
      <c r="AN10" s="19">
        <v>0.61802441048478596</v>
      </c>
      <c r="AO10" s="19">
        <v>0.71007523206237499</v>
      </c>
      <c r="AP10" s="19"/>
      <c r="AQ10" s="19">
        <v>0.67348951893711795</v>
      </c>
      <c r="AR10" s="19">
        <v>0.764165613215397</v>
      </c>
      <c r="AS10" s="19"/>
      <c r="AT10" s="19">
        <v>0.76272478640215902</v>
      </c>
      <c r="AU10" s="19">
        <v>0.62999018294405196</v>
      </c>
      <c r="AV10" s="19"/>
      <c r="AW10" s="19">
        <v>0.76903963509669104</v>
      </c>
      <c r="AX10" s="19">
        <v>0.71371513299942002</v>
      </c>
      <c r="AY10" s="19"/>
      <c r="AZ10" s="19">
        <v>0.56763645953157205</v>
      </c>
      <c r="BA10" s="19">
        <v>0.78839101872990303</v>
      </c>
      <c r="BB10" s="19"/>
      <c r="BC10" s="19">
        <v>0.50332251693487295</v>
      </c>
      <c r="BD10" s="19">
        <v>0.79242022698536396</v>
      </c>
      <c r="BE10" s="19">
        <v>0.69887383142377502</v>
      </c>
      <c r="BF10" s="19">
        <v>0.77721599473712399</v>
      </c>
    </row>
    <row r="11" spans="2:58">
      <c r="B11" s="16" t="s">
        <v>20</v>
      </c>
    </row>
    <row r="12" spans="2:58">
      <c r="B12" t="s">
        <v>497</v>
      </c>
    </row>
    <row r="13" spans="2:58">
      <c r="B13" t="s">
        <v>498</v>
      </c>
    </row>
    <row r="15" spans="2:58">
      <c r="B15"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BF15"/>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471</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585</v>
      </c>
      <c r="D7" s="10">
        <v>269</v>
      </c>
      <c r="E7" s="10">
        <v>311</v>
      </c>
      <c r="F7" s="10"/>
      <c r="G7" s="10">
        <v>68</v>
      </c>
      <c r="H7" s="10">
        <v>101</v>
      </c>
      <c r="I7" s="10">
        <v>86</v>
      </c>
      <c r="J7" s="10">
        <v>105</v>
      </c>
      <c r="K7" s="10">
        <v>97</v>
      </c>
      <c r="L7" s="10">
        <v>123</v>
      </c>
      <c r="M7" s="10"/>
      <c r="N7" s="10">
        <v>148</v>
      </c>
      <c r="O7" s="10">
        <v>156</v>
      </c>
      <c r="P7" s="10">
        <v>149</v>
      </c>
      <c r="Q7" s="10">
        <v>132</v>
      </c>
      <c r="R7" s="10"/>
      <c r="S7" s="10">
        <v>102</v>
      </c>
      <c r="T7" s="10">
        <v>96</v>
      </c>
      <c r="U7" s="10">
        <v>48</v>
      </c>
      <c r="V7" s="10">
        <v>79</v>
      </c>
      <c r="W7" s="10">
        <v>50</v>
      </c>
      <c r="X7" s="10">
        <v>54</v>
      </c>
      <c r="Y7" s="10">
        <v>50</v>
      </c>
      <c r="Z7" s="10">
        <v>26</v>
      </c>
      <c r="AA7" s="10">
        <v>80</v>
      </c>
      <c r="AB7" s="10"/>
      <c r="AC7" s="10">
        <v>142</v>
      </c>
      <c r="AD7" s="10">
        <v>174</v>
      </c>
      <c r="AE7" s="10">
        <v>72</v>
      </c>
      <c r="AF7" s="10">
        <v>94</v>
      </c>
      <c r="AG7" s="10">
        <v>69</v>
      </c>
      <c r="AH7" s="10">
        <v>34</v>
      </c>
      <c r="AI7" s="10"/>
      <c r="AJ7" s="10">
        <v>214</v>
      </c>
      <c r="AK7" s="10">
        <v>135</v>
      </c>
      <c r="AL7" s="10">
        <v>43</v>
      </c>
      <c r="AM7" s="10">
        <v>44</v>
      </c>
      <c r="AN7" s="10">
        <v>122</v>
      </c>
      <c r="AO7" s="10">
        <v>23</v>
      </c>
      <c r="AP7" s="10"/>
      <c r="AQ7" s="10">
        <v>168</v>
      </c>
      <c r="AR7" s="10">
        <v>327</v>
      </c>
      <c r="AS7" s="10"/>
      <c r="AT7" s="10">
        <v>464</v>
      </c>
      <c r="AU7" s="10">
        <v>116</v>
      </c>
      <c r="AV7" s="10"/>
      <c r="AW7" s="10">
        <v>229</v>
      </c>
      <c r="AX7" s="10">
        <v>356</v>
      </c>
      <c r="AY7" s="10"/>
      <c r="AZ7" s="10">
        <v>116</v>
      </c>
      <c r="BA7" s="10">
        <v>454</v>
      </c>
      <c r="BB7" s="10"/>
      <c r="BC7" s="10">
        <v>124</v>
      </c>
      <c r="BD7" s="10">
        <v>89</v>
      </c>
      <c r="BE7" s="10">
        <v>93</v>
      </c>
      <c r="BF7" s="10">
        <v>155</v>
      </c>
    </row>
    <row r="8" spans="2:58" ht="30" customHeight="1">
      <c r="B8" s="11" t="s">
        <v>85</v>
      </c>
      <c r="C8" s="11">
        <v>579</v>
      </c>
      <c r="D8" s="11">
        <v>275</v>
      </c>
      <c r="E8" s="11">
        <v>299</v>
      </c>
      <c r="F8" s="11"/>
      <c r="G8" s="11">
        <v>76</v>
      </c>
      <c r="H8" s="11">
        <v>100</v>
      </c>
      <c r="I8" s="11">
        <v>93</v>
      </c>
      <c r="J8" s="11">
        <v>103</v>
      </c>
      <c r="K8" s="11">
        <v>89</v>
      </c>
      <c r="L8" s="11">
        <v>113</v>
      </c>
      <c r="M8" s="11"/>
      <c r="N8" s="11">
        <v>145</v>
      </c>
      <c r="O8" s="11">
        <v>153</v>
      </c>
      <c r="P8" s="11">
        <v>148</v>
      </c>
      <c r="Q8" s="11">
        <v>133</v>
      </c>
      <c r="R8" s="11"/>
      <c r="S8" s="11">
        <v>93</v>
      </c>
      <c r="T8" s="11">
        <v>97</v>
      </c>
      <c r="U8" s="11">
        <v>54</v>
      </c>
      <c r="V8" s="11">
        <v>74</v>
      </c>
      <c r="W8" s="11">
        <v>51</v>
      </c>
      <c r="X8" s="11">
        <v>58</v>
      </c>
      <c r="Y8" s="11">
        <v>49</v>
      </c>
      <c r="Z8" s="11">
        <v>25</v>
      </c>
      <c r="AA8" s="11">
        <v>78</v>
      </c>
      <c r="AB8" s="11"/>
      <c r="AC8" s="11">
        <v>141</v>
      </c>
      <c r="AD8" s="11">
        <v>170</v>
      </c>
      <c r="AE8" s="11">
        <v>72</v>
      </c>
      <c r="AF8" s="11">
        <v>95</v>
      </c>
      <c r="AG8" s="11">
        <v>67</v>
      </c>
      <c r="AH8" s="11">
        <v>34</v>
      </c>
      <c r="AI8" s="11"/>
      <c r="AJ8" s="11">
        <v>201</v>
      </c>
      <c r="AK8" s="11">
        <v>136</v>
      </c>
      <c r="AL8" s="11">
        <v>43</v>
      </c>
      <c r="AM8" s="11">
        <v>46</v>
      </c>
      <c r="AN8" s="11">
        <v>123</v>
      </c>
      <c r="AO8" s="11">
        <v>25</v>
      </c>
      <c r="AP8" s="11"/>
      <c r="AQ8" s="11">
        <v>168</v>
      </c>
      <c r="AR8" s="11">
        <v>322</v>
      </c>
      <c r="AS8" s="11"/>
      <c r="AT8" s="11">
        <v>458</v>
      </c>
      <c r="AU8" s="11">
        <v>117</v>
      </c>
      <c r="AV8" s="11"/>
      <c r="AW8" s="11">
        <v>230</v>
      </c>
      <c r="AX8" s="11">
        <v>349</v>
      </c>
      <c r="AY8" s="11"/>
      <c r="AZ8" s="11">
        <v>118</v>
      </c>
      <c r="BA8" s="11">
        <v>446</v>
      </c>
      <c r="BB8" s="11"/>
      <c r="BC8" s="11">
        <v>130</v>
      </c>
      <c r="BD8" s="11">
        <v>88</v>
      </c>
      <c r="BE8" s="11">
        <v>91</v>
      </c>
      <c r="BF8" s="11">
        <v>149</v>
      </c>
    </row>
    <row r="9" spans="2:58" ht="43.15">
      <c r="B9" s="18" t="s">
        <v>472</v>
      </c>
      <c r="C9" s="17">
        <v>0.17710617821649899</v>
      </c>
      <c r="D9" s="17">
        <v>0.21613447749565201</v>
      </c>
      <c r="E9" s="17">
        <v>0.144171092895231</v>
      </c>
      <c r="F9" s="17"/>
      <c r="G9" s="17">
        <v>0.264690500217173</v>
      </c>
      <c r="H9" s="17">
        <v>0.299056253555258</v>
      </c>
      <c r="I9" s="17">
        <v>0.25062534862103503</v>
      </c>
      <c r="J9" s="17">
        <v>0.16891289880510801</v>
      </c>
      <c r="K9" s="17">
        <v>4.0680724939587298E-2</v>
      </c>
      <c r="L9" s="17">
        <v>7.2825532210497507E-2</v>
      </c>
      <c r="M9" s="17"/>
      <c r="N9" s="17">
        <v>0.21646562249965001</v>
      </c>
      <c r="O9" s="17">
        <v>0.16058637461481201</v>
      </c>
      <c r="P9" s="17">
        <v>0.171712155844018</v>
      </c>
      <c r="Q9" s="17">
        <v>0.15930755614342701</v>
      </c>
      <c r="R9" s="17"/>
      <c r="S9" s="17">
        <v>0.30198242663729002</v>
      </c>
      <c r="T9" s="17">
        <v>0.17788592971355099</v>
      </c>
      <c r="U9" s="17">
        <v>0.10803251720254201</v>
      </c>
      <c r="V9" s="17">
        <v>0.15541680979154299</v>
      </c>
      <c r="W9" s="17">
        <v>0.19721858987346999</v>
      </c>
      <c r="X9" s="17">
        <v>9.3789373184024E-2</v>
      </c>
      <c r="Y9" s="17">
        <v>0.10151974026974001</v>
      </c>
      <c r="Z9" s="17">
        <v>0.26727811841842902</v>
      </c>
      <c r="AA9" s="17">
        <v>0.16215919339645299</v>
      </c>
      <c r="AB9" s="17"/>
      <c r="AC9" s="17">
        <v>0.26826186949599701</v>
      </c>
      <c r="AD9" s="17">
        <v>0.15881707251441801</v>
      </c>
      <c r="AE9" s="17">
        <v>0.21751763555034501</v>
      </c>
      <c r="AF9" s="17">
        <v>9.2819742617319304E-2</v>
      </c>
      <c r="AG9" s="17">
        <v>0.13610347205887599</v>
      </c>
      <c r="AH9" s="17">
        <v>0.11932939384894301</v>
      </c>
      <c r="AI9" s="17"/>
      <c r="AJ9" s="17">
        <v>0.121627904795533</v>
      </c>
      <c r="AK9" s="17">
        <v>0.193108776224831</v>
      </c>
      <c r="AL9" s="17">
        <v>0.132996666228405</v>
      </c>
      <c r="AM9" s="17">
        <v>0.16037177380964401</v>
      </c>
      <c r="AN9" s="17">
        <v>0.29266486846418099</v>
      </c>
      <c r="AO9" s="17">
        <v>0.11122361892043001</v>
      </c>
      <c r="AP9" s="17"/>
      <c r="AQ9" s="17">
        <v>0.26877828812819798</v>
      </c>
      <c r="AR9" s="17">
        <v>0.16290431118847301</v>
      </c>
      <c r="AS9" s="17"/>
      <c r="AT9" s="17">
        <v>0.15714423484832499</v>
      </c>
      <c r="AU9" s="17">
        <v>0.25542717053223302</v>
      </c>
      <c r="AV9" s="17"/>
      <c r="AW9" s="17">
        <v>0.19397774857952799</v>
      </c>
      <c r="AX9" s="17">
        <v>0.165958995078614</v>
      </c>
      <c r="AY9" s="17"/>
      <c r="AZ9" s="17">
        <v>0.26051573007636297</v>
      </c>
      <c r="BA9" s="17">
        <v>0.152232227978395</v>
      </c>
      <c r="BB9" s="17"/>
      <c r="BC9" s="17">
        <v>0.32449962252676201</v>
      </c>
      <c r="BD9" s="17">
        <v>8.4558993026868104E-2</v>
      </c>
      <c r="BE9" s="17">
        <v>0.18681562185106801</v>
      </c>
      <c r="BF9" s="17">
        <v>0.15432487098718001</v>
      </c>
    </row>
    <row r="10" spans="2:58" ht="43.15">
      <c r="B10" s="18" t="s">
        <v>460</v>
      </c>
      <c r="C10" s="19">
        <v>0.82289382178350101</v>
      </c>
      <c r="D10" s="19">
        <v>0.78386552250434804</v>
      </c>
      <c r="E10" s="19">
        <v>0.855828907104769</v>
      </c>
      <c r="F10" s="19"/>
      <c r="G10" s="19">
        <v>0.735309499782827</v>
      </c>
      <c r="H10" s="19">
        <v>0.700943746444742</v>
      </c>
      <c r="I10" s="19">
        <v>0.74937465137896497</v>
      </c>
      <c r="J10" s="19">
        <v>0.83108710119489204</v>
      </c>
      <c r="K10" s="19">
        <v>0.95931927506041303</v>
      </c>
      <c r="L10" s="19">
        <v>0.92717446778950197</v>
      </c>
      <c r="M10" s="19"/>
      <c r="N10" s="19">
        <v>0.78353437750035004</v>
      </c>
      <c r="O10" s="19">
        <v>0.83941362538518804</v>
      </c>
      <c r="P10" s="19">
        <v>0.828287844155982</v>
      </c>
      <c r="Q10" s="19">
        <v>0.84069244385657305</v>
      </c>
      <c r="R10" s="19"/>
      <c r="S10" s="19">
        <v>0.69801757336270998</v>
      </c>
      <c r="T10" s="19">
        <v>0.82211407028644901</v>
      </c>
      <c r="U10" s="19">
        <v>0.89196748279745797</v>
      </c>
      <c r="V10" s="19">
        <v>0.84458319020845696</v>
      </c>
      <c r="W10" s="19">
        <v>0.80278141012653004</v>
      </c>
      <c r="X10" s="19">
        <v>0.90621062681597597</v>
      </c>
      <c r="Y10" s="19">
        <v>0.89848025973026002</v>
      </c>
      <c r="Z10" s="19">
        <v>0.73272188158157203</v>
      </c>
      <c r="AA10" s="19">
        <v>0.83784080660354698</v>
      </c>
      <c r="AB10" s="19"/>
      <c r="AC10" s="19">
        <v>0.73173813050400305</v>
      </c>
      <c r="AD10" s="19">
        <v>0.84118292748558199</v>
      </c>
      <c r="AE10" s="19">
        <v>0.78248236444965502</v>
      </c>
      <c r="AF10" s="19">
        <v>0.90718025738268104</v>
      </c>
      <c r="AG10" s="19">
        <v>0.86389652794112404</v>
      </c>
      <c r="AH10" s="19">
        <v>0.88067060615105697</v>
      </c>
      <c r="AI10" s="19"/>
      <c r="AJ10" s="19">
        <v>0.87837209520446702</v>
      </c>
      <c r="AK10" s="19">
        <v>0.80689122377516898</v>
      </c>
      <c r="AL10" s="19">
        <v>0.867003333771595</v>
      </c>
      <c r="AM10" s="19">
        <v>0.83962822619035504</v>
      </c>
      <c r="AN10" s="19">
        <v>0.70733513153581895</v>
      </c>
      <c r="AO10" s="19">
        <v>0.88877638107957002</v>
      </c>
      <c r="AP10" s="19"/>
      <c r="AQ10" s="19">
        <v>0.73122171187180296</v>
      </c>
      <c r="AR10" s="19">
        <v>0.83709568881152696</v>
      </c>
      <c r="AS10" s="19"/>
      <c r="AT10" s="19">
        <v>0.84285576515167504</v>
      </c>
      <c r="AU10" s="19">
        <v>0.74457282946776704</v>
      </c>
      <c r="AV10" s="19"/>
      <c r="AW10" s="19">
        <v>0.80602225142047201</v>
      </c>
      <c r="AX10" s="19">
        <v>0.834041004921386</v>
      </c>
      <c r="AY10" s="19"/>
      <c r="AZ10" s="19">
        <v>0.73948426992363703</v>
      </c>
      <c r="BA10" s="19">
        <v>0.84776777202160503</v>
      </c>
      <c r="BB10" s="19"/>
      <c r="BC10" s="19">
        <v>0.67550037747323799</v>
      </c>
      <c r="BD10" s="19">
        <v>0.91544100697313202</v>
      </c>
      <c r="BE10" s="19">
        <v>0.81318437814893196</v>
      </c>
      <c r="BF10" s="19">
        <v>0.84567512901282005</v>
      </c>
    </row>
    <row r="11" spans="2:58">
      <c r="B11" s="16" t="s">
        <v>20</v>
      </c>
    </row>
    <row r="12" spans="2:58">
      <c r="B12" t="s">
        <v>497</v>
      </c>
    </row>
    <row r="13" spans="2:58">
      <c r="B13" t="s">
        <v>498</v>
      </c>
    </row>
    <row r="15" spans="2:58">
      <c r="B15"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BF15"/>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473</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605</v>
      </c>
      <c r="D7" s="10">
        <v>292</v>
      </c>
      <c r="E7" s="10">
        <v>309</v>
      </c>
      <c r="F7" s="10"/>
      <c r="G7" s="10">
        <v>83</v>
      </c>
      <c r="H7" s="10">
        <v>93</v>
      </c>
      <c r="I7" s="10">
        <v>98</v>
      </c>
      <c r="J7" s="10">
        <v>92</v>
      </c>
      <c r="K7" s="10">
        <v>93</v>
      </c>
      <c r="L7" s="10">
        <v>142</v>
      </c>
      <c r="M7" s="10"/>
      <c r="N7" s="10">
        <v>184</v>
      </c>
      <c r="O7" s="10">
        <v>159</v>
      </c>
      <c r="P7" s="10">
        <v>121</v>
      </c>
      <c r="Q7" s="10">
        <v>141</v>
      </c>
      <c r="R7" s="10"/>
      <c r="S7" s="10">
        <v>119</v>
      </c>
      <c r="T7" s="10">
        <v>89</v>
      </c>
      <c r="U7" s="10">
        <v>63</v>
      </c>
      <c r="V7" s="10">
        <v>69</v>
      </c>
      <c r="W7" s="10">
        <v>51</v>
      </c>
      <c r="X7" s="10">
        <v>53</v>
      </c>
      <c r="Y7" s="10">
        <v>54</v>
      </c>
      <c r="Z7" s="10">
        <v>24</v>
      </c>
      <c r="AA7" s="10">
        <v>83</v>
      </c>
      <c r="AB7" s="10"/>
      <c r="AC7" s="10">
        <v>148</v>
      </c>
      <c r="AD7" s="10">
        <v>194</v>
      </c>
      <c r="AE7" s="10">
        <v>79</v>
      </c>
      <c r="AF7" s="10">
        <v>98</v>
      </c>
      <c r="AG7" s="10">
        <v>65</v>
      </c>
      <c r="AH7" s="10">
        <v>21</v>
      </c>
      <c r="AI7" s="10"/>
      <c r="AJ7" s="10">
        <v>236</v>
      </c>
      <c r="AK7" s="10">
        <v>131</v>
      </c>
      <c r="AL7" s="10">
        <v>44</v>
      </c>
      <c r="AM7" s="10">
        <v>49</v>
      </c>
      <c r="AN7" s="10">
        <v>118</v>
      </c>
      <c r="AO7" s="10">
        <v>22</v>
      </c>
      <c r="AP7" s="10"/>
      <c r="AQ7" s="10">
        <v>175</v>
      </c>
      <c r="AR7" s="10">
        <v>336</v>
      </c>
      <c r="AS7" s="10"/>
      <c r="AT7" s="10">
        <v>464</v>
      </c>
      <c r="AU7" s="10">
        <v>140</v>
      </c>
      <c r="AV7" s="10"/>
      <c r="AW7" s="10">
        <v>202</v>
      </c>
      <c r="AX7" s="10">
        <v>403</v>
      </c>
      <c r="AY7" s="10"/>
      <c r="AZ7" s="10">
        <v>121</v>
      </c>
      <c r="BA7" s="10">
        <v>461</v>
      </c>
      <c r="BB7" s="10"/>
      <c r="BC7" s="10">
        <v>125</v>
      </c>
      <c r="BD7" s="10">
        <v>88</v>
      </c>
      <c r="BE7" s="10">
        <v>116</v>
      </c>
      <c r="BF7" s="10">
        <v>140</v>
      </c>
    </row>
    <row r="8" spans="2:58" ht="30" customHeight="1">
      <c r="B8" s="11" t="s">
        <v>85</v>
      </c>
      <c r="C8" s="11">
        <v>607</v>
      </c>
      <c r="D8" s="11">
        <v>304</v>
      </c>
      <c r="E8" s="11">
        <v>299</v>
      </c>
      <c r="F8" s="11"/>
      <c r="G8" s="11">
        <v>98</v>
      </c>
      <c r="H8" s="11">
        <v>93</v>
      </c>
      <c r="I8" s="11">
        <v>105</v>
      </c>
      <c r="J8" s="11">
        <v>89</v>
      </c>
      <c r="K8" s="11">
        <v>87</v>
      </c>
      <c r="L8" s="11">
        <v>131</v>
      </c>
      <c r="M8" s="11"/>
      <c r="N8" s="11">
        <v>185</v>
      </c>
      <c r="O8" s="11">
        <v>158</v>
      </c>
      <c r="P8" s="11">
        <v>119</v>
      </c>
      <c r="Q8" s="11">
        <v>145</v>
      </c>
      <c r="R8" s="11"/>
      <c r="S8" s="11">
        <v>111</v>
      </c>
      <c r="T8" s="11">
        <v>88</v>
      </c>
      <c r="U8" s="11">
        <v>70</v>
      </c>
      <c r="V8" s="11">
        <v>67</v>
      </c>
      <c r="W8" s="11">
        <v>54</v>
      </c>
      <c r="X8" s="11">
        <v>57</v>
      </c>
      <c r="Y8" s="11">
        <v>53</v>
      </c>
      <c r="Z8" s="11">
        <v>24</v>
      </c>
      <c r="AA8" s="11">
        <v>83</v>
      </c>
      <c r="AB8" s="11"/>
      <c r="AC8" s="11">
        <v>150</v>
      </c>
      <c r="AD8" s="11">
        <v>192</v>
      </c>
      <c r="AE8" s="11">
        <v>82</v>
      </c>
      <c r="AF8" s="11">
        <v>99</v>
      </c>
      <c r="AG8" s="11">
        <v>64</v>
      </c>
      <c r="AH8" s="11">
        <v>21</v>
      </c>
      <c r="AI8" s="11"/>
      <c r="AJ8" s="11">
        <v>225</v>
      </c>
      <c r="AK8" s="11">
        <v>135</v>
      </c>
      <c r="AL8" s="11">
        <v>45</v>
      </c>
      <c r="AM8" s="11">
        <v>52</v>
      </c>
      <c r="AN8" s="11">
        <v>119</v>
      </c>
      <c r="AO8" s="11">
        <v>24</v>
      </c>
      <c r="AP8" s="11"/>
      <c r="AQ8" s="11">
        <v>179</v>
      </c>
      <c r="AR8" s="11">
        <v>333</v>
      </c>
      <c r="AS8" s="11"/>
      <c r="AT8" s="11">
        <v>465</v>
      </c>
      <c r="AU8" s="11">
        <v>141</v>
      </c>
      <c r="AV8" s="11"/>
      <c r="AW8" s="11">
        <v>204</v>
      </c>
      <c r="AX8" s="11">
        <v>403</v>
      </c>
      <c r="AY8" s="11"/>
      <c r="AZ8" s="11">
        <v>121</v>
      </c>
      <c r="BA8" s="11">
        <v>460</v>
      </c>
      <c r="BB8" s="11"/>
      <c r="BC8" s="11">
        <v>132</v>
      </c>
      <c r="BD8" s="11">
        <v>87</v>
      </c>
      <c r="BE8" s="11">
        <v>117</v>
      </c>
      <c r="BF8" s="11">
        <v>136</v>
      </c>
    </row>
    <row r="9" spans="2:58" ht="72">
      <c r="B9" s="18" t="s">
        <v>474</v>
      </c>
      <c r="C9" s="17">
        <v>0.70966309468342603</v>
      </c>
      <c r="D9" s="17">
        <v>0.68588180671337895</v>
      </c>
      <c r="E9" s="17">
        <v>0.73283454586781005</v>
      </c>
      <c r="F9" s="17"/>
      <c r="G9" s="17">
        <v>0.75398838028808302</v>
      </c>
      <c r="H9" s="17">
        <v>0.66905070345659101</v>
      </c>
      <c r="I9" s="17">
        <v>0.78956876598077397</v>
      </c>
      <c r="J9" s="17">
        <v>0.70790966246815601</v>
      </c>
      <c r="K9" s="17">
        <v>0.61344020284369205</v>
      </c>
      <c r="L9" s="17">
        <v>0.70375806246487504</v>
      </c>
      <c r="M9" s="17"/>
      <c r="N9" s="17">
        <v>0.72537459862526799</v>
      </c>
      <c r="O9" s="17">
        <v>0.74354764899682102</v>
      </c>
      <c r="P9" s="17">
        <v>0.63499519263328696</v>
      </c>
      <c r="Q9" s="17">
        <v>0.71410004514051895</v>
      </c>
      <c r="R9" s="17"/>
      <c r="S9" s="17">
        <v>0.70413327836386197</v>
      </c>
      <c r="T9" s="17">
        <v>0.72949840259661702</v>
      </c>
      <c r="U9" s="17">
        <v>0.75130703877151295</v>
      </c>
      <c r="V9" s="17">
        <v>0.71195394089216602</v>
      </c>
      <c r="W9" s="17">
        <v>0.69231467993501405</v>
      </c>
      <c r="X9" s="17">
        <v>0.72025241589327305</v>
      </c>
      <c r="Y9" s="17">
        <v>0.66847292940932801</v>
      </c>
      <c r="Z9" s="17">
        <v>0.68191508320335803</v>
      </c>
      <c r="AA9" s="17">
        <v>0.69745425952073703</v>
      </c>
      <c r="AB9" s="17"/>
      <c r="AC9" s="17">
        <v>0.81057115074261099</v>
      </c>
      <c r="AD9" s="17">
        <v>0.66880158739097095</v>
      </c>
      <c r="AE9" s="17">
        <v>0.67822716200662703</v>
      </c>
      <c r="AF9" s="17">
        <v>0.65995871621972801</v>
      </c>
      <c r="AG9" s="17">
        <v>0.72703503433386196</v>
      </c>
      <c r="AH9" s="17">
        <v>0.66763019289363301</v>
      </c>
      <c r="AI9" s="17"/>
      <c r="AJ9" s="17">
        <v>0.66005743264625005</v>
      </c>
      <c r="AK9" s="17">
        <v>0.71080850984352795</v>
      </c>
      <c r="AL9" s="17">
        <v>0.77340159317971602</v>
      </c>
      <c r="AM9" s="17">
        <v>0.79188722607193496</v>
      </c>
      <c r="AN9" s="17">
        <v>0.73667747956970397</v>
      </c>
      <c r="AO9" s="17">
        <v>0.71414846004924704</v>
      </c>
      <c r="AP9" s="17"/>
      <c r="AQ9" s="17">
        <v>0.77952595401097102</v>
      </c>
      <c r="AR9" s="17">
        <v>0.68809528339099602</v>
      </c>
      <c r="AS9" s="17"/>
      <c r="AT9" s="17">
        <v>0.68207064426381603</v>
      </c>
      <c r="AU9" s="17">
        <v>0.79827455410889803</v>
      </c>
      <c r="AV9" s="17"/>
      <c r="AW9" s="17">
        <v>0.74549850845952403</v>
      </c>
      <c r="AX9" s="17">
        <v>0.69147692487986301</v>
      </c>
      <c r="AY9" s="17"/>
      <c r="AZ9" s="17">
        <v>0.80256377104639998</v>
      </c>
      <c r="BA9" s="17">
        <v>0.69027754148658804</v>
      </c>
      <c r="BB9" s="17"/>
      <c r="BC9" s="17">
        <v>0.75477019276286905</v>
      </c>
      <c r="BD9" s="17">
        <v>0.75826994367935996</v>
      </c>
      <c r="BE9" s="17">
        <v>0.73570221115716405</v>
      </c>
      <c r="BF9" s="17">
        <v>0.66838745250575804</v>
      </c>
    </row>
    <row r="10" spans="2:58" ht="57.6">
      <c r="B10" s="18" t="s">
        <v>475</v>
      </c>
      <c r="C10" s="19">
        <v>0.29033690531657402</v>
      </c>
      <c r="D10" s="19">
        <v>0.31411819328662099</v>
      </c>
      <c r="E10" s="19">
        <v>0.26716545413219001</v>
      </c>
      <c r="F10" s="19"/>
      <c r="G10" s="19">
        <v>0.24601161971191701</v>
      </c>
      <c r="H10" s="19">
        <v>0.33094929654340899</v>
      </c>
      <c r="I10" s="19">
        <v>0.210431234019226</v>
      </c>
      <c r="J10" s="19">
        <v>0.29209033753184399</v>
      </c>
      <c r="K10" s="19">
        <v>0.386559797156308</v>
      </c>
      <c r="L10" s="19">
        <v>0.29624193753512501</v>
      </c>
      <c r="M10" s="19"/>
      <c r="N10" s="19">
        <v>0.27462540137473201</v>
      </c>
      <c r="O10" s="19">
        <v>0.25645235100317898</v>
      </c>
      <c r="P10" s="19">
        <v>0.36500480736671298</v>
      </c>
      <c r="Q10" s="19">
        <v>0.285899954859482</v>
      </c>
      <c r="R10" s="19"/>
      <c r="S10" s="19">
        <v>0.29586672163613797</v>
      </c>
      <c r="T10" s="19">
        <v>0.27050159740338298</v>
      </c>
      <c r="U10" s="19">
        <v>0.248692961228487</v>
      </c>
      <c r="V10" s="19">
        <v>0.28804605910783398</v>
      </c>
      <c r="W10" s="19">
        <v>0.307685320064986</v>
      </c>
      <c r="X10" s="19">
        <v>0.27974758410672701</v>
      </c>
      <c r="Y10" s="19">
        <v>0.33152707059067199</v>
      </c>
      <c r="Z10" s="19">
        <v>0.31808491679664203</v>
      </c>
      <c r="AA10" s="19">
        <v>0.30254574047926303</v>
      </c>
      <c r="AB10" s="19"/>
      <c r="AC10" s="19">
        <v>0.18942884925738901</v>
      </c>
      <c r="AD10" s="19">
        <v>0.33119841260902899</v>
      </c>
      <c r="AE10" s="19">
        <v>0.32177283799337297</v>
      </c>
      <c r="AF10" s="19">
        <v>0.34004128378027199</v>
      </c>
      <c r="AG10" s="19">
        <v>0.27296496566613798</v>
      </c>
      <c r="AH10" s="19">
        <v>0.33236980710636699</v>
      </c>
      <c r="AI10" s="19"/>
      <c r="AJ10" s="19">
        <v>0.33994256735375</v>
      </c>
      <c r="AK10" s="19">
        <v>0.289191490156472</v>
      </c>
      <c r="AL10" s="19">
        <v>0.22659840682028301</v>
      </c>
      <c r="AM10" s="19">
        <v>0.20811277392806499</v>
      </c>
      <c r="AN10" s="19">
        <v>0.26332252043029603</v>
      </c>
      <c r="AO10" s="19">
        <v>0.28585153995075302</v>
      </c>
      <c r="AP10" s="19"/>
      <c r="AQ10" s="19">
        <v>0.220474045989029</v>
      </c>
      <c r="AR10" s="19">
        <v>0.31190471660900398</v>
      </c>
      <c r="AS10" s="19"/>
      <c r="AT10" s="19">
        <v>0.31792935573618403</v>
      </c>
      <c r="AU10" s="19">
        <v>0.201725445891102</v>
      </c>
      <c r="AV10" s="19"/>
      <c r="AW10" s="19">
        <v>0.25450149154047602</v>
      </c>
      <c r="AX10" s="19">
        <v>0.30852307512013699</v>
      </c>
      <c r="AY10" s="19"/>
      <c r="AZ10" s="19">
        <v>0.197436228953601</v>
      </c>
      <c r="BA10" s="19">
        <v>0.30972245851341201</v>
      </c>
      <c r="BB10" s="19"/>
      <c r="BC10" s="19">
        <v>0.245229807237131</v>
      </c>
      <c r="BD10" s="19">
        <v>0.24173005632064001</v>
      </c>
      <c r="BE10" s="19">
        <v>0.264297788842836</v>
      </c>
      <c r="BF10" s="19">
        <v>0.33161254749424202</v>
      </c>
    </row>
    <row r="11" spans="2:58">
      <c r="B11" s="16" t="s">
        <v>20</v>
      </c>
    </row>
    <row r="12" spans="2:58">
      <c r="B12" t="s">
        <v>497</v>
      </c>
    </row>
    <row r="13" spans="2:58">
      <c r="B13" t="s">
        <v>498</v>
      </c>
    </row>
    <row r="15" spans="2:58">
      <c r="B15"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BF15"/>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476</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605</v>
      </c>
      <c r="D7" s="10">
        <v>270</v>
      </c>
      <c r="E7" s="10">
        <v>330</v>
      </c>
      <c r="F7" s="10"/>
      <c r="G7" s="10">
        <v>76</v>
      </c>
      <c r="H7" s="10">
        <v>112</v>
      </c>
      <c r="I7" s="10">
        <v>81</v>
      </c>
      <c r="J7" s="10">
        <v>92</v>
      </c>
      <c r="K7" s="10">
        <v>97</v>
      </c>
      <c r="L7" s="10">
        <v>142</v>
      </c>
      <c r="M7" s="10"/>
      <c r="N7" s="10">
        <v>163</v>
      </c>
      <c r="O7" s="10">
        <v>157</v>
      </c>
      <c r="P7" s="10">
        <v>129</v>
      </c>
      <c r="Q7" s="10">
        <v>156</v>
      </c>
      <c r="R7" s="10"/>
      <c r="S7" s="10">
        <v>97</v>
      </c>
      <c r="T7" s="10">
        <v>118</v>
      </c>
      <c r="U7" s="10">
        <v>54</v>
      </c>
      <c r="V7" s="10">
        <v>68</v>
      </c>
      <c r="W7" s="10">
        <v>51</v>
      </c>
      <c r="X7" s="10">
        <v>60</v>
      </c>
      <c r="Y7" s="10">
        <v>58</v>
      </c>
      <c r="Z7" s="10">
        <v>30</v>
      </c>
      <c r="AA7" s="10">
        <v>69</v>
      </c>
      <c r="AB7" s="10"/>
      <c r="AC7" s="10">
        <v>138</v>
      </c>
      <c r="AD7" s="10">
        <v>188</v>
      </c>
      <c r="AE7" s="10">
        <v>78</v>
      </c>
      <c r="AF7" s="10">
        <v>107</v>
      </c>
      <c r="AG7" s="10">
        <v>61</v>
      </c>
      <c r="AH7" s="10">
        <v>33</v>
      </c>
      <c r="AI7" s="10"/>
      <c r="AJ7" s="10">
        <v>230</v>
      </c>
      <c r="AK7" s="10">
        <v>131</v>
      </c>
      <c r="AL7" s="10">
        <v>43</v>
      </c>
      <c r="AM7" s="10">
        <v>50</v>
      </c>
      <c r="AN7" s="10">
        <v>124</v>
      </c>
      <c r="AO7" s="10">
        <v>20</v>
      </c>
      <c r="AP7" s="10"/>
      <c r="AQ7" s="10">
        <v>184</v>
      </c>
      <c r="AR7" s="10">
        <v>327</v>
      </c>
      <c r="AS7" s="10"/>
      <c r="AT7" s="10">
        <v>468</v>
      </c>
      <c r="AU7" s="10">
        <v>131</v>
      </c>
      <c r="AV7" s="10"/>
      <c r="AW7" s="10">
        <v>210</v>
      </c>
      <c r="AX7" s="10">
        <v>395</v>
      </c>
      <c r="AY7" s="10"/>
      <c r="AZ7" s="10">
        <v>123</v>
      </c>
      <c r="BA7" s="10">
        <v>459</v>
      </c>
      <c r="BB7" s="10"/>
      <c r="BC7" s="10">
        <v>129</v>
      </c>
      <c r="BD7" s="10">
        <v>89</v>
      </c>
      <c r="BE7" s="10">
        <v>94</v>
      </c>
      <c r="BF7" s="10">
        <v>149</v>
      </c>
    </row>
    <row r="8" spans="2:58" ht="30" customHeight="1">
      <c r="B8" s="11" t="s">
        <v>85</v>
      </c>
      <c r="C8" s="11">
        <v>604</v>
      </c>
      <c r="D8" s="11">
        <v>279</v>
      </c>
      <c r="E8" s="11">
        <v>320</v>
      </c>
      <c r="F8" s="11"/>
      <c r="G8" s="11">
        <v>90</v>
      </c>
      <c r="H8" s="11">
        <v>111</v>
      </c>
      <c r="I8" s="11">
        <v>87</v>
      </c>
      <c r="J8" s="11">
        <v>91</v>
      </c>
      <c r="K8" s="11">
        <v>90</v>
      </c>
      <c r="L8" s="11">
        <v>131</v>
      </c>
      <c r="M8" s="11"/>
      <c r="N8" s="11">
        <v>159</v>
      </c>
      <c r="O8" s="11">
        <v>156</v>
      </c>
      <c r="P8" s="11">
        <v>127</v>
      </c>
      <c r="Q8" s="11">
        <v>162</v>
      </c>
      <c r="R8" s="11"/>
      <c r="S8" s="11">
        <v>90</v>
      </c>
      <c r="T8" s="11">
        <v>119</v>
      </c>
      <c r="U8" s="11">
        <v>60</v>
      </c>
      <c r="V8" s="11">
        <v>64</v>
      </c>
      <c r="W8" s="11">
        <v>51</v>
      </c>
      <c r="X8" s="11">
        <v>65</v>
      </c>
      <c r="Y8" s="11">
        <v>57</v>
      </c>
      <c r="Z8" s="11">
        <v>28</v>
      </c>
      <c r="AA8" s="11">
        <v>69</v>
      </c>
      <c r="AB8" s="11"/>
      <c r="AC8" s="11">
        <v>139</v>
      </c>
      <c r="AD8" s="11">
        <v>185</v>
      </c>
      <c r="AE8" s="11">
        <v>80</v>
      </c>
      <c r="AF8" s="11">
        <v>107</v>
      </c>
      <c r="AG8" s="11">
        <v>61</v>
      </c>
      <c r="AH8" s="11">
        <v>33</v>
      </c>
      <c r="AI8" s="11"/>
      <c r="AJ8" s="11">
        <v>217</v>
      </c>
      <c r="AK8" s="11">
        <v>131</v>
      </c>
      <c r="AL8" s="11">
        <v>45</v>
      </c>
      <c r="AM8" s="11">
        <v>55</v>
      </c>
      <c r="AN8" s="11">
        <v>125</v>
      </c>
      <c r="AO8" s="11">
        <v>22</v>
      </c>
      <c r="AP8" s="11"/>
      <c r="AQ8" s="11">
        <v>187</v>
      </c>
      <c r="AR8" s="11">
        <v>325</v>
      </c>
      <c r="AS8" s="11"/>
      <c r="AT8" s="11">
        <v>467</v>
      </c>
      <c r="AU8" s="11">
        <v>132</v>
      </c>
      <c r="AV8" s="11"/>
      <c r="AW8" s="11">
        <v>214</v>
      </c>
      <c r="AX8" s="11">
        <v>390</v>
      </c>
      <c r="AY8" s="11"/>
      <c r="AZ8" s="11">
        <v>124</v>
      </c>
      <c r="BA8" s="11">
        <v>456</v>
      </c>
      <c r="BB8" s="11"/>
      <c r="BC8" s="11">
        <v>136</v>
      </c>
      <c r="BD8" s="11">
        <v>91</v>
      </c>
      <c r="BE8" s="11">
        <v>93</v>
      </c>
      <c r="BF8" s="11">
        <v>144</v>
      </c>
    </row>
    <row r="9" spans="2:58" ht="72">
      <c r="B9" s="18" t="s">
        <v>477</v>
      </c>
      <c r="C9" s="17">
        <v>0.60554307248851003</v>
      </c>
      <c r="D9" s="17">
        <v>0.60190453928125598</v>
      </c>
      <c r="E9" s="17">
        <v>0.61185978557355403</v>
      </c>
      <c r="F9" s="17"/>
      <c r="G9" s="17">
        <v>0.72748028432739997</v>
      </c>
      <c r="H9" s="17">
        <v>0.69549391593528398</v>
      </c>
      <c r="I9" s="17">
        <v>0.60292913817550298</v>
      </c>
      <c r="J9" s="17">
        <v>0.53389526983041702</v>
      </c>
      <c r="K9" s="17">
        <v>0.54167422712232705</v>
      </c>
      <c r="L9" s="17">
        <v>0.54840535302232596</v>
      </c>
      <c r="M9" s="17"/>
      <c r="N9" s="17">
        <v>0.73862809045337297</v>
      </c>
      <c r="O9" s="17">
        <v>0.60572110787218003</v>
      </c>
      <c r="P9" s="17">
        <v>0.50696559379520101</v>
      </c>
      <c r="Q9" s="17">
        <v>0.55234174999293995</v>
      </c>
      <c r="R9" s="17"/>
      <c r="S9" s="17">
        <v>0.63851184684503803</v>
      </c>
      <c r="T9" s="17">
        <v>0.63697707433348105</v>
      </c>
      <c r="U9" s="17">
        <v>0.68306235677600902</v>
      </c>
      <c r="V9" s="17">
        <v>0.55623670646701096</v>
      </c>
      <c r="W9" s="17">
        <v>0.51601335554872096</v>
      </c>
      <c r="X9" s="17">
        <v>0.60630435734740196</v>
      </c>
      <c r="Y9" s="17">
        <v>0.51511809147536602</v>
      </c>
      <c r="Z9" s="17">
        <v>0.67551329836388996</v>
      </c>
      <c r="AA9" s="17">
        <v>0.59914900213815703</v>
      </c>
      <c r="AB9" s="17"/>
      <c r="AC9" s="17">
        <v>0.707228305895792</v>
      </c>
      <c r="AD9" s="17">
        <v>0.560455792010355</v>
      </c>
      <c r="AE9" s="17">
        <v>0.70223631427118505</v>
      </c>
      <c r="AF9" s="17">
        <v>0.45279690223375302</v>
      </c>
      <c r="AG9" s="17">
        <v>0.61379088452272401</v>
      </c>
      <c r="AH9" s="17">
        <v>0.67524945999950703</v>
      </c>
      <c r="AI9" s="17"/>
      <c r="AJ9" s="17">
        <v>0.55783881834154403</v>
      </c>
      <c r="AK9" s="17">
        <v>0.58553413734264603</v>
      </c>
      <c r="AL9" s="17">
        <v>0.52939899685188796</v>
      </c>
      <c r="AM9" s="17">
        <v>0.75099504940411099</v>
      </c>
      <c r="AN9" s="17">
        <v>0.68914455997348001</v>
      </c>
      <c r="AO9" s="17">
        <v>0.601117819833345</v>
      </c>
      <c r="AP9" s="17"/>
      <c r="AQ9" s="17">
        <v>0.67026282660833203</v>
      </c>
      <c r="AR9" s="17">
        <v>0.60544016214662</v>
      </c>
      <c r="AS9" s="17"/>
      <c r="AT9" s="17">
        <v>0.58143820523177203</v>
      </c>
      <c r="AU9" s="17">
        <v>0.68871246110347795</v>
      </c>
      <c r="AV9" s="17"/>
      <c r="AW9" s="17">
        <v>0.61984684163971604</v>
      </c>
      <c r="AX9" s="17">
        <v>0.59769158393977095</v>
      </c>
      <c r="AY9" s="17"/>
      <c r="AZ9" s="17">
        <v>0.68704271107406301</v>
      </c>
      <c r="BA9" s="17">
        <v>0.59016733107786801</v>
      </c>
      <c r="BB9" s="17"/>
      <c r="BC9" s="17">
        <v>0.74755227029492599</v>
      </c>
      <c r="BD9" s="17">
        <v>0.55087114965825501</v>
      </c>
      <c r="BE9" s="17">
        <v>0.64047390777328606</v>
      </c>
      <c r="BF9" s="17">
        <v>0.53431178984125105</v>
      </c>
    </row>
    <row r="10" spans="2:58" ht="57.6">
      <c r="B10" s="18" t="s">
        <v>475</v>
      </c>
      <c r="C10" s="19">
        <v>0.39445692751148997</v>
      </c>
      <c r="D10" s="19">
        <v>0.39809546071874402</v>
      </c>
      <c r="E10" s="19">
        <v>0.38814021442644597</v>
      </c>
      <c r="F10" s="19"/>
      <c r="G10" s="19">
        <v>0.27251971567260003</v>
      </c>
      <c r="H10" s="19">
        <v>0.30450608406471602</v>
      </c>
      <c r="I10" s="19">
        <v>0.39707086182449702</v>
      </c>
      <c r="J10" s="19">
        <v>0.46610473016958298</v>
      </c>
      <c r="K10" s="19">
        <v>0.45832577287767301</v>
      </c>
      <c r="L10" s="19">
        <v>0.45159464697767399</v>
      </c>
      <c r="M10" s="19"/>
      <c r="N10" s="19">
        <v>0.26137190954662698</v>
      </c>
      <c r="O10" s="19">
        <v>0.39427889212782002</v>
      </c>
      <c r="P10" s="19">
        <v>0.49303440620479899</v>
      </c>
      <c r="Q10" s="19">
        <v>0.44765825000706</v>
      </c>
      <c r="R10" s="19"/>
      <c r="S10" s="19">
        <v>0.36148815315496202</v>
      </c>
      <c r="T10" s="19">
        <v>0.363022925666519</v>
      </c>
      <c r="U10" s="19">
        <v>0.31693764322399098</v>
      </c>
      <c r="V10" s="19">
        <v>0.44376329353298899</v>
      </c>
      <c r="W10" s="19">
        <v>0.48398664445127898</v>
      </c>
      <c r="X10" s="19">
        <v>0.39369564265259799</v>
      </c>
      <c r="Y10" s="19">
        <v>0.48488190852463398</v>
      </c>
      <c r="Z10" s="19">
        <v>0.32448670163610999</v>
      </c>
      <c r="AA10" s="19">
        <v>0.40085099786184297</v>
      </c>
      <c r="AB10" s="19"/>
      <c r="AC10" s="19">
        <v>0.292771694104208</v>
      </c>
      <c r="AD10" s="19">
        <v>0.439544207989645</v>
      </c>
      <c r="AE10" s="19">
        <v>0.29776368572881501</v>
      </c>
      <c r="AF10" s="19">
        <v>0.54720309776624698</v>
      </c>
      <c r="AG10" s="19">
        <v>0.38620911547727599</v>
      </c>
      <c r="AH10" s="19">
        <v>0.32475054000049403</v>
      </c>
      <c r="AI10" s="19"/>
      <c r="AJ10" s="19">
        <v>0.44216118165845603</v>
      </c>
      <c r="AK10" s="19">
        <v>0.41446586265735402</v>
      </c>
      <c r="AL10" s="19">
        <v>0.47060100314811198</v>
      </c>
      <c r="AM10" s="19">
        <v>0.24900495059589001</v>
      </c>
      <c r="AN10" s="19">
        <v>0.31085544002651999</v>
      </c>
      <c r="AO10" s="19">
        <v>0.398882180166655</v>
      </c>
      <c r="AP10" s="19"/>
      <c r="AQ10" s="19">
        <v>0.32973717339166803</v>
      </c>
      <c r="AR10" s="19">
        <v>0.39455983785338</v>
      </c>
      <c r="AS10" s="19"/>
      <c r="AT10" s="19">
        <v>0.41856179476822802</v>
      </c>
      <c r="AU10" s="19">
        <v>0.311287538896522</v>
      </c>
      <c r="AV10" s="19"/>
      <c r="AW10" s="19">
        <v>0.38015315836028402</v>
      </c>
      <c r="AX10" s="19">
        <v>0.40230841606022899</v>
      </c>
      <c r="AY10" s="19"/>
      <c r="AZ10" s="19">
        <v>0.31295728892593699</v>
      </c>
      <c r="BA10" s="19">
        <v>0.40983266892213199</v>
      </c>
      <c r="BB10" s="19"/>
      <c r="BC10" s="19">
        <v>0.25244772970507401</v>
      </c>
      <c r="BD10" s="19">
        <v>0.44912885034174499</v>
      </c>
      <c r="BE10" s="19">
        <v>0.359526092226714</v>
      </c>
      <c r="BF10" s="19">
        <v>0.46568821015874901</v>
      </c>
    </row>
    <row r="11" spans="2:58">
      <c r="B11" s="16" t="s">
        <v>20</v>
      </c>
    </row>
    <row r="12" spans="2:58">
      <c r="B12" t="s">
        <v>497</v>
      </c>
    </row>
    <row r="13" spans="2:58">
      <c r="B13" t="s">
        <v>498</v>
      </c>
    </row>
    <row r="15" spans="2:58">
      <c r="B15"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BF15"/>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478</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563</v>
      </c>
      <c r="D7" s="10">
        <v>267</v>
      </c>
      <c r="E7" s="10">
        <v>295</v>
      </c>
      <c r="F7" s="10"/>
      <c r="G7" s="10">
        <v>69</v>
      </c>
      <c r="H7" s="10">
        <v>101</v>
      </c>
      <c r="I7" s="10">
        <v>96</v>
      </c>
      <c r="J7" s="10">
        <v>87</v>
      </c>
      <c r="K7" s="10">
        <v>89</v>
      </c>
      <c r="L7" s="10">
        <v>120</v>
      </c>
      <c r="M7" s="10"/>
      <c r="N7" s="10">
        <v>173</v>
      </c>
      <c r="O7" s="10">
        <v>145</v>
      </c>
      <c r="P7" s="10">
        <v>105</v>
      </c>
      <c r="Q7" s="10">
        <v>138</v>
      </c>
      <c r="R7" s="10"/>
      <c r="S7" s="10">
        <v>95</v>
      </c>
      <c r="T7" s="10">
        <v>78</v>
      </c>
      <c r="U7" s="10">
        <v>51</v>
      </c>
      <c r="V7" s="10">
        <v>68</v>
      </c>
      <c r="W7" s="10">
        <v>41</v>
      </c>
      <c r="X7" s="10">
        <v>63</v>
      </c>
      <c r="Y7" s="10">
        <v>49</v>
      </c>
      <c r="Z7" s="10">
        <v>34</v>
      </c>
      <c r="AA7" s="10">
        <v>84</v>
      </c>
      <c r="AB7" s="10"/>
      <c r="AC7" s="10">
        <v>149</v>
      </c>
      <c r="AD7" s="10">
        <v>159</v>
      </c>
      <c r="AE7" s="10">
        <v>81</v>
      </c>
      <c r="AF7" s="10">
        <v>84</v>
      </c>
      <c r="AG7" s="10">
        <v>62</v>
      </c>
      <c r="AH7" s="10">
        <v>28</v>
      </c>
      <c r="AI7" s="10"/>
      <c r="AJ7" s="10">
        <v>225</v>
      </c>
      <c r="AK7" s="10">
        <v>126</v>
      </c>
      <c r="AL7" s="10">
        <v>44</v>
      </c>
      <c r="AM7" s="10">
        <v>51</v>
      </c>
      <c r="AN7" s="10">
        <v>102</v>
      </c>
      <c r="AO7" s="10">
        <v>10</v>
      </c>
      <c r="AP7" s="10"/>
      <c r="AQ7" s="10">
        <v>169</v>
      </c>
      <c r="AR7" s="10">
        <v>307</v>
      </c>
      <c r="AS7" s="10"/>
      <c r="AT7" s="10">
        <v>455</v>
      </c>
      <c r="AU7" s="10">
        <v>106</v>
      </c>
      <c r="AV7" s="10"/>
      <c r="AW7" s="10">
        <v>205</v>
      </c>
      <c r="AX7" s="10">
        <v>358</v>
      </c>
      <c r="AY7" s="10"/>
      <c r="AZ7" s="10">
        <v>129</v>
      </c>
      <c r="BA7" s="10">
        <v>413</v>
      </c>
      <c r="BB7" s="10"/>
      <c r="BC7" s="10">
        <v>112</v>
      </c>
      <c r="BD7" s="10">
        <v>73</v>
      </c>
      <c r="BE7" s="10">
        <v>117</v>
      </c>
      <c r="BF7" s="10">
        <v>131</v>
      </c>
    </row>
    <row r="8" spans="2:58" ht="30" customHeight="1">
      <c r="B8" s="11" t="s">
        <v>85</v>
      </c>
      <c r="C8" s="11">
        <v>564</v>
      </c>
      <c r="D8" s="11">
        <v>278</v>
      </c>
      <c r="E8" s="11">
        <v>285</v>
      </c>
      <c r="F8" s="11"/>
      <c r="G8" s="11">
        <v>80</v>
      </c>
      <c r="H8" s="11">
        <v>100</v>
      </c>
      <c r="I8" s="11">
        <v>103</v>
      </c>
      <c r="J8" s="11">
        <v>87</v>
      </c>
      <c r="K8" s="11">
        <v>83</v>
      </c>
      <c r="L8" s="11">
        <v>111</v>
      </c>
      <c r="M8" s="11"/>
      <c r="N8" s="11">
        <v>174</v>
      </c>
      <c r="O8" s="11">
        <v>144</v>
      </c>
      <c r="P8" s="11">
        <v>104</v>
      </c>
      <c r="Q8" s="11">
        <v>140</v>
      </c>
      <c r="R8" s="11"/>
      <c r="S8" s="11">
        <v>88</v>
      </c>
      <c r="T8" s="11">
        <v>79</v>
      </c>
      <c r="U8" s="11">
        <v>56</v>
      </c>
      <c r="V8" s="11">
        <v>64</v>
      </c>
      <c r="W8" s="11">
        <v>42</v>
      </c>
      <c r="X8" s="11">
        <v>69</v>
      </c>
      <c r="Y8" s="11">
        <v>50</v>
      </c>
      <c r="Z8" s="11">
        <v>32</v>
      </c>
      <c r="AA8" s="11">
        <v>84</v>
      </c>
      <c r="AB8" s="11"/>
      <c r="AC8" s="11">
        <v>152</v>
      </c>
      <c r="AD8" s="11">
        <v>159</v>
      </c>
      <c r="AE8" s="11">
        <v>80</v>
      </c>
      <c r="AF8" s="11">
        <v>84</v>
      </c>
      <c r="AG8" s="11">
        <v>61</v>
      </c>
      <c r="AH8" s="11">
        <v>28</v>
      </c>
      <c r="AI8" s="11"/>
      <c r="AJ8" s="11">
        <v>216</v>
      </c>
      <c r="AK8" s="11">
        <v>129</v>
      </c>
      <c r="AL8" s="11">
        <v>44</v>
      </c>
      <c r="AM8" s="11">
        <v>53</v>
      </c>
      <c r="AN8" s="11">
        <v>105</v>
      </c>
      <c r="AO8" s="11">
        <v>11</v>
      </c>
      <c r="AP8" s="11"/>
      <c r="AQ8" s="11">
        <v>171</v>
      </c>
      <c r="AR8" s="11">
        <v>306</v>
      </c>
      <c r="AS8" s="11"/>
      <c r="AT8" s="11">
        <v>456</v>
      </c>
      <c r="AU8" s="11">
        <v>106</v>
      </c>
      <c r="AV8" s="11"/>
      <c r="AW8" s="11">
        <v>208</v>
      </c>
      <c r="AX8" s="11">
        <v>356</v>
      </c>
      <c r="AY8" s="11"/>
      <c r="AZ8" s="11">
        <v>132</v>
      </c>
      <c r="BA8" s="11">
        <v>409</v>
      </c>
      <c r="BB8" s="11"/>
      <c r="BC8" s="11">
        <v>118</v>
      </c>
      <c r="BD8" s="11">
        <v>73</v>
      </c>
      <c r="BE8" s="11">
        <v>117</v>
      </c>
      <c r="BF8" s="11">
        <v>128</v>
      </c>
    </row>
    <row r="9" spans="2:58" ht="72">
      <c r="B9" s="18" t="s">
        <v>479</v>
      </c>
      <c r="C9" s="17">
        <v>0.55396142168444396</v>
      </c>
      <c r="D9" s="17">
        <v>0.56927481292677296</v>
      </c>
      <c r="E9" s="17">
        <v>0.54074205254344698</v>
      </c>
      <c r="F9" s="17"/>
      <c r="G9" s="17">
        <v>0.68848691619355395</v>
      </c>
      <c r="H9" s="17">
        <v>0.59301407099444303</v>
      </c>
      <c r="I9" s="17">
        <v>0.51043945491182996</v>
      </c>
      <c r="J9" s="17">
        <v>0.566017259185153</v>
      </c>
      <c r="K9" s="17">
        <v>0.47323462594019999</v>
      </c>
      <c r="L9" s="17">
        <v>0.51741222114762697</v>
      </c>
      <c r="M9" s="17"/>
      <c r="N9" s="17">
        <v>0.64284766567309903</v>
      </c>
      <c r="O9" s="17">
        <v>0.55244725040408105</v>
      </c>
      <c r="P9" s="17">
        <v>0.47510466467323698</v>
      </c>
      <c r="Q9" s="17">
        <v>0.51063825012131403</v>
      </c>
      <c r="R9" s="17"/>
      <c r="S9" s="17">
        <v>0.62260257458288804</v>
      </c>
      <c r="T9" s="17">
        <v>0.63571893240509603</v>
      </c>
      <c r="U9" s="17">
        <v>0.55749647625440002</v>
      </c>
      <c r="V9" s="17">
        <v>0.48834438075367098</v>
      </c>
      <c r="W9" s="17">
        <v>0.367972818460232</v>
      </c>
      <c r="X9" s="17">
        <v>0.54609514311917995</v>
      </c>
      <c r="Y9" s="17">
        <v>0.53662873342604001</v>
      </c>
      <c r="Z9" s="17">
        <v>0.48512292453101602</v>
      </c>
      <c r="AA9" s="17">
        <v>0.58869302896910702</v>
      </c>
      <c r="AB9" s="17"/>
      <c r="AC9" s="17">
        <v>0.65605445222352599</v>
      </c>
      <c r="AD9" s="17">
        <v>0.54757300200402304</v>
      </c>
      <c r="AE9" s="17">
        <v>0.52242223777500296</v>
      </c>
      <c r="AF9" s="17">
        <v>0.48583908243832402</v>
      </c>
      <c r="AG9" s="17">
        <v>0.420905738129559</v>
      </c>
      <c r="AH9" s="17">
        <v>0.61809115302014805</v>
      </c>
      <c r="AI9" s="17"/>
      <c r="AJ9" s="17">
        <v>0.49331334517119602</v>
      </c>
      <c r="AK9" s="17">
        <v>0.52760323952793198</v>
      </c>
      <c r="AL9" s="17">
        <v>0.57360727496276098</v>
      </c>
      <c r="AM9" s="17">
        <v>0.67213074056282296</v>
      </c>
      <c r="AN9" s="17">
        <v>0.62458322849483805</v>
      </c>
      <c r="AO9" s="17">
        <v>0.66936958988125606</v>
      </c>
      <c r="AP9" s="17"/>
      <c r="AQ9" s="17">
        <v>0.58898051638667404</v>
      </c>
      <c r="AR9" s="17">
        <v>0.56499234848053503</v>
      </c>
      <c r="AS9" s="17"/>
      <c r="AT9" s="17">
        <v>0.53930235225967804</v>
      </c>
      <c r="AU9" s="17">
        <v>0.61836644187436596</v>
      </c>
      <c r="AV9" s="17"/>
      <c r="AW9" s="17">
        <v>0.58620904324679901</v>
      </c>
      <c r="AX9" s="17">
        <v>0.53515015823170897</v>
      </c>
      <c r="AY9" s="17"/>
      <c r="AZ9" s="17">
        <v>0.70498697089268103</v>
      </c>
      <c r="BA9" s="17">
        <v>0.50311292087478499</v>
      </c>
      <c r="BB9" s="17"/>
      <c r="BC9" s="17">
        <v>0.70980752192855801</v>
      </c>
      <c r="BD9" s="17">
        <v>0.575376327123854</v>
      </c>
      <c r="BE9" s="17">
        <v>0.62343754666960405</v>
      </c>
      <c r="BF9" s="17">
        <v>0.47548571394141098</v>
      </c>
    </row>
    <row r="10" spans="2:58" ht="57.6">
      <c r="B10" s="18" t="s">
        <v>475</v>
      </c>
      <c r="C10" s="19">
        <v>0.44603857831555599</v>
      </c>
      <c r="D10" s="19">
        <v>0.43072518707322599</v>
      </c>
      <c r="E10" s="19">
        <v>0.45925794745655302</v>
      </c>
      <c r="F10" s="19"/>
      <c r="G10" s="19">
        <v>0.31151308380644599</v>
      </c>
      <c r="H10" s="19">
        <v>0.40698592900555702</v>
      </c>
      <c r="I10" s="19">
        <v>0.48956054508816998</v>
      </c>
      <c r="J10" s="19">
        <v>0.433982740814847</v>
      </c>
      <c r="K10" s="19">
        <v>0.52676537405979995</v>
      </c>
      <c r="L10" s="19">
        <v>0.48258777885237297</v>
      </c>
      <c r="M10" s="19"/>
      <c r="N10" s="19">
        <v>0.35715233432690102</v>
      </c>
      <c r="O10" s="19">
        <v>0.44755274959591901</v>
      </c>
      <c r="P10" s="19">
        <v>0.52489533532676302</v>
      </c>
      <c r="Q10" s="19">
        <v>0.48936174987868603</v>
      </c>
      <c r="R10" s="19"/>
      <c r="S10" s="19">
        <v>0.37739742541711202</v>
      </c>
      <c r="T10" s="19">
        <v>0.36428106759490397</v>
      </c>
      <c r="U10" s="19">
        <v>0.44250352374559998</v>
      </c>
      <c r="V10" s="19">
        <v>0.51165561924632896</v>
      </c>
      <c r="W10" s="19">
        <v>0.632027181539768</v>
      </c>
      <c r="X10" s="19">
        <v>0.45390485688082</v>
      </c>
      <c r="Y10" s="19">
        <v>0.46337126657395999</v>
      </c>
      <c r="Z10" s="19">
        <v>0.51487707546898398</v>
      </c>
      <c r="AA10" s="19">
        <v>0.41130697103089298</v>
      </c>
      <c r="AB10" s="19"/>
      <c r="AC10" s="19">
        <v>0.34394554777647401</v>
      </c>
      <c r="AD10" s="19">
        <v>0.45242699799597702</v>
      </c>
      <c r="AE10" s="19">
        <v>0.47757776222499698</v>
      </c>
      <c r="AF10" s="19">
        <v>0.51416091756167603</v>
      </c>
      <c r="AG10" s="19">
        <v>0.579094261870441</v>
      </c>
      <c r="AH10" s="19">
        <v>0.381908846979852</v>
      </c>
      <c r="AI10" s="19"/>
      <c r="AJ10" s="19">
        <v>0.50668665482880404</v>
      </c>
      <c r="AK10" s="19">
        <v>0.47239676047206802</v>
      </c>
      <c r="AL10" s="19">
        <v>0.42639272503723902</v>
      </c>
      <c r="AM10" s="19">
        <v>0.32786925943717699</v>
      </c>
      <c r="AN10" s="19">
        <v>0.375416771505163</v>
      </c>
      <c r="AO10" s="19">
        <v>0.330630410118744</v>
      </c>
      <c r="AP10" s="19"/>
      <c r="AQ10" s="19">
        <v>0.41101948361332602</v>
      </c>
      <c r="AR10" s="19">
        <v>0.43500765151946502</v>
      </c>
      <c r="AS10" s="19"/>
      <c r="AT10" s="19">
        <v>0.46069764774032201</v>
      </c>
      <c r="AU10" s="19">
        <v>0.38163355812563399</v>
      </c>
      <c r="AV10" s="19"/>
      <c r="AW10" s="19">
        <v>0.41379095675320099</v>
      </c>
      <c r="AX10" s="19">
        <v>0.46484984176828997</v>
      </c>
      <c r="AY10" s="19"/>
      <c r="AZ10" s="19">
        <v>0.29501302910731902</v>
      </c>
      <c r="BA10" s="19">
        <v>0.49688707912521501</v>
      </c>
      <c r="BB10" s="19"/>
      <c r="BC10" s="19">
        <v>0.29019247807144199</v>
      </c>
      <c r="BD10" s="19">
        <v>0.424623672876146</v>
      </c>
      <c r="BE10" s="19">
        <v>0.37656245333039601</v>
      </c>
      <c r="BF10" s="19">
        <v>0.52451428605858896</v>
      </c>
    </row>
    <row r="11" spans="2:58">
      <c r="B11" s="16" t="s">
        <v>20</v>
      </c>
    </row>
    <row r="12" spans="2:58">
      <c r="B12" t="s">
        <v>497</v>
      </c>
    </row>
    <row r="13" spans="2:58">
      <c r="B13" t="s">
        <v>498</v>
      </c>
    </row>
    <row r="15" spans="2:58">
      <c r="B15"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BF15"/>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480</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537</v>
      </c>
      <c r="D7" s="10">
        <v>266</v>
      </c>
      <c r="E7" s="10">
        <v>270</v>
      </c>
      <c r="F7" s="10"/>
      <c r="G7" s="10">
        <v>62</v>
      </c>
      <c r="H7" s="10">
        <v>92</v>
      </c>
      <c r="I7" s="10">
        <v>83</v>
      </c>
      <c r="J7" s="10">
        <v>99</v>
      </c>
      <c r="K7" s="10">
        <v>84</v>
      </c>
      <c r="L7" s="10">
        <v>116</v>
      </c>
      <c r="M7" s="10"/>
      <c r="N7" s="10">
        <v>137</v>
      </c>
      <c r="O7" s="10">
        <v>147</v>
      </c>
      <c r="P7" s="10">
        <v>123</v>
      </c>
      <c r="Q7" s="10">
        <v>129</v>
      </c>
      <c r="R7" s="10"/>
      <c r="S7" s="10">
        <v>93</v>
      </c>
      <c r="T7" s="10">
        <v>95</v>
      </c>
      <c r="U7" s="10">
        <v>47</v>
      </c>
      <c r="V7" s="10">
        <v>64</v>
      </c>
      <c r="W7" s="10">
        <v>35</v>
      </c>
      <c r="X7" s="10">
        <v>51</v>
      </c>
      <c r="Y7" s="10">
        <v>52</v>
      </c>
      <c r="Z7" s="10">
        <v>24</v>
      </c>
      <c r="AA7" s="10">
        <v>76</v>
      </c>
      <c r="AB7" s="10"/>
      <c r="AC7" s="10">
        <v>157</v>
      </c>
      <c r="AD7" s="10">
        <v>154</v>
      </c>
      <c r="AE7" s="10">
        <v>71</v>
      </c>
      <c r="AF7" s="10">
        <v>87</v>
      </c>
      <c r="AG7" s="10">
        <v>50</v>
      </c>
      <c r="AH7" s="10">
        <v>18</v>
      </c>
      <c r="AI7" s="10"/>
      <c r="AJ7" s="10">
        <v>220</v>
      </c>
      <c r="AK7" s="10">
        <v>115</v>
      </c>
      <c r="AL7" s="10">
        <v>36</v>
      </c>
      <c r="AM7" s="10">
        <v>41</v>
      </c>
      <c r="AN7" s="10">
        <v>106</v>
      </c>
      <c r="AO7" s="10">
        <v>15</v>
      </c>
      <c r="AP7" s="10"/>
      <c r="AQ7" s="10">
        <v>155</v>
      </c>
      <c r="AR7" s="10">
        <v>300</v>
      </c>
      <c r="AS7" s="10"/>
      <c r="AT7" s="10">
        <v>419</v>
      </c>
      <c r="AU7" s="10">
        <v>114</v>
      </c>
      <c r="AV7" s="10"/>
      <c r="AW7" s="10">
        <v>185</v>
      </c>
      <c r="AX7" s="10">
        <v>352</v>
      </c>
      <c r="AY7" s="10"/>
      <c r="AZ7" s="10">
        <v>128</v>
      </c>
      <c r="BA7" s="10">
        <v>390</v>
      </c>
      <c r="BB7" s="10"/>
      <c r="BC7" s="10">
        <v>106</v>
      </c>
      <c r="BD7" s="10">
        <v>77</v>
      </c>
      <c r="BE7" s="10">
        <v>87</v>
      </c>
      <c r="BF7" s="10">
        <v>149</v>
      </c>
    </row>
    <row r="8" spans="2:58" ht="30" customHeight="1">
      <c r="B8" s="11" t="s">
        <v>85</v>
      </c>
      <c r="C8" s="11">
        <v>535</v>
      </c>
      <c r="D8" s="11">
        <v>271</v>
      </c>
      <c r="E8" s="11">
        <v>263</v>
      </c>
      <c r="F8" s="11"/>
      <c r="G8" s="11">
        <v>69</v>
      </c>
      <c r="H8" s="11">
        <v>91</v>
      </c>
      <c r="I8" s="11">
        <v>90</v>
      </c>
      <c r="J8" s="11">
        <v>97</v>
      </c>
      <c r="K8" s="11">
        <v>78</v>
      </c>
      <c r="L8" s="11">
        <v>108</v>
      </c>
      <c r="M8" s="11"/>
      <c r="N8" s="11">
        <v>136</v>
      </c>
      <c r="O8" s="11">
        <v>144</v>
      </c>
      <c r="P8" s="11">
        <v>122</v>
      </c>
      <c r="Q8" s="11">
        <v>132</v>
      </c>
      <c r="R8" s="11"/>
      <c r="S8" s="11">
        <v>88</v>
      </c>
      <c r="T8" s="11">
        <v>95</v>
      </c>
      <c r="U8" s="11">
        <v>51</v>
      </c>
      <c r="V8" s="11">
        <v>62</v>
      </c>
      <c r="W8" s="11">
        <v>35</v>
      </c>
      <c r="X8" s="11">
        <v>53</v>
      </c>
      <c r="Y8" s="11">
        <v>52</v>
      </c>
      <c r="Z8" s="11">
        <v>22</v>
      </c>
      <c r="AA8" s="11">
        <v>77</v>
      </c>
      <c r="AB8" s="11"/>
      <c r="AC8" s="11">
        <v>157</v>
      </c>
      <c r="AD8" s="11">
        <v>153</v>
      </c>
      <c r="AE8" s="11">
        <v>72</v>
      </c>
      <c r="AF8" s="11">
        <v>86</v>
      </c>
      <c r="AG8" s="11">
        <v>49</v>
      </c>
      <c r="AH8" s="11">
        <v>18</v>
      </c>
      <c r="AI8" s="11"/>
      <c r="AJ8" s="11">
        <v>210</v>
      </c>
      <c r="AK8" s="11">
        <v>117</v>
      </c>
      <c r="AL8" s="11">
        <v>37</v>
      </c>
      <c r="AM8" s="11">
        <v>42</v>
      </c>
      <c r="AN8" s="11">
        <v>108</v>
      </c>
      <c r="AO8" s="11">
        <v>16</v>
      </c>
      <c r="AP8" s="11"/>
      <c r="AQ8" s="11">
        <v>156</v>
      </c>
      <c r="AR8" s="11">
        <v>296</v>
      </c>
      <c r="AS8" s="11"/>
      <c r="AT8" s="11">
        <v>416</v>
      </c>
      <c r="AU8" s="11">
        <v>114</v>
      </c>
      <c r="AV8" s="11"/>
      <c r="AW8" s="11">
        <v>186</v>
      </c>
      <c r="AX8" s="11">
        <v>349</v>
      </c>
      <c r="AY8" s="11"/>
      <c r="AZ8" s="11">
        <v>129</v>
      </c>
      <c r="BA8" s="11">
        <v>384</v>
      </c>
      <c r="BB8" s="11"/>
      <c r="BC8" s="11">
        <v>111</v>
      </c>
      <c r="BD8" s="11">
        <v>77</v>
      </c>
      <c r="BE8" s="11">
        <v>87</v>
      </c>
      <c r="BF8" s="11">
        <v>144</v>
      </c>
    </row>
    <row r="9" spans="2:58" ht="72">
      <c r="B9" s="18" t="s">
        <v>481</v>
      </c>
      <c r="C9" s="17">
        <v>0.42884817298612499</v>
      </c>
      <c r="D9" s="17">
        <v>0.45668821085781403</v>
      </c>
      <c r="E9" s="17">
        <v>0.39805577660735098</v>
      </c>
      <c r="F9" s="17"/>
      <c r="G9" s="17">
        <v>0.35480173949513</v>
      </c>
      <c r="H9" s="17">
        <v>0.58669081698807302</v>
      </c>
      <c r="I9" s="17">
        <v>0.49706435397785798</v>
      </c>
      <c r="J9" s="17">
        <v>0.41495172441573702</v>
      </c>
      <c r="K9" s="17">
        <v>0.33456814237796501</v>
      </c>
      <c r="L9" s="17">
        <v>0.36218222578307702</v>
      </c>
      <c r="M9" s="17"/>
      <c r="N9" s="17">
        <v>0.49272189087539298</v>
      </c>
      <c r="O9" s="17">
        <v>0.48026834608556801</v>
      </c>
      <c r="P9" s="17">
        <v>0.37542071925586301</v>
      </c>
      <c r="Q9" s="17">
        <v>0.35912869614382298</v>
      </c>
      <c r="R9" s="17"/>
      <c r="S9" s="17">
        <v>0.49760682127858602</v>
      </c>
      <c r="T9" s="17">
        <v>0.43441782273054602</v>
      </c>
      <c r="U9" s="17">
        <v>0.42715766014055401</v>
      </c>
      <c r="V9" s="17">
        <v>0.39574887903441203</v>
      </c>
      <c r="W9" s="17">
        <v>0.52836085772476604</v>
      </c>
      <c r="X9" s="17">
        <v>0.51759431011464796</v>
      </c>
      <c r="Y9" s="17">
        <v>0.29567876395284898</v>
      </c>
      <c r="Z9" s="17">
        <v>0.36758745030472201</v>
      </c>
      <c r="AA9" s="17">
        <v>0.37095606621404997</v>
      </c>
      <c r="AB9" s="17"/>
      <c r="AC9" s="17">
        <v>0.574221572545903</v>
      </c>
      <c r="AD9" s="17">
        <v>0.39305577643728001</v>
      </c>
      <c r="AE9" s="17">
        <v>0.33056056328093197</v>
      </c>
      <c r="AF9" s="17">
        <v>0.36246981834699799</v>
      </c>
      <c r="AG9" s="17">
        <v>0.38634881558670697</v>
      </c>
      <c r="AH9" s="17">
        <v>0.28920176055455799</v>
      </c>
      <c r="AI9" s="17"/>
      <c r="AJ9" s="17">
        <v>0.37851062289737603</v>
      </c>
      <c r="AK9" s="17">
        <v>0.41755620329158399</v>
      </c>
      <c r="AL9" s="17">
        <v>0.35784326174908898</v>
      </c>
      <c r="AM9" s="17">
        <v>0.41873579933018701</v>
      </c>
      <c r="AN9" s="17">
        <v>0.59126403550161599</v>
      </c>
      <c r="AO9" s="17">
        <v>0.31855084861492999</v>
      </c>
      <c r="AP9" s="17"/>
      <c r="AQ9" s="17">
        <v>0.50695348786327099</v>
      </c>
      <c r="AR9" s="17">
        <v>0.39544301880828803</v>
      </c>
      <c r="AS9" s="17"/>
      <c r="AT9" s="17">
        <v>0.381197069401015</v>
      </c>
      <c r="AU9" s="17">
        <v>0.59823731364760102</v>
      </c>
      <c r="AV9" s="17"/>
      <c r="AW9" s="17">
        <v>0.46430244948621402</v>
      </c>
      <c r="AX9" s="17">
        <v>0.40998553641629698</v>
      </c>
      <c r="AY9" s="17"/>
      <c r="AZ9" s="17">
        <v>0.55711579262562105</v>
      </c>
      <c r="BA9" s="17">
        <v>0.39800237990443699</v>
      </c>
      <c r="BB9" s="17"/>
      <c r="BC9" s="17">
        <v>0.55415665392420499</v>
      </c>
      <c r="BD9" s="17">
        <v>0.43546307726081301</v>
      </c>
      <c r="BE9" s="17">
        <v>0.56481603675696002</v>
      </c>
      <c r="BF9" s="17">
        <v>0.33343842463970802</v>
      </c>
    </row>
    <row r="10" spans="2:58" ht="57.6">
      <c r="B10" s="18" t="s">
        <v>475</v>
      </c>
      <c r="C10" s="19">
        <v>0.57115182701387501</v>
      </c>
      <c r="D10" s="19">
        <v>0.54331178914218603</v>
      </c>
      <c r="E10" s="19">
        <v>0.60194422339264897</v>
      </c>
      <c r="F10" s="19"/>
      <c r="G10" s="19">
        <v>0.64519826050486995</v>
      </c>
      <c r="H10" s="19">
        <v>0.41330918301192698</v>
      </c>
      <c r="I10" s="19">
        <v>0.50293564602214202</v>
      </c>
      <c r="J10" s="19">
        <v>0.58504827558426298</v>
      </c>
      <c r="K10" s="19">
        <v>0.66543185762203505</v>
      </c>
      <c r="L10" s="19">
        <v>0.63781777421692298</v>
      </c>
      <c r="M10" s="19"/>
      <c r="N10" s="19">
        <v>0.50727810912460702</v>
      </c>
      <c r="O10" s="19">
        <v>0.51973165391443199</v>
      </c>
      <c r="P10" s="19">
        <v>0.62457928074413704</v>
      </c>
      <c r="Q10" s="19">
        <v>0.64087130385617697</v>
      </c>
      <c r="R10" s="19"/>
      <c r="S10" s="19">
        <v>0.50239317872141398</v>
      </c>
      <c r="T10" s="19">
        <v>0.56558217726945403</v>
      </c>
      <c r="U10" s="19">
        <v>0.57284233985944599</v>
      </c>
      <c r="V10" s="19">
        <v>0.60425112096558797</v>
      </c>
      <c r="W10" s="19">
        <v>0.47163914227523401</v>
      </c>
      <c r="X10" s="19">
        <v>0.48240568988535198</v>
      </c>
      <c r="Y10" s="19">
        <v>0.70432123604715102</v>
      </c>
      <c r="Z10" s="19">
        <v>0.63241254969527805</v>
      </c>
      <c r="AA10" s="19">
        <v>0.62904393378595003</v>
      </c>
      <c r="AB10" s="19"/>
      <c r="AC10" s="19">
        <v>0.425778427454097</v>
      </c>
      <c r="AD10" s="19">
        <v>0.60694422356272004</v>
      </c>
      <c r="AE10" s="19">
        <v>0.66943943671906803</v>
      </c>
      <c r="AF10" s="19">
        <v>0.63753018165300201</v>
      </c>
      <c r="AG10" s="19">
        <v>0.61365118441329303</v>
      </c>
      <c r="AH10" s="19">
        <v>0.71079823944544196</v>
      </c>
      <c r="AI10" s="19"/>
      <c r="AJ10" s="19">
        <v>0.62148937710262397</v>
      </c>
      <c r="AK10" s="19">
        <v>0.58244379670841695</v>
      </c>
      <c r="AL10" s="19">
        <v>0.64215673825091102</v>
      </c>
      <c r="AM10" s="19">
        <v>0.58126420066981299</v>
      </c>
      <c r="AN10" s="19">
        <v>0.40873596449838401</v>
      </c>
      <c r="AO10" s="19">
        <v>0.68144915138507001</v>
      </c>
      <c r="AP10" s="19"/>
      <c r="AQ10" s="19">
        <v>0.49304651213672901</v>
      </c>
      <c r="AR10" s="19">
        <v>0.60455698119171197</v>
      </c>
      <c r="AS10" s="19"/>
      <c r="AT10" s="19">
        <v>0.61880293059898495</v>
      </c>
      <c r="AU10" s="19">
        <v>0.40176268635239898</v>
      </c>
      <c r="AV10" s="19"/>
      <c r="AW10" s="19">
        <v>0.53569755051378598</v>
      </c>
      <c r="AX10" s="19">
        <v>0.59001446358370302</v>
      </c>
      <c r="AY10" s="19"/>
      <c r="AZ10" s="19">
        <v>0.442884207374379</v>
      </c>
      <c r="BA10" s="19">
        <v>0.60199762009556201</v>
      </c>
      <c r="BB10" s="19"/>
      <c r="BC10" s="19">
        <v>0.44584334607579501</v>
      </c>
      <c r="BD10" s="19">
        <v>0.56453692273918699</v>
      </c>
      <c r="BE10" s="19">
        <v>0.43518396324303998</v>
      </c>
      <c r="BF10" s="19">
        <v>0.66656157536029104</v>
      </c>
    </row>
    <row r="11" spans="2:58">
      <c r="B11" s="16" t="s">
        <v>20</v>
      </c>
    </row>
    <row r="12" spans="2:58">
      <c r="B12" t="s">
        <v>497</v>
      </c>
    </row>
    <row r="13" spans="2:58">
      <c r="B13" t="s">
        <v>498</v>
      </c>
    </row>
    <row r="15" spans="2:58">
      <c r="B15"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BF15"/>
  <sheetViews>
    <sheetView showGridLines="0" workbookViewId="0">
      <pane xSplit="2" topLeftCell="C1" activePane="topRight" state="frozen"/>
      <selection pane="topRight" activeCell="C1" sqref="C1"/>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482</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600</v>
      </c>
      <c r="D7" s="10">
        <v>288</v>
      </c>
      <c r="E7" s="10">
        <v>312</v>
      </c>
      <c r="F7" s="10"/>
      <c r="G7" s="10">
        <v>62</v>
      </c>
      <c r="H7" s="10">
        <v>111</v>
      </c>
      <c r="I7" s="10">
        <v>101</v>
      </c>
      <c r="J7" s="10">
        <v>106</v>
      </c>
      <c r="K7" s="10">
        <v>94</v>
      </c>
      <c r="L7" s="10">
        <v>126</v>
      </c>
      <c r="M7" s="10"/>
      <c r="N7" s="10">
        <v>157</v>
      </c>
      <c r="O7" s="10">
        <v>163</v>
      </c>
      <c r="P7" s="10">
        <v>155</v>
      </c>
      <c r="Q7" s="10">
        <v>125</v>
      </c>
      <c r="R7" s="10"/>
      <c r="S7" s="10">
        <v>107</v>
      </c>
      <c r="T7" s="10">
        <v>101</v>
      </c>
      <c r="U7" s="10">
        <v>52</v>
      </c>
      <c r="V7" s="10">
        <v>64</v>
      </c>
      <c r="W7" s="10">
        <v>55</v>
      </c>
      <c r="X7" s="10">
        <v>52</v>
      </c>
      <c r="Y7" s="10">
        <v>63</v>
      </c>
      <c r="Z7" s="10">
        <v>31</v>
      </c>
      <c r="AA7" s="10">
        <v>75</v>
      </c>
      <c r="AB7" s="10"/>
      <c r="AC7" s="10">
        <v>137</v>
      </c>
      <c r="AD7" s="10">
        <v>188</v>
      </c>
      <c r="AE7" s="10">
        <v>73</v>
      </c>
      <c r="AF7" s="10">
        <v>115</v>
      </c>
      <c r="AG7" s="10">
        <v>61</v>
      </c>
      <c r="AH7" s="10">
        <v>26</v>
      </c>
      <c r="AI7" s="10"/>
      <c r="AJ7" s="10">
        <v>249</v>
      </c>
      <c r="AK7" s="10">
        <v>135</v>
      </c>
      <c r="AL7" s="10">
        <v>26</v>
      </c>
      <c r="AM7" s="10">
        <v>46</v>
      </c>
      <c r="AN7" s="10">
        <v>119</v>
      </c>
      <c r="AO7" s="10">
        <v>20</v>
      </c>
      <c r="AP7" s="10"/>
      <c r="AQ7" s="10">
        <v>181</v>
      </c>
      <c r="AR7" s="10">
        <v>343</v>
      </c>
      <c r="AS7" s="10"/>
      <c r="AT7" s="10">
        <v>474</v>
      </c>
      <c r="AU7" s="10">
        <v>124</v>
      </c>
      <c r="AV7" s="10"/>
      <c r="AW7" s="10">
        <v>204</v>
      </c>
      <c r="AX7" s="10">
        <v>396</v>
      </c>
      <c r="AY7" s="10"/>
      <c r="AZ7" s="10">
        <v>139</v>
      </c>
      <c r="BA7" s="10">
        <v>448</v>
      </c>
      <c r="BB7" s="10"/>
      <c r="BC7" s="10">
        <v>109</v>
      </c>
      <c r="BD7" s="10">
        <v>79</v>
      </c>
      <c r="BE7" s="10">
        <v>116</v>
      </c>
      <c r="BF7" s="10">
        <v>159</v>
      </c>
    </row>
    <row r="8" spans="2:58" ht="30" customHeight="1">
      <c r="B8" s="11" t="s">
        <v>85</v>
      </c>
      <c r="C8" s="11">
        <v>598</v>
      </c>
      <c r="D8" s="11">
        <v>298</v>
      </c>
      <c r="E8" s="11">
        <v>300</v>
      </c>
      <c r="F8" s="11"/>
      <c r="G8" s="11">
        <v>71</v>
      </c>
      <c r="H8" s="11">
        <v>109</v>
      </c>
      <c r="I8" s="11">
        <v>108</v>
      </c>
      <c r="J8" s="11">
        <v>105</v>
      </c>
      <c r="K8" s="11">
        <v>88</v>
      </c>
      <c r="L8" s="11">
        <v>116</v>
      </c>
      <c r="M8" s="11"/>
      <c r="N8" s="11">
        <v>154</v>
      </c>
      <c r="O8" s="11">
        <v>161</v>
      </c>
      <c r="P8" s="11">
        <v>156</v>
      </c>
      <c r="Q8" s="11">
        <v>127</v>
      </c>
      <c r="R8" s="11"/>
      <c r="S8" s="11">
        <v>102</v>
      </c>
      <c r="T8" s="11">
        <v>101</v>
      </c>
      <c r="U8" s="11">
        <v>59</v>
      </c>
      <c r="V8" s="11">
        <v>61</v>
      </c>
      <c r="W8" s="11">
        <v>55</v>
      </c>
      <c r="X8" s="11">
        <v>55</v>
      </c>
      <c r="Y8" s="11">
        <v>61</v>
      </c>
      <c r="Z8" s="11">
        <v>29</v>
      </c>
      <c r="AA8" s="11">
        <v>74</v>
      </c>
      <c r="AB8" s="11"/>
      <c r="AC8" s="11">
        <v>137</v>
      </c>
      <c r="AD8" s="11">
        <v>186</v>
      </c>
      <c r="AE8" s="11">
        <v>75</v>
      </c>
      <c r="AF8" s="11">
        <v>115</v>
      </c>
      <c r="AG8" s="11">
        <v>60</v>
      </c>
      <c r="AH8" s="11">
        <v>26</v>
      </c>
      <c r="AI8" s="11"/>
      <c r="AJ8" s="11">
        <v>237</v>
      </c>
      <c r="AK8" s="11">
        <v>136</v>
      </c>
      <c r="AL8" s="11">
        <v>27</v>
      </c>
      <c r="AM8" s="11">
        <v>49</v>
      </c>
      <c r="AN8" s="11">
        <v>121</v>
      </c>
      <c r="AO8" s="11">
        <v>22</v>
      </c>
      <c r="AP8" s="11"/>
      <c r="AQ8" s="11">
        <v>181</v>
      </c>
      <c r="AR8" s="11">
        <v>341</v>
      </c>
      <c r="AS8" s="11"/>
      <c r="AT8" s="11">
        <v>472</v>
      </c>
      <c r="AU8" s="11">
        <v>124</v>
      </c>
      <c r="AV8" s="11"/>
      <c r="AW8" s="11">
        <v>206</v>
      </c>
      <c r="AX8" s="11">
        <v>392</v>
      </c>
      <c r="AY8" s="11"/>
      <c r="AZ8" s="11">
        <v>140</v>
      </c>
      <c r="BA8" s="11">
        <v>444</v>
      </c>
      <c r="BB8" s="11"/>
      <c r="BC8" s="11">
        <v>114</v>
      </c>
      <c r="BD8" s="11">
        <v>80</v>
      </c>
      <c r="BE8" s="11">
        <v>115</v>
      </c>
      <c r="BF8" s="11">
        <v>154</v>
      </c>
    </row>
    <row r="9" spans="2:58" ht="72">
      <c r="B9" s="18" t="s">
        <v>483</v>
      </c>
      <c r="C9" s="17">
        <v>0.32569423942067699</v>
      </c>
      <c r="D9" s="17">
        <v>0.32197457226667398</v>
      </c>
      <c r="E9" s="17">
        <v>0.32938821151583197</v>
      </c>
      <c r="F9" s="17"/>
      <c r="G9" s="17">
        <v>0.46117401370287903</v>
      </c>
      <c r="H9" s="17">
        <v>0.47227931045905902</v>
      </c>
      <c r="I9" s="17">
        <v>0.42002662778872801</v>
      </c>
      <c r="J9" s="17">
        <v>0.27235837343185498</v>
      </c>
      <c r="K9" s="17">
        <v>0.21641116120178699</v>
      </c>
      <c r="L9" s="17">
        <v>0.14878399348465199</v>
      </c>
      <c r="M9" s="17"/>
      <c r="N9" s="17">
        <v>0.39573644416543802</v>
      </c>
      <c r="O9" s="17">
        <v>0.344361761291338</v>
      </c>
      <c r="P9" s="17">
        <v>0.29741407280891402</v>
      </c>
      <c r="Q9" s="17">
        <v>0.25215464973471202</v>
      </c>
      <c r="R9" s="17"/>
      <c r="S9" s="17">
        <v>0.43109779613999999</v>
      </c>
      <c r="T9" s="17">
        <v>0.237858924375318</v>
      </c>
      <c r="U9" s="17">
        <v>0.37106340197173499</v>
      </c>
      <c r="V9" s="17">
        <v>0.31963797469780197</v>
      </c>
      <c r="W9" s="17">
        <v>0.17275386044497401</v>
      </c>
      <c r="X9" s="17">
        <v>0.465927323789815</v>
      </c>
      <c r="Y9" s="17">
        <v>0.21308393120558</v>
      </c>
      <c r="Z9" s="17">
        <v>0.42811033267863102</v>
      </c>
      <c r="AA9" s="17">
        <v>0.333115241945313</v>
      </c>
      <c r="AB9" s="17"/>
      <c r="AC9" s="17">
        <v>0.50393511829993398</v>
      </c>
      <c r="AD9" s="17">
        <v>0.300168074570625</v>
      </c>
      <c r="AE9" s="17">
        <v>0.41640223572287499</v>
      </c>
      <c r="AF9" s="17">
        <v>0.18104187905142499</v>
      </c>
      <c r="AG9" s="17">
        <v>0.16775336509060099</v>
      </c>
      <c r="AH9" s="17">
        <v>0.31105102015215202</v>
      </c>
      <c r="AI9" s="17"/>
      <c r="AJ9" s="17">
        <v>0.280437328987518</v>
      </c>
      <c r="AK9" s="17">
        <v>0.29347353359637601</v>
      </c>
      <c r="AL9" s="17">
        <v>0.15119383351812399</v>
      </c>
      <c r="AM9" s="17">
        <v>0.47539180385002699</v>
      </c>
      <c r="AN9" s="17">
        <v>0.45044202259840099</v>
      </c>
      <c r="AO9" s="17">
        <v>0.24745006885982401</v>
      </c>
      <c r="AP9" s="17"/>
      <c r="AQ9" s="17">
        <v>0.42252527364179199</v>
      </c>
      <c r="AR9" s="17">
        <v>0.30215094809798698</v>
      </c>
      <c r="AS9" s="17"/>
      <c r="AT9" s="17">
        <v>0.27685599004740602</v>
      </c>
      <c r="AU9" s="17">
        <v>0.50848474357007001</v>
      </c>
      <c r="AV9" s="17"/>
      <c r="AW9" s="17">
        <v>0.36014280125206399</v>
      </c>
      <c r="AX9" s="17">
        <v>0.30757776153392502</v>
      </c>
      <c r="AY9" s="17"/>
      <c r="AZ9" s="17">
        <v>0.540439427682193</v>
      </c>
      <c r="BA9" s="17">
        <v>0.25884849148240402</v>
      </c>
      <c r="BB9" s="17"/>
      <c r="BC9" s="17">
        <v>0.54795272800278605</v>
      </c>
      <c r="BD9" s="17">
        <v>0.222017564487934</v>
      </c>
      <c r="BE9" s="17">
        <v>0.37006487020637602</v>
      </c>
      <c r="BF9" s="17">
        <v>0.29202123290472598</v>
      </c>
    </row>
    <row r="10" spans="2:58" ht="57.6">
      <c r="B10" s="18" t="s">
        <v>475</v>
      </c>
      <c r="C10" s="19">
        <v>0.67430576057932401</v>
      </c>
      <c r="D10" s="19">
        <v>0.67802542773332597</v>
      </c>
      <c r="E10" s="19">
        <v>0.67061178848416803</v>
      </c>
      <c r="F10" s="19"/>
      <c r="G10" s="19">
        <v>0.53882598629712097</v>
      </c>
      <c r="H10" s="19">
        <v>0.52772068954094098</v>
      </c>
      <c r="I10" s="19">
        <v>0.57997337221127199</v>
      </c>
      <c r="J10" s="19">
        <v>0.72764162656814502</v>
      </c>
      <c r="K10" s="19">
        <v>0.78358883879821295</v>
      </c>
      <c r="L10" s="19">
        <v>0.85121600651534801</v>
      </c>
      <c r="M10" s="19"/>
      <c r="N10" s="19">
        <v>0.60426355583456204</v>
      </c>
      <c r="O10" s="19">
        <v>0.655638238708662</v>
      </c>
      <c r="P10" s="19">
        <v>0.70258592719108603</v>
      </c>
      <c r="Q10" s="19">
        <v>0.74784535026528798</v>
      </c>
      <c r="R10" s="19"/>
      <c r="S10" s="19">
        <v>0.56890220386000001</v>
      </c>
      <c r="T10" s="19">
        <v>0.76214107562468203</v>
      </c>
      <c r="U10" s="19">
        <v>0.62893659802826496</v>
      </c>
      <c r="V10" s="19">
        <v>0.68036202530219803</v>
      </c>
      <c r="W10" s="19">
        <v>0.82724613955502602</v>
      </c>
      <c r="X10" s="19">
        <v>0.53407267621018495</v>
      </c>
      <c r="Y10" s="19">
        <v>0.78691606879442</v>
      </c>
      <c r="Z10" s="19">
        <v>0.57188966732136903</v>
      </c>
      <c r="AA10" s="19">
        <v>0.66688475805468705</v>
      </c>
      <c r="AB10" s="19"/>
      <c r="AC10" s="19">
        <v>0.49606488170006602</v>
      </c>
      <c r="AD10" s="19">
        <v>0.699831925429375</v>
      </c>
      <c r="AE10" s="19">
        <v>0.58359776427712495</v>
      </c>
      <c r="AF10" s="19">
        <v>0.81895812094857501</v>
      </c>
      <c r="AG10" s="19">
        <v>0.83224663490939899</v>
      </c>
      <c r="AH10" s="19">
        <v>0.68894897984784798</v>
      </c>
      <c r="AI10" s="19"/>
      <c r="AJ10" s="19">
        <v>0.71956267101248195</v>
      </c>
      <c r="AK10" s="19">
        <v>0.70652646640362404</v>
      </c>
      <c r="AL10" s="19">
        <v>0.84880616648187601</v>
      </c>
      <c r="AM10" s="19">
        <v>0.52460819614997301</v>
      </c>
      <c r="AN10" s="19">
        <v>0.54955797740159895</v>
      </c>
      <c r="AO10" s="19">
        <v>0.75254993114017599</v>
      </c>
      <c r="AP10" s="19"/>
      <c r="AQ10" s="19">
        <v>0.57747472635820796</v>
      </c>
      <c r="AR10" s="19">
        <v>0.69784905190201296</v>
      </c>
      <c r="AS10" s="19"/>
      <c r="AT10" s="19">
        <v>0.72314400995259398</v>
      </c>
      <c r="AU10" s="19">
        <v>0.49151525642992999</v>
      </c>
      <c r="AV10" s="19"/>
      <c r="AW10" s="19">
        <v>0.63985719874793601</v>
      </c>
      <c r="AX10" s="19">
        <v>0.69242223846607498</v>
      </c>
      <c r="AY10" s="19"/>
      <c r="AZ10" s="19">
        <v>0.459560572317807</v>
      </c>
      <c r="BA10" s="19">
        <v>0.74115150851759604</v>
      </c>
      <c r="BB10" s="19"/>
      <c r="BC10" s="19">
        <v>0.45204727199721401</v>
      </c>
      <c r="BD10" s="19">
        <v>0.77798243551206603</v>
      </c>
      <c r="BE10" s="19">
        <v>0.62993512979362398</v>
      </c>
      <c r="BF10" s="19">
        <v>0.70797876709527396</v>
      </c>
    </row>
    <row r="11" spans="2:58">
      <c r="B11" s="16" t="s">
        <v>20</v>
      </c>
    </row>
    <row r="12" spans="2:58">
      <c r="B12" t="s">
        <v>497</v>
      </c>
    </row>
    <row r="13" spans="2:58">
      <c r="B13" t="s">
        <v>498</v>
      </c>
    </row>
    <row r="15" spans="2:58">
      <c r="B15"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BF15"/>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484</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575</v>
      </c>
      <c r="D7" s="10">
        <v>267</v>
      </c>
      <c r="E7" s="10">
        <v>306</v>
      </c>
      <c r="F7" s="10"/>
      <c r="G7" s="10">
        <v>65</v>
      </c>
      <c r="H7" s="10">
        <v>103</v>
      </c>
      <c r="I7" s="10">
        <v>83</v>
      </c>
      <c r="J7" s="10">
        <v>105</v>
      </c>
      <c r="K7" s="10">
        <v>91</v>
      </c>
      <c r="L7" s="10">
        <v>126</v>
      </c>
      <c r="M7" s="10"/>
      <c r="N7" s="10">
        <v>146</v>
      </c>
      <c r="O7" s="10">
        <v>137</v>
      </c>
      <c r="P7" s="10">
        <v>136</v>
      </c>
      <c r="Q7" s="10">
        <v>154</v>
      </c>
      <c r="R7" s="10"/>
      <c r="S7" s="10">
        <v>91</v>
      </c>
      <c r="T7" s="10">
        <v>77</v>
      </c>
      <c r="U7" s="10">
        <v>51</v>
      </c>
      <c r="V7" s="10">
        <v>67</v>
      </c>
      <c r="W7" s="10">
        <v>55</v>
      </c>
      <c r="X7" s="10">
        <v>64</v>
      </c>
      <c r="Y7" s="10">
        <v>68</v>
      </c>
      <c r="Z7" s="10">
        <v>27</v>
      </c>
      <c r="AA7" s="10">
        <v>75</v>
      </c>
      <c r="AB7" s="10"/>
      <c r="AC7" s="10">
        <v>142</v>
      </c>
      <c r="AD7" s="10">
        <v>153</v>
      </c>
      <c r="AE7" s="10">
        <v>80</v>
      </c>
      <c r="AF7" s="10">
        <v>119</v>
      </c>
      <c r="AG7" s="10">
        <v>61</v>
      </c>
      <c r="AH7" s="10">
        <v>20</v>
      </c>
      <c r="AI7" s="10"/>
      <c r="AJ7" s="10">
        <v>210</v>
      </c>
      <c r="AK7" s="10">
        <v>135</v>
      </c>
      <c r="AL7" s="10">
        <v>50</v>
      </c>
      <c r="AM7" s="10">
        <v>43</v>
      </c>
      <c r="AN7" s="10">
        <v>119</v>
      </c>
      <c r="AO7" s="10">
        <v>14</v>
      </c>
      <c r="AP7" s="10"/>
      <c r="AQ7" s="10">
        <v>167</v>
      </c>
      <c r="AR7" s="10">
        <v>311</v>
      </c>
      <c r="AS7" s="10"/>
      <c r="AT7" s="10">
        <v>453</v>
      </c>
      <c r="AU7" s="10">
        <v>115</v>
      </c>
      <c r="AV7" s="10"/>
      <c r="AW7" s="10">
        <v>221</v>
      </c>
      <c r="AX7" s="10">
        <v>354</v>
      </c>
      <c r="AY7" s="10"/>
      <c r="AZ7" s="10">
        <v>116</v>
      </c>
      <c r="BA7" s="10">
        <v>433</v>
      </c>
      <c r="BB7" s="10"/>
      <c r="BC7" s="10">
        <v>103</v>
      </c>
      <c r="BD7" s="10">
        <v>98</v>
      </c>
      <c r="BE7" s="10">
        <v>99</v>
      </c>
      <c r="BF7" s="10">
        <v>151</v>
      </c>
    </row>
    <row r="8" spans="2:58" ht="30" customHeight="1">
      <c r="B8" s="11" t="s">
        <v>85</v>
      </c>
      <c r="C8" s="11">
        <v>576</v>
      </c>
      <c r="D8" s="11">
        <v>279</v>
      </c>
      <c r="E8" s="11">
        <v>295</v>
      </c>
      <c r="F8" s="11"/>
      <c r="G8" s="11">
        <v>75</v>
      </c>
      <c r="H8" s="11">
        <v>103</v>
      </c>
      <c r="I8" s="11">
        <v>91</v>
      </c>
      <c r="J8" s="11">
        <v>104</v>
      </c>
      <c r="K8" s="11">
        <v>85</v>
      </c>
      <c r="L8" s="11">
        <v>116</v>
      </c>
      <c r="M8" s="11"/>
      <c r="N8" s="11">
        <v>144</v>
      </c>
      <c r="O8" s="11">
        <v>134</v>
      </c>
      <c r="P8" s="11">
        <v>138</v>
      </c>
      <c r="Q8" s="11">
        <v>158</v>
      </c>
      <c r="R8" s="11"/>
      <c r="S8" s="11">
        <v>83</v>
      </c>
      <c r="T8" s="11">
        <v>77</v>
      </c>
      <c r="U8" s="11">
        <v>57</v>
      </c>
      <c r="V8" s="11">
        <v>64</v>
      </c>
      <c r="W8" s="11">
        <v>57</v>
      </c>
      <c r="X8" s="11">
        <v>71</v>
      </c>
      <c r="Y8" s="11">
        <v>67</v>
      </c>
      <c r="Z8" s="11">
        <v>25</v>
      </c>
      <c r="AA8" s="11">
        <v>75</v>
      </c>
      <c r="AB8" s="11"/>
      <c r="AC8" s="11">
        <v>143</v>
      </c>
      <c r="AD8" s="11">
        <v>152</v>
      </c>
      <c r="AE8" s="11">
        <v>81</v>
      </c>
      <c r="AF8" s="11">
        <v>119</v>
      </c>
      <c r="AG8" s="11">
        <v>60</v>
      </c>
      <c r="AH8" s="11">
        <v>20</v>
      </c>
      <c r="AI8" s="11"/>
      <c r="AJ8" s="11">
        <v>199</v>
      </c>
      <c r="AK8" s="11">
        <v>139</v>
      </c>
      <c r="AL8" s="11">
        <v>51</v>
      </c>
      <c r="AM8" s="11">
        <v>45</v>
      </c>
      <c r="AN8" s="11">
        <v>121</v>
      </c>
      <c r="AO8" s="11">
        <v>16</v>
      </c>
      <c r="AP8" s="11"/>
      <c r="AQ8" s="11">
        <v>171</v>
      </c>
      <c r="AR8" s="11">
        <v>309</v>
      </c>
      <c r="AS8" s="11"/>
      <c r="AT8" s="11">
        <v>453</v>
      </c>
      <c r="AU8" s="11">
        <v>115</v>
      </c>
      <c r="AV8" s="11"/>
      <c r="AW8" s="11">
        <v>223</v>
      </c>
      <c r="AX8" s="11">
        <v>353</v>
      </c>
      <c r="AY8" s="11"/>
      <c r="AZ8" s="11">
        <v>117</v>
      </c>
      <c r="BA8" s="11">
        <v>430</v>
      </c>
      <c r="BB8" s="11"/>
      <c r="BC8" s="11">
        <v>108</v>
      </c>
      <c r="BD8" s="11">
        <v>99</v>
      </c>
      <c r="BE8" s="11">
        <v>99</v>
      </c>
      <c r="BF8" s="11">
        <v>149</v>
      </c>
    </row>
    <row r="9" spans="2:58" ht="72">
      <c r="B9" s="18" t="s">
        <v>485</v>
      </c>
      <c r="C9" s="17">
        <v>0.210543861818943</v>
      </c>
      <c r="D9" s="17">
        <v>0.24707450213420201</v>
      </c>
      <c r="E9" s="17">
        <v>0.17751377516946701</v>
      </c>
      <c r="F9" s="17"/>
      <c r="G9" s="17">
        <v>0.37342044219717402</v>
      </c>
      <c r="H9" s="17">
        <v>0.37051762766285301</v>
      </c>
      <c r="I9" s="17">
        <v>0.28846445856884501</v>
      </c>
      <c r="J9" s="17">
        <v>0.128309222133697</v>
      </c>
      <c r="K9" s="17">
        <v>8.7592049416209197E-2</v>
      </c>
      <c r="L9" s="17">
        <v>6.9983348919393798E-2</v>
      </c>
      <c r="M9" s="17"/>
      <c r="N9" s="17">
        <v>0.29471820306202401</v>
      </c>
      <c r="O9" s="17">
        <v>0.192320990487966</v>
      </c>
      <c r="P9" s="17">
        <v>0.18910920343655699</v>
      </c>
      <c r="Q9" s="17">
        <v>0.170970923622593</v>
      </c>
      <c r="R9" s="17"/>
      <c r="S9" s="17">
        <v>0.30023199060821898</v>
      </c>
      <c r="T9" s="17">
        <v>0.16754539825555401</v>
      </c>
      <c r="U9" s="17">
        <v>0.16372226830828299</v>
      </c>
      <c r="V9" s="17">
        <v>0.17754277709480901</v>
      </c>
      <c r="W9" s="17">
        <v>0.154723619153187</v>
      </c>
      <c r="X9" s="17">
        <v>0.222278029099409</v>
      </c>
      <c r="Y9" s="17">
        <v>0.18222138111140401</v>
      </c>
      <c r="Z9" s="17">
        <v>0.163999567720825</v>
      </c>
      <c r="AA9" s="17">
        <v>0.290678059404259</v>
      </c>
      <c r="AB9" s="17"/>
      <c r="AC9" s="17">
        <v>0.30987167778939101</v>
      </c>
      <c r="AD9" s="17">
        <v>0.200823367208012</v>
      </c>
      <c r="AE9" s="17">
        <v>0.21025735764065301</v>
      </c>
      <c r="AF9" s="17">
        <v>0.15609718077516699</v>
      </c>
      <c r="AG9" s="17">
        <v>0.12646945803036799</v>
      </c>
      <c r="AH9" s="17">
        <v>0.153922963372528</v>
      </c>
      <c r="AI9" s="17"/>
      <c r="AJ9" s="17">
        <v>0.16391453994695901</v>
      </c>
      <c r="AK9" s="17">
        <v>0.21247387767397299</v>
      </c>
      <c r="AL9" s="17">
        <v>0.255126444314833</v>
      </c>
      <c r="AM9" s="17">
        <v>0.15431691544346601</v>
      </c>
      <c r="AN9" s="17">
        <v>0.28100925673656402</v>
      </c>
      <c r="AO9" s="17">
        <v>0.24216562458166499</v>
      </c>
      <c r="AP9" s="17"/>
      <c r="AQ9" s="17">
        <v>0.25214672910361002</v>
      </c>
      <c r="AR9" s="17">
        <v>0.190401818376117</v>
      </c>
      <c r="AS9" s="17"/>
      <c r="AT9" s="17">
        <v>0.192282831485344</v>
      </c>
      <c r="AU9" s="17">
        <v>0.29455366214721801</v>
      </c>
      <c r="AV9" s="17"/>
      <c r="AW9" s="17">
        <v>0.22422034617004599</v>
      </c>
      <c r="AX9" s="17">
        <v>0.201913003424468</v>
      </c>
      <c r="AY9" s="17"/>
      <c r="AZ9" s="17">
        <v>0.35559192715552201</v>
      </c>
      <c r="BA9" s="17">
        <v>0.157249314230513</v>
      </c>
      <c r="BB9" s="17"/>
      <c r="BC9" s="17">
        <v>0.33882315580563899</v>
      </c>
      <c r="BD9" s="17">
        <v>0.13803792751013499</v>
      </c>
      <c r="BE9" s="17">
        <v>0.27840368462766102</v>
      </c>
      <c r="BF9" s="17">
        <v>0.18559243080676199</v>
      </c>
    </row>
    <row r="10" spans="2:58" ht="57.6">
      <c r="B10" s="18" t="s">
        <v>475</v>
      </c>
      <c r="C10" s="19">
        <v>0.78945613818105698</v>
      </c>
      <c r="D10" s="19">
        <v>0.75292549786579799</v>
      </c>
      <c r="E10" s="19">
        <v>0.82248622483053302</v>
      </c>
      <c r="F10" s="19"/>
      <c r="G10" s="19">
        <v>0.62657955780282604</v>
      </c>
      <c r="H10" s="19">
        <v>0.62948237233714699</v>
      </c>
      <c r="I10" s="19">
        <v>0.71153554143115505</v>
      </c>
      <c r="J10" s="19">
        <v>0.871690777866303</v>
      </c>
      <c r="K10" s="19">
        <v>0.91240795058379098</v>
      </c>
      <c r="L10" s="19">
        <v>0.93001665108060605</v>
      </c>
      <c r="M10" s="19"/>
      <c r="N10" s="19">
        <v>0.70528179693797599</v>
      </c>
      <c r="O10" s="19">
        <v>0.80767900951203397</v>
      </c>
      <c r="P10" s="19">
        <v>0.81089079656344298</v>
      </c>
      <c r="Q10" s="19">
        <v>0.82902907637740697</v>
      </c>
      <c r="R10" s="19"/>
      <c r="S10" s="19">
        <v>0.69976800939178097</v>
      </c>
      <c r="T10" s="19">
        <v>0.83245460174444597</v>
      </c>
      <c r="U10" s="19">
        <v>0.83627773169171704</v>
      </c>
      <c r="V10" s="19">
        <v>0.82245722290519097</v>
      </c>
      <c r="W10" s="19">
        <v>0.845276380846813</v>
      </c>
      <c r="X10" s="19">
        <v>0.77772197090059103</v>
      </c>
      <c r="Y10" s="19">
        <v>0.81777861888859504</v>
      </c>
      <c r="Z10" s="19">
        <v>0.83600043227917498</v>
      </c>
      <c r="AA10" s="19">
        <v>0.70932194059574105</v>
      </c>
      <c r="AB10" s="19"/>
      <c r="AC10" s="19">
        <v>0.69012832221060905</v>
      </c>
      <c r="AD10" s="19">
        <v>0.79917663279198803</v>
      </c>
      <c r="AE10" s="19">
        <v>0.78974264235934699</v>
      </c>
      <c r="AF10" s="19">
        <v>0.84390281922483301</v>
      </c>
      <c r="AG10" s="19">
        <v>0.87353054196963198</v>
      </c>
      <c r="AH10" s="19">
        <v>0.84607703662747202</v>
      </c>
      <c r="AI10" s="19"/>
      <c r="AJ10" s="19">
        <v>0.83608546005304096</v>
      </c>
      <c r="AK10" s="19">
        <v>0.78752612232602703</v>
      </c>
      <c r="AL10" s="19">
        <v>0.744873555685167</v>
      </c>
      <c r="AM10" s="19">
        <v>0.84568308455653396</v>
      </c>
      <c r="AN10" s="19">
        <v>0.71899074326343604</v>
      </c>
      <c r="AO10" s="19">
        <v>0.75783437541833498</v>
      </c>
      <c r="AP10" s="19"/>
      <c r="AQ10" s="19">
        <v>0.74785327089638998</v>
      </c>
      <c r="AR10" s="19">
        <v>0.80959818162388297</v>
      </c>
      <c r="AS10" s="19"/>
      <c r="AT10" s="19">
        <v>0.80771716851465603</v>
      </c>
      <c r="AU10" s="19">
        <v>0.70544633785278199</v>
      </c>
      <c r="AV10" s="19"/>
      <c r="AW10" s="19">
        <v>0.77577965382995395</v>
      </c>
      <c r="AX10" s="19">
        <v>0.79808699657553195</v>
      </c>
      <c r="AY10" s="19"/>
      <c r="AZ10" s="19">
        <v>0.64440807284447799</v>
      </c>
      <c r="BA10" s="19">
        <v>0.84275068576948797</v>
      </c>
      <c r="BB10" s="19"/>
      <c r="BC10" s="19">
        <v>0.66117684419436096</v>
      </c>
      <c r="BD10" s="19">
        <v>0.86196207248986501</v>
      </c>
      <c r="BE10" s="19">
        <v>0.72159631537233904</v>
      </c>
      <c r="BF10" s="19">
        <v>0.81440756919323798</v>
      </c>
    </row>
    <row r="11" spans="2:58">
      <c r="B11" s="16" t="s">
        <v>20</v>
      </c>
    </row>
    <row r="12" spans="2:58">
      <c r="B12" t="s">
        <v>497</v>
      </c>
    </row>
    <row r="13" spans="2:58">
      <c r="B13" t="s">
        <v>498</v>
      </c>
    </row>
    <row r="15" spans="2:58">
      <c r="B15"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BF15"/>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486</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547</v>
      </c>
      <c r="D7" s="10">
        <v>266</v>
      </c>
      <c r="E7" s="10">
        <v>278</v>
      </c>
      <c r="F7" s="10"/>
      <c r="G7" s="10">
        <v>61</v>
      </c>
      <c r="H7" s="10">
        <v>78</v>
      </c>
      <c r="I7" s="10">
        <v>94</v>
      </c>
      <c r="J7" s="10">
        <v>113</v>
      </c>
      <c r="K7" s="10">
        <v>58</v>
      </c>
      <c r="L7" s="10">
        <v>140</v>
      </c>
      <c r="M7" s="10"/>
      <c r="N7" s="10">
        <v>136</v>
      </c>
      <c r="O7" s="10">
        <v>148</v>
      </c>
      <c r="P7" s="10">
        <v>123</v>
      </c>
      <c r="Q7" s="10">
        <v>139</v>
      </c>
      <c r="R7" s="10"/>
      <c r="S7" s="10">
        <v>76</v>
      </c>
      <c r="T7" s="10">
        <v>98</v>
      </c>
      <c r="U7" s="10">
        <v>50</v>
      </c>
      <c r="V7" s="10">
        <v>68</v>
      </c>
      <c r="W7" s="10">
        <v>52</v>
      </c>
      <c r="X7" s="10">
        <v>51</v>
      </c>
      <c r="Y7" s="10">
        <v>54</v>
      </c>
      <c r="Z7" s="10">
        <v>36</v>
      </c>
      <c r="AA7" s="10">
        <v>62</v>
      </c>
      <c r="AB7" s="10"/>
      <c r="AC7" s="10">
        <v>117</v>
      </c>
      <c r="AD7" s="10">
        <v>160</v>
      </c>
      <c r="AE7" s="10">
        <v>74</v>
      </c>
      <c r="AF7" s="10">
        <v>114</v>
      </c>
      <c r="AG7" s="10">
        <v>64</v>
      </c>
      <c r="AH7" s="10">
        <v>18</v>
      </c>
      <c r="AI7" s="10"/>
      <c r="AJ7" s="10">
        <v>226</v>
      </c>
      <c r="AK7" s="10">
        <v>129</v>
      </c>
      <c r="AL7" s="10">
        <v>35</v>
      </c>
      <c r="AM7" s="10">
        <v>34</v>
      </c>
      <c r="AN7" s="10">
        <v>108</v>
      </c>
      <c r="AO7" s="10">
        <v>11</v>
      </c>
      <c r="AP7" s="10"/>
      <c r="AQ7" s="10">
        <v>165</v>
      </c>
      <c r="AR7" s="10">
        <v>296</v>
      </c>
      <c r="AS7" s="10"/>
      <c r="AT7" s="10">
        <v>437</v>
      </c>
      <c r="AU7" s="10">
        <v>106</v>
      </c>
      <c r="AV7" s="10"/>
      <c r="AW7" s="10">
        <v>193</v>
      </c>
      <c r="AX7" s="10">
        <v>354</v>
      </c>
      <c r="AY7" s="10"/>
      <c r="AZ7" s="10">
        <v>114</v>
      </c>
      <c r="BA7" s="10">
        <v>418</v>
      </c>
      <c r="BB7" s="10"/>
      <c r="BC7" s="10">
        <v>98</v>
      </c>
      <c r="BD7" s="10">
        <v>72</v>
      </c>
      <c r="BE7" s="10">
        <v>85</v>
      </c>
      <c r="BF7" s="10">
        <v>167</v>
      </c>
    </row>
    <row r="8" spans="2:58" ht="30" customHeight="1">
      <c r="B8" s="11" t="s">
        <v>85</v>
      </c>
      <c r="C8" s="11">
        <v>548</v>
      </c>
      <c r="D8" s="11">
        <v>277</v>
      </c>
      <c r="E8" s="11">
        <v>269</v>
      </c>
      <c r="F8" s="11"/>
      <c r="G8" s="11">
        <v>72</v>
      </c>
      <c r="H8" s="11">
        <v>77</v>
      </c>
      <c r="I8" s="11">
        <v>101</v>
      </c>
      <c r="J8" s="11">
        <v>111</v>
      </c>
      <c r="K8" s="11">
        <v>54</v>
      </c>
      <c r="L8" s="11">
        <v>129</v>
      </c>
      <c r="M8" s="11"/>
      <c r="N8" s="11">
        <v>136</v>
      </c>
      <c r="O8" s="11">
        <v>148</v>
      </c>
      <c r="P8" s="11">
        <v>120</v>
      </c>
      <c r="Q8" s="11">
        <v>142</v>
      </c>
      <c r="R8" s="11"/>
      <c r="S8" s="11">
        <v>70</v>
      </c>
      <c r="T8" s="11">
        <v>99</v>
      </c>
      <c r="U8" s="11">
        <v>57</v>
      </c>
      <c r="V8" s="11">
        <v>64</v>
      </c>
      <c r="W8" s="11">
        <v>53</v>
      </c>
      <c r="X8" s="11">
        <v>55</v>
      </c>
      <c r="Y8" s="11">
        <v>53</v>
      </c>
      <c r="Z8" s="11">
        <v>34</v>
      </c>
      <c r="AA8" s="11">
        <v>63</v>
      </c>
      <c r="AB8" s="11"/>
      <c r="AC8" s="11">
        <v>119</v>
      </c>
      <c r="AD8" s="11">
        <v>159</v>
      </c>
      <c r="AE8" s="11">
        <v>76</v>
      </c>
      <c r="AF8" s="11">
        <v>114</v>
      </c>
      <c r="AG8" s="11">
        <v>63</v>
      </c>
      <c r="AH8" s="11">
        <v>18</v>
      </c>
      <c r="AI8" s="11"/>
      <c r="AJ8" s="11">
        <v>217</v>
      </c>
      <c r="AK8" s="11">
        <v>131</v>
      </c>
      <c r="AL8" s="11">
        <v>36</v>
      </c>
      <c r="AM8" s="11">
        <v>36</v>
      </c>
      <c r="AN8" s="11">
        <v>111</v>
      </c>
      <c r="AO8" s="11">
        <v>12</v>
      </c>
      <c r="AP8" s="11"/>
      <c r="AQ8" s="11">
        <v>169</v>
      </c>
      <c r="AR8" s="11">
        <v>295</v>
      </c>
      <c r="AS8" s="11"/>
      <c r="AT8" s="11">
        <v>438</v>
      </c>
      <c r="AU8" s="11">
        <v>106</v>
      </c>
      <c r="AV8" s="11"/>
      <c r="AW8" s="11">
        <v>198</v>
      </c>
      <c r="AX8" s="11">
        <v>350</v>
      </c>
      <c r="AY8" s="11"/>
      <c r="AZ8" s="11">
        <v>116</v>
      </c>
      <c r="BA8" s="11">
        <v>417</v>
      </c>
      <c r="BB8" s="11"/>
      <c r="BC8" s="11">
        <v>105</v>
      </c>
      <c r="BD8" s="11">
        <v>71</v>
      </c>
      <c r="BE8" s="11">
        <v>87</v>
      </c>
      <c r="BF8" s="11">
        <v>160</v>
      </c>
    </row>
    <row r="9" spans="2:58" ht="72">
      <c r="B9" s="18" t="s">
        <v>487</v>
      </c>
      <c r="C9" s="17">
        <v>0.14647909215093399</v>
      </c>
      <c r="D9" s="17">
        <v>0.14009297133156701</v>
      </c>
      <c r="E9" s="17">
        <v>0.15469423873414301</v>
      </c>
      <c r="F9" s="17"/>
      <c r="G9" s="17">
        <v>0.26013987027652902</v>
      </c>
      <c r="H9" s="17">
        <v>0.32821433796059302</v>
      </c>
      <c r="I9" s="17">
        <v>0.20464163462465501</v>
      </c>
      <c r="J9" s="17">
        <v>7.20544739932025E-2</v>
      </c>
      <c r="K9" s="17">
        <v>3.57964288134636E-2</v>
      </c>
      <c r="L9" s="17">
        <v>4.2997406006748597E-2</v>
      </c>
      <c r="M9" s="17"/>
      <c r="N9" s="17">
        <v>0.19626407268649401</v>
      </c>
      <c r="O9" s="17">
        <v>0.107171132129879</v>
      </c>
      <c r="P9" s="17">
        <v>0.158536492229298</v>
      </c>
      <c r="Q9" s="17">
        <v>0.130741731414759</v>
      </c>
      <c r="R9" s="17"/>
      <c r="S9" s="17">
        <v>0.243373421660395</v>
      </c>
      <c r="T9" s="17">
        <v>0.14438160696587499</v>
      </c>
      <c r="U9" s="17">
        <v>0.10098817983412101</v>
      </c>
      <c r="V9" s="17">
        <v>8.8519152767488604E-2</v>
      </c>
      <c r="W9" s="17">
        <v>0.124556437887462</v>
      </c>
      <c r="X9" s="17">
        <v>0.138246294176987</v>
      </c>
      <c r="Y9" s="17">
        <v>6.5800944595914193E-2</v>
      </c>
      <c r="Z9" s="17">
        <v>0.234628004544504</v>
      </c>
      <c r="AA9" s="17">
        <v>0.189126547220415</v>
      </c>
      <c r="AB9" s="17"/>
      <c r="AC9" s="17">
        <v>0.27007104886719102</v>
      </c>
      <c r="AD9" s="17">
        <v>0.12126799564209099</v>
      </c>
      <c r="AE9" s="17">
        <v>0.16408391643071599</v>
      </c>
      <c r="AF9" s="17">
        <v>4.2948105110077898E-2</v>
      </c>
      <c r="AG9" s="17">
        <v>0.14093754438338801</v>
      </c>
      <c r="AH9" s="17">
        <v>0.14996173395513199</v>
      </c>
      <c r="AI9" s="17"/>
      <c r="AJ9" s="17">
        <v>0.11796732105572701</v>
      </c>
      <c r="AK9" s="17">
        <v>7.2955998363613703E-2</v>
      </c>
      <c r="AL9" s="17">
        <v>0.17314912609701799</v>
      </c>
      <c r="AM9" s="17">
        <v>0.24365611462992101</v>
      </c>
      <c r="AN9" s="17">
        <v>0.27086621905728903</v>
      </c>
      <c r="AO9" s="17">
        <v>0</v>
      </c>
      <c r="AP9" s="17"/>
      <c r="AQ9" s="17">
        <v>0.231951852886468</v>
      </c>
      <c r="AR9" s="17">
        <v>0.11944189022110401</v>
      </c>
      <c r="AS9" s="17"/>
      <c r="AT9" s="17">
        <v>0.125330420674584</v>
      </c>
      <c r="AU9" s="17">
        <v>0.23004562981566601</v>
      </c>
      <c r="AV9" s="17"/>
      <c r="AW9" s="17">
        <v>0.17747731909620101</v>
      </c>
      <c r="AX9" s="17">
        <v>0.12897336652761099</v>
      </c>
      <c r="AY9" s="17"/>
      <c r="AZ9" s="17">
        <v>0.25319765655608101</v>
      </c>
      <c r="BA9" s="17">
        <v>0.115238082104945</v>
      </c>
      <c r="BB9" s="17"/>
      <c r="BC9" s="17">
        <v>0.31901322802334803</v>
      </c>
      <c r="BD9" s="17">
        <v>0.150619959837024</v>
      </c>
      <c r="BE9" s="17">
        <v>0.146242773363601</v>
      </c>
      <c r="BF9" s="17">
        <v>8.2374657484885705E-2</v>
      </c>
    </row>
    <row r="10" spans="2:58" ht="57.6">
      <c r="B10" s="18" t="s">
        <v>475</v>
      </c>
      <c r="C10" s="19">
        <v>0.85352090784906498</v>
      </c>
      <c r="D10" s="19">
        <v>0.85990702866843305</v>
      </c>
      <c r="E10" s="19">
        <v>0.84530576126585699</v>
      </c>
      <c r="F10" s="19"/>
      <c r="G10" s="19">
        <v>0.73986012972347104</v>
      </c>
      <c r="H10" s="19">
        <v>0.67178566203940704</v>
      </c>
      <c r="I10" s="19">
        <v>0.79535836537534499</v>
      </c>
      <c r="J10" s="19">
        <v>0.92794552600679703</v>
      </c>
      <c r="K10" s="19">
        <v>0.96420357118653599</v>
      </c>
      <c r="L10" s="19">
        <v>0.95700259399325105</v>
      </c>
      <c r="M10" s="19"/>
      <c r="N10" s="19">
        <v>0.80373592731350596</v>
      </c>
      <c r="O10" s="19">
        <v>0.89282886787012095</v>
      </c>
      <c r="P10" s="19">
        <v>0.841463507770702</v>
      </c>
      <c r="Q10" s="19">
        <v>0.86925826858524102</v>
      </c>
      <c r="R10" s="19"/>
      <c r="S10" s="19">
        <v>0.75662657833960401</v>
      </c>
      <c r="T10" s="19">
        <v>0.85561839303412501</v>
      </c>
      <c r="U10" s="19">
        <v>0.89901182016587899</v>
      </c>
      <c r="V10" s="19">
        <v>0.91148084723251099</v>
      </c>
      <c r="W10" s="19">
        <v>0.87544356211253804</v>
      </c>
      <c r="X10" s="19">
        <v>0.86175370582301303</v>
      </c>
      <c r="Y10" s="19">
        <v>0.93419905540408599</v>
      </c>
      <c r="Z10" s="19">
        <v>0.76537199545549595</v>
      </c>
      <c r="AA10" s="19">
        <v>0.810873452779585</v>
      </c>
      <c r="AB10" s="19"/>
      <c r="AC10" s="19">
        <v>0.72992895113280898</v>
      </c>
      <c r="AD10" s="19">
        <v>0.87873200435790899</v>
      </c>
      <c r="AE10" s="19">
        <v>0.83591608356928404</v>
      </c>
      <c r="AF10" s="19">
        <v>0.95705189488992204</v>
      </c>
      <c r="AG10" s="19">
        <v>0.85906245561661199</v>
      </c>
      <c r="AH10" s="19">
        <v>0.85003826604486898</v>
      </c>
      <c r="AI10" s="19"/>
      <c r="AJ10" s="19">
        <v>0.88203267894427295</v>
      </c>
      <c r="AK10" s="19">
        <v>0.92704400163638601</v>
      </c>
      <c r="AL10" s="19">
        <v>0.82685087390298195</v>
      </c>
      <c r="AM10" s="19">
        <v>0.75634388537007902</v>
      </c>
      <c r="AN10" s="19">
        <v>0.72913378094271097</v>
      </c>
      <c r="AO10" s="19">
        <v>1</v>
      </c>
      <c r="AP10" s="19"/>
      <c r="AQ10" s="19">
        <v>0.76804814711353198</v>
      </c>
      <c r="AR10" s="19">
        <v>0.88055810977889604</v>
      </c>
      <c r="AS10" s="19"/>
      <c r="AT10" s="19">
        <v>0.874669579325416</v>
      </c>
      <c r="AU10" s="19">
        <v>0.76995437018433399</v>
      </c>
      <c r="AV10" s="19"/>
      <c r="AW10" s="19">
        <v>0.82252268090379899</v>
      </c>
      <c r="AX10" s="19">
        <v>0.87102663347238896</v>
      </c>
      <c r="AY10" s="19"/>
      <c r="AZ10" s="19">
        <v>0.74680234344391905</v>
      </c>
      <c r="BA10" s="19">
        <v>0.88476191789505498</v>
      </c>
      <c r="BB10" s="19"/>
      <c r="BC10" s="19">
        <v>0.68098677197665203</v>
      </c>
      <c r="BD10" s="19">
        <v>0.84938004016297597</v>
      </c>
      <c r="BE10" s="19">
        <v>0.85375722663639897</v>
      </c>
      <c r="BF10" s="19">
        <v>0.91762534251511396</v>
      </c>
    </row>
    <row r="11" spans="2:58">
      <c r="B11" s="16" t="s">
        <v>20</v>
      </c>
    </row>
    <row r="12" spans="2:58">
      <c r="B12" t="s">
        <v>497</v>
      </c>
    </row>
    <row r="13" spans="2:58">
      <c r="B13" t="s">
        <v>498</v>
      </c>
    </row>
    <row r="15" spans="2:58">
      <c r="B15"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G22"/>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7" width="20.7109375" customWidth="1"/>
  </cols>
  <sheetData>
    <row r="2" spans="2:7" ht="40.15" customHeight="1">
      <c r="D2" s="30" t="s">
        <v>541</v>
      </c>
      <c r="E2" s="31"/>
      <c r="F2" s="31"/>
      <c r="G2" s="31"/>
    </row>
    <row r="6" spans="2:7" ht="49.9" customHeight="1">
      <c r="B6" s="20" t="s">
        <v>36</v>
      </c>
      <c r="C6" s="20" t="s">
        <v>572</v>
      </c>
      <c r="D6" s="20" t="s">
        <v>573</v>
      </c>
      <c r="E6" s="20" t="s">
        <v>574</v>
      </c>
      <c r="F6" s="20" t="s">
        <v>575</v>
      </c>
    </row>
    <row r="7" spans="2:7">
      <c r="B7" s="18" t="s">
        <v>252</v>
      </c>
      <c r="C7" s="17">
        <v>0.21528027301149899</v>
      </c>
      <c r="D7" s="17">
        <v>0.19157007813169999</v>
      </c>
      <c r="E7" s="17">
        <v>0.154034947358548</v>
      </c>
      <c r="F7" s="17">
        <v>0.177910603831098</v>
      </c>
    </row>
    <row r="8" spans="2:7">
      <c r="B8" s="18" t="s">
        <v>339</v>
      </c>
      <c r="C8" s="17">
        <v>0.39653573855829599</v>
      </c>
      <c r="D8" s="17">
        <v>0.36266256414012199</v>
      </c>
      <c r="E8" s="17">
        <v>0.34532998289497802</v>
      </c>
      <c r="F8" s="17">
        <v>0.347685138888087</v>
      </c>
    </row>
    <row r="9" spans="2:7">
      <c r="B9" s="18" t="s">
        <v>255</v>
      </c>
      <c r="C9" s="17">
        <v>0.22342034645579201</v>
      </c>
      <c r="D9" s="17">
        <v>0.249261582659418</v>
      </c>
      <c r="E9" s="17">
        <v>0.29002716280785201</v>
      </c>
      <c r="F9" s="17">
        <v>0.27229387767324498</v>
      </c>
    </row>
    <row r="10" spans="2:7">
      <c r="B10" s="18" t="s">
        <v>340</v>
      </c>
      <c r="C10" s="17">
        <v>7.9024547667862405E-2</v>
      </c>
      <c r="D10" s="17">
        <v>8.8602452191920797E-2</v>
      </c>
      <c r="E10" s="17">
        <v>0.106368002541399</v>
      </c>
      <c r="F10" s="17">
        <v>0.10436758103905799</v>
      </c>
    </row>
    <row r="11" spans="2:7">
      <c r="B11" s="18" t="s">
        <v>258</v>
      </c>
      <c r="C11" s="17">
        <v>5.23131656618291E-2</v>
      </c>
      <c r="D11" s="17">
        <v>7.5659925973717998E-2</v>
      </c>
      <c r="E11" s="17">
        <v>6.2346003195811697E-2</v>
      </c>
      <c r="F11" s="17">
        <v>7.0507865994349606E-2</v>
      </c>
    </row>
    <row r="12" spans="2:7">
      <c r="B12" s="18" t="s">
        <v>101</v>
      </c>
      <c r="C12" s="17">
        <v>3.3425928644721402E-2</v>
      </c>
      <c r="D12" s="17">
        <v>3.2243396903121099E-2</v>
      </c>
      <c r="E12" s="17">
        <v>4.1893901201411197E-2</v>
      </c>
      <c r="F12" s="17">
        <v>2.72349325741616E-2</v>
      </c>
    </row>
    <row r="13" spans="2:7">
      <c r="B13" s="23" t="s">
        <v>259</v>
      </c>
      <c r="C13" s="21">
        <v>0.61181601156979504</v>
      </c>
      <c r="D13" s="21">
        <v>0.55423264227182201</v>
      </c>
      <c r="E13" s="21">
        <v>0.49936493025352602</v>
      </c>
      <c r="F13" s="21">
        <v>0.52559574271918497</v>
      </c>
    </row>
    <row r="14" spans="2:7">
      <c r="B14" s="23" t="s">
        <v>260</v>
      </c>
      <c r="C14" s="21">
        <v>0.13133771332969199</v>
      </c>
      <c r="D14" s="21">
        <v>0.16426237816563899</v>
      </c>
      <c r="E14" s="21">
        <v>0.16871400573721099</v>
      </c>
      <c r="F14" s="21">
        <v>0.17487544703340799</v>
      </c>
    </row>
    <row r="15" spans="2:7">
      <c r="B15" s="23" t="s">
        <v>261</v>
      </c>
      <c r="C15" s="22">
        <v>0.48047829824010302</v>
      </c>
      <c r="D15" s="22">
        <v>0.38997026410618302</v>
      </c>
      <c r="E15" s="22">
        <v>0.330650924516315</v>
      </c>
      <c r="F15" s="22">
        <v>0.35072029568577701</v>
      </c>
    </row>
    <row r="16" spans="2:7">
      <c r="B16" s="16"/>
      <c r="C16" s="16"/>
      <c r="D16" s="16"/>
      <c r="E16" s="16"/>
      <c r="F16" s="16"/>
    </row>
    <row r="17" spans="2:2">
      <c r="B17" t="s">
        <v>497</v>
      </c>
    </row>
    <row r="18" spans="2:2">
      <c r="B18" t="s">
        <v>498</v>
      </c>
    </row>
    <row r="22" spans="2:2">
      <c r="B22"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BF22"/>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488</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252</v>
      </c>
      <c r="C9" s="17">
        <v>0.21528027301149899</v>
      </c>
      <c r="D9" s="17">
        <v>0.23142500326988999</v>
      </c>
      <c r="E9" s="17">
        <v>0.20118034170257501</v>
      </c>
      <c r="F9" s="17"/>
      <c r="G9" s="17">
        <v>0.25325649239134501</v>
      </c>
      <c r="H9" s="17">
        <v>0.30848911204769103</v>
      </c>
      <c r="I9" s="17">
        <v>0.24216603131629399</v>
      </c>
      <c r="J9" s="17">
        <v>0.15215904524417401</v>
      </c>
      <c r="K9" s="17">
        <v>0.17274289468168699</v>
      </c>
      <c r="L9" s="17">
        <v>0.176608895304361</v>
      </c>
      <c r="M9" s="17"/>
      <c r="N9" s="17">
        <v>0.29863472774174799</v>
      </c>
      <c r="O9" s="17">
        <v>0.20740166249747199</v>
      </c>
      <c r="P9" s="17">
        <v>0.172175191387299</v>
      </c>
      <c r="Q9" s="17">
        <v>0.17257069429208699</v>
      </c>
      <c r="R9" s="17"/>
      <c r="S9" s="17">
        <v>0.281016063734846</v>
      </c>
      <c r="T9" s="17">
        <v>0.18820022675769599</v>
      </c>
      <c r="U9" s="17">
        <v>0.20026375819398901</v>
      </c>
      <c r="V9" s="17">
        <v>0.20941975266430299</v>
      </c>
      <c r="W9" s="17">
        <v>0.24561933396808999</v>
      </c>
      <c r="X9" s="17">
        <v>0.22918424290300399</v>
      </c>
      <c r="Y9" s="17">
        <v>0.162297609404288</v>
      </c>
      <c r="Z9" s="17">
        <v>0.21616816759933899</v>
      </c>
      <c r="AA9" s="17">
        <v>0.194943685490295</v>
      </c>
      <c r="AB9" s="17"/>
      <c r="AC9" s="17">
        <v>0.30228248280511899</v>
      </c>
      <c r="AD9" s="17">
        <v>0.18068959294714701</v>
      </c>
      <c r="AE9" s="17">
        <v>0.18636182476945001</v>
      </c>
      <c r="AF9" s="17">
        <v>0.16233170079193701</v>
      </c>
      <c r="AG9" s="17">
        <v>0.20646569681110399</v>
      </c>
      <c r="AH9" s="17">
        <v>0.288983042462854</v>
      </c>
      <c r="AI9" s="17"/>
      <c r="AJ9" s="17">
        <v>0.19975481340748499</v>
      </c>
      <c r="AK9" s="17">
        <v>0.21218399198010901</v>
      </c>
      <c r="AL9" s="17">
        <v>0.16933520504049099</v>
      </c>
      <c r="AM9" s="17">
        <v>0.22372239433142099</v>
      </c>
      <c r="AN9" s="17">
        <v>0.26037217478568397</v>
      </c>
      <c r="AO9" s="17">
        <v>0.23262624899892101</v>
      </c>
      <c r="AP9" s="17"/>
      <c r="AQ9" s="17">
        <v>0.27113811849936198</v>
      </c>
      <c r="AR9" s="17">
        <v>0.19442041876402999</v>
      </c>
      <c r="AS9" s="17"/>
      <c r="AT9" s="17">
        <v>0.20552066831773899</v>
      </c>
      <c r="AU9" s="17">
        <v>0.25370782038617001</v>
      </c>
      <c r="AV9" s="17"/>
      <c r="AW9" s="17">
        <v>0.23366109611663799</v>
      </c>
      <c r="AX9" s="17">
        <v>0.20508299071448599</v>
      </c>
      <c r="AY9" s="17"/>
      <c r="AZ9" s="17">
        <v>0.293340156510005</v>
      </c>
      <c r="BA9" s="17">
        <v>0.19466894360694501</v>
      </c>
      <c r="BB9" s="17"/>
      <c r="BC9" s="17">
        <v>0.29089214449810002</v>
      </c>
      <c r="BD9" s="17">
        <v>0.17784233837184199</v>
      </c>
      <c r="BE9" s="17">
        <v>0.24193392050137799</v>
      </c>
      <c r="BF9" s="17">
        <v>0.22260073756030499</v>
      </c>
    </row>
    <row r="10" spans="2:58">
      <c r="B10" s="18" t="s">
        <v>339</v>
      </c>
      <c r="C10" s="17">
        <v>0.39653573855829599</v>
      </c>
      <c r="D10" s="17">
        <v>0.39459621059167899</v>
      </c>
      <c r="E10" s="17">
        <v>0.39671967441934303</v>
      </c>
      <c r="F10" s="17"/>
      <c r="G10" s="17">
        <v>0.43228659257096702</v>
      </c>
      <c r="H10" s="17">
        <v>0.415212263054896</v>
      </c>
      <c r="I10" s="17">
        <v>0.43985763215018098</v>
      </c>
      <c r="J10" s="17">
        <v>0.35129777866489598</v>
      </c>
      <c r="K10" s="17">
        <v>0.37514946295204599</v>
      </c>
      <c r="L10" s="17">
        <v>0.36955623152031403</v>
      </c>
      <c r="M10" s="17"/>
      <c r="N10" s="17">
        <v>0.43024681645731599</v>
      </c>
      <c r="O10" s="17">
        <v>0.41359377325546498</v>
      </c>
      <c r="P10" s="17">
        <v>0.39004108055987602</v>
      </c>
      <c r="Q10" s="17">
        <v>0.34818161082313898</v>
      </c>
      <c r="R10" s="17"/>
      <c r="S10" s="17">
        <v>0.38520281521656902</v>
      </c>
      <c r="T10" s="17">
        <v>0.35391937780539601</v>
      </c>
      <c r="U10" s="17">
        <v>0.40202368561933899</v>
      </c>
      <c r="V10" s="17">
        <v>0.40638466924042199</v>
      </c>
      <c r="W10" s="17">
        <v>0.36201214926943898</v>
      </c>
      <c r="X10" s="17">
        <v>0.38887627172742101</v>
      </c>
      <c r="Y10" s="17">
        <v>0.48118018320920802</v>
      </c>
      <c r="Z10" s="17">
        <v>0.41736178443399902</v>
      </c>
      <c r="AA10" s="17">
        <v>0.40876292320965302</v>
      </c>
      <c r="AB10" s="17"/>
      <c r="AC10" s="17">
        <v>0.40733112187883203</v>
      </c>
      <c r="AD10" s="17">
        <v>0.404162602554268</v>
      </c>
      <c r="AE10" s="17">
        <v>0.42818550446125803</v>
      </c>
      <c r="AF10" s="17">
        <v>0.37438963820207899</v>
      </c>
      <c r="AG10" s="17">
        <v>0.36887501809602402</v>
      </c>
      <c r="AH10" s="17">
        <v>0.33839428003386501</v>
      </c>
      <c r="AI10" s="17"/>
      <c r="AJ10" s="17">
        <v>0.39529741521121797</v>
      </c>
      <c r="AK10" s="17">
        <v>0.41894251922769099</v>
      </c>
      <c r="AL10" s="17">
        <v>0.30584785318912</v>
      </c>
      <c r="AM10" s="17">
        <v>0.405199437975646</v>
      </c>
      <c r="AN10" s="17">
        <v>0.39803792757960499</v>
      </c>
      <c r="AO10" s="17">
        <v>0.41214202497984298</v>
      </c>
      <c r="AP10" s="17"/>
      <c r="AQ10" s="17">
        <v>0.407369529221491</v>
      </c>
      <c r="AR10" s="17">
        <v>0.39871007517667401</v>
      </c>
      <c r="AS10" s="17"/>
      <c r="AT10" s="17">
        <v>0.39618081465254201</v>
      </c>
      <c r="AU10" s="17">
        <v>0.39876540535593002</v>
      </c>
      <c r="AV10" s="17"/>
      <c r="AW10" s="17">
        <v>0.43581308582982298</v>
      </c>
      <c r="AX10" s="17">
        <v>0.37474551753747698</v>
      </c>
      <c r="AY10" s="17"/>
      <c r="AZ10" s="17">
        <v>0.443906506830895</v>
      </c>
      <c r="BA10" s="17">
        <v>0.38215560086922901</v>
      </c>
      <c r="BB10" s="17"/>
      <c r="BC10" s="17">
        <v>0.42006529439953999</v>
      </c>
      <c r="BD10" s="17">
        <v>0.35376398918949198</v>
      </c>
      <c r="BE10" s="17">
        <v>0.47857139597828202</v>
      </c>
      <c r="BF10" s="17">
        <v>0.36686447519593501</v>
      </c>
    </row>
    <row r="11" spans="2:58">
      <c r="B11" s="18" t="s">
        <v>255</v>
      </c>
      <c r="C11" s="17">
        <v>0.22342034645579201</v>
      </c>
      <c r="D11" s="17">
        <v>0.215351014333451</v>
      </c>
      <c r="E11" s="17">
        <v>0.232007982633227</v>
      </c>
      <c r="F11" s="17"/>
      <c r="G11" s="17">
        <v>0.176828489422686</v>
      </c>
      <c r="H11" s="17">
        <v>0.16208404643284199</v>
      </c>
      <c r="I11" s="17">
        <v>0.17214058711077301</v>
      </c>
      <c r="J11" s="17">
        <v>0.26809859214711401</v>
      </c>
      <c r="K11" s="17">
        <v>0.274969149696142</v>
      </c>
      <c r="L11" s="17">
        <v>0.27639498428214299</v>
      </c>
      <c r="M11" s="17"/>
      <c r="N11" s="17">
        <v>0.17617485029246499</v>
      </c>
      <c r="O11" s="17">
        <v>0.206622996529153</v>
      </c>
      <c r="P11" s="17">
        <v>0.25077020094411101</v>
      </c>
      <c r="Q11" s="17">
        <v>0.26742757682728902</v>
      </c>
      <c r="R11" s="17"/>
      <c r="S11" s="17">
        <v>0.19272627343535501</v>
      </c>
      <c r="T11" s="17">
        <v>0.28930589432389803</v>
      </c>
      <c r="U11" s="17">
        <v>0.22031631838962701</v>
      </c>
      <c r="V11" s="17">
        <v>0.216806355809428</v>
      </c>
      <c r="W11" s="17">
        <v>0.21815722551146999</v>
      </c>
      <c r="X11" s="17">
        <v>0.20236938088350601</v>
      </c>
      <c r="Y11" s="17">
        <v>0.21230629091779299</v>
      </c>
      <c r="Z11" s="17">
        <v>0.16326194942870201</v>
      </c>
      <c r="AA11" s="17">
        <v>0.236862394991392</v>
      </c>
      <c r="AB11" s="17"/>
      <c r="AC11" s="17">
        <v>0.160500532720875</v>
      </c>
      <c r="AD11" s="17">
        <v>0.22634987513403401</v>
      </c>
      <c r="AE11" s="17">
        <v>0.23912010174086601</v>
      </c>
      <c r="AF11" s="17">
        <v>0.24498261250245901</v>
      </c>
      <c r="AG11" s="17">
        <v>0.291595902831145</v>
      </c>
      <c r="AH11" s="17">
        <v>0.26376373070470899</v>
      </c>
      <c r="AI11" s="17"/>
      <c r="AJ11" s="17">
        <v>0.22682301438080901</v>
      </c>
      <c r="AK11" s="17">
        <v>0.214373309415334</v>
      </c>
      <c r="AL11" s="17">
        <v>0.29630368980076399</v>
      </c>
      <c r="AM11" s="17">
        <v>0.21435164641214799</v>
      </c>
      <c r="AN11" s="17">
        <v>0.22201467329636199</v>
      </c>
      <c r="AO11" s="17">
        <v>0.16428901442649099</v>
      </c>
      <c r="AP11" s="17"/>
      <c r="AQ11" s="17">
        <v>0.19036106749662601</v>
      </c>
      <c r="AR11" s="17">
        <v>0.23316548549440799</v>
      </c>
      <c r="AS11" s="17"/>
      <c r="AT11" s="17">
        <v>0.22556013947690301</v>
      </c>
      <c r="AU11" s="17">
        <v>0.214916666711786</v>
      </c>
      <c r="AV11" s="17"/>
      <c r="AW11" s="17">
        <v>0.208861750421275</v>
      </c>
      <c r="AX11" s="17">
        <v>0.231497140011933</v>
      </c>
      <c r="AY11" s="17"/>
      <c r="AZ11" s="17">
        <v>0.16221058457713</v>
      </c>
      <c r="BA11" s="17">
        <v>0.24481182032474699</v>
      </c>
      <c r="BB11" s="17"/>
      <c r="BC11" s="17">
        <v>0.18501740037292899</v>
      </c>
      <c r="BD11" s="17">
        <v>0.27233118408409301</v>
      </c>
      <c r="BE11" s="17">
        <v>0.13963058496057601</v>
      </c>
      <c r="BF11" s="17">
        <v>0.225207469809178</v>
      </c>
    </row>
    <row r="12" spans="2:58">
      <c r="B12" s="18" t="s">
        <v>340</v>
      </c>
      <c r="C12" s="17">
        <v>7.9024547667862405E-2</v>
      </c>
      <c r="D12" s="17">
        <v>7.1812169370595397E-2</v>
      </c>
      <c r="E12" s="17">
        <v>8.47306532634656E-2</v>
      </c>
      <c r="F12" s="17"/>
      <c r="G12" s="17">
        <v>4.0371836102690899E-2</v>
      </c>
      <c r="H12" s="17">
        <v>5.6761782884970101E-2</v>
      </c>
      <c r="I12" s="17">
        <v>8.0501203361935406E-2</v>
      </c>
      <c r="J12" s="17">
        <v>0.102785607013406</v>
      </c>
      <c r="K12" s="17">
        <v>8.6768954505926102E-2</v>
      </c>
      <c r="L12" s="17">
        <v>9.3668320381514694E-2</v>
      </c>
      <c r="M12" s="17"/>
      <c r="N12" s="17">
        <v>5.27273961962203E-2</v>
      </c>
      <c r="O12" s="17">
        <v>9.0097308542408799E-2</v>
      </c>
      <c r="P12" s="17">
        <v>8.1554869751179301E-2</v>
      </c>
      <c r="Q12" s="17">
        <v>9.2274305934293005E-2</v>
      </c>
      <c r="R12" s="17"/>
      <c r="S12" s="17">
        <v>5.84067177626484E-2</v>
      </c>
      <c r="T12" s="17">
        <v>8.8307573951746696E-2</v>
      </c>
      <c r="U12" s="17">
        <v>7.0451014104897403E-2</v>
      </c>
      <c r="V12" s="17">
        <v>0.110540136240305</v>
      </c>
      <c r="W12" s="17">
        <v>9.3315661181243598E-2</v>
      </c>
      <c r="X12" s="17">
        <v>7.0464336240062597E-2</v>
      </c>
      <c r="Y12" s="17">
        <v>7.0065476967266005E-2</v>
      </c>
      <c r="Z12" s="17">
        <v>9.3314369460180194E-2</v>
      </c>
      <c r="AA12" s="17">
        <v>7.1026788374289704E-2</v>
      </c>
      <c r="AB12" s="17"/>
      <c r="AC12" s="17">
        <v>6.9551230390284005E-2</v>
      </c>
      <c r="AD12" s="17">
        <v>8.6049068882890198E-2</v>
      </c>
      <c r="AE12" s="17">
        <v>6.9212448878711905E-2</v>
      </c>
      <c r="AF12" s="17">
        <v>0.101913004487095</v>
      </c>
      <c r="AG12" s="17">
        <v>6.7854881233590306E-2</v>
      </c>
      <c r="AH12" s="17">
        <v>4.5945039969423403E-2</v>
      </c>
      <c r="AI12" s="17"/>
      <c r="AJ12" s="17">
        <v>9.1422498517658199E-2</v>
      </c>
      <c r="AK12" s="17">
        <v>7.26427165124372E-2</v>
      </c>
      <c r="AL12" s="17">
        <v>7.0458034506898901E-2</v>
      </c>
      <c r="AM12" s="17">
        <v>7.9823835491122402E-2</v>
      </c>
      <c r="AN12" s="17">
        <v>6.1598058759271601E-2</v>
      </c>
      <c r="AO12" s="17">
        <v>7.4731049766311106E-2</v>
      </c>
      <c r="AP12" s="17"/>
      <c r="AQ12" s="17">
        <v>6.89994613874583E-2</v>
      </c>
      <c r="AR12" s="17">
        <v>8.70532998961112E-2</v>
      </c>
      <c r="AS12" s="17"/>
      <c r="AT12" s="17">
        <v>8.0750607493019197E-2</v>
      </c>
      <c r="AU12" s="17">
        <v>7.2660204151273403E-2</v>
      </c>
      <c r="AV12" s="17"/>
      <c r="AW12" s="17">
        <v>6.3357808187809603E-2</v>
      </c>
      <c r="AX12" s="17">
        <v>8.7716115191145902E-2</v>
      </c>
      <c r="AY12" s="17"/>
      <c r="AZ12" s="17">
        <v>5.5981961565844097E-2</v>
      </c>
      <c r="BA12" s="17">
        <v>8.4784366491046204E-2</v>
      </c>
      <c r="BB12" s="17"/>
      <c r="BC12" s="17">
        <v>6.7480189733292006E-2</v>
      </c>
      <c r="BD12" s="17">
        <v>7.31467356474374E-2</v>
      </c>
      <c r="BE12" s="17">
        <v>5.5609633817658703E-2</v>
      </c>
      <c r="BF12" s="17">
        <v>0.116215681880629</v>
      </c>
    </row>
    <row r="13" spans="2:58">
      <c r="B13" s="18" t="s">
        <v>258</v>
      </c>
      <c r="C13" s="17">
        <v>5.23131656618291E-2</v>
      </c>
      <c r="D13" s="17">
        <v>6.1665737765209498E-2</v>
      </c>
      <c r="E13" s="17">
        <v>4.3574736107249802E-2</v>
      </c>
      <c r="F13" s="17"/>
      <c r="G13" s="17">
        <v>3.7763957242708097E-2</v>
      </c>
      <c r="H13" s="17">
        <v>3.2676081647616297E-2</v>
      </c>
      <c r="I13" s="17">
        <v>3.7977114004001701E-2</v>
      </c>
      <c r="J13" s="17">
        <v>8.2257460084404002E-2</v>
      </c>
      <c r="K13" s="17">
        <v>6.6060578626723598E-2</v>
      </c>
      <c r="L13" s="17">
        <v>5.6944404726308601E-2</v>
      </c>
      <c r="M13" s="17"/>
      <c r="N13" s="17">
        <v>2.84445528804513E-2</v>
      </c>
      <c r="O13" s="17">
        <v>4.8412989384544802E-2</v>
      </c>
      <c r="P13" s="17">
        <v>7.2680412815368606E-2</v>
      </c>
      <c r="Q13" s="17">
        <v>6.4556836743452695E-2</v>
      </c>
      <c r="R13" s="17"/>
      <c r="S13" s="17">
        <v>4.9429382915375901E-2</v>
      </c>
      <c r="T13" s="17">
        <v>4.3852686221298301E-2</v>
      </c>
      <c r="U13" s="17">
        <v>6.4548857992966294E-2</v>
      </c>
      <c r="V13" s="17">
        <v>3.8517820734033002E-2</v>
      </c>
      <c r="W13" s="17">
        <v>4.96149150539274E-2</v>
      </c>
      <c r="X13" s="17">
        <v>5.8291359679634003E-2</v>
      </c>
      <c r="Y13" s="17">
        <v>4.4498478461228202E-2</v>
      </c>
      <c r="Z13" s="17">
        <v>6.0893738955046003E-2</v>
      </c>
      <c r="AA13" s="17">
        <v>6.8175529838198495E-2</v>
      </c>
      <c r="AB13" s="17"/>
      <c r="AC13" s="17">
        <v>3.69797976549378E-2</v>
      </c>
      <c r="AD13" s="17">
        <v>5.7189084824454298E-2</v>
      </c>
      <c r="AE13" s="17">
        <v>5.3605482795374797E-2</v>
      </c>
      <c r="AF13" s="17">
        <v>7.9059495708470401E-2</v>
      </c>
      <c r="AG13" s="17">
        <v>3.7248731726692803E-2</v>
      </c>
      <c r="AH13" s="17">
        <v>2.6348796957410901E-2</v>
      </c>
      <c r="AI13" s="17"/>
      <c r="AJ13" s="17">
        <v>5.7895814643051498E-2</v>
      </c>
      <c r="AK13" s="17">
        <v>4.8539066662431699E-2</v>
      </c>
      <c r="AL13" s="17">
        <v>5.4530474176529599E-2</v>
      </c>
      <c r="AM13" s="17">
        <v>6.4582807825427996E-2</v>
      </c>
      <c r="AN13" s="17">
        <v>3.7069333126828599E-2</v>
      </c>
      <c r="AO13" s="17">
        <v>5.8127346866254398E-2</v>
      </c>
      <c r="AP13" s="17"/>
      <c r="AQ13" s="17">
        <v>2.83670065218967E-2</v>
      </c>
      <c r="AR13" s="17">
        <v>5.90323472832609E-2</v>
      </c>
      <c r="AS13" s="17"/>
      <c r="AT13" s="17">
        <v>5.76809170029602E-2</v>
      </c>
      <c r="AU13" s="17">
        <v>3.3652325728967203E-2</v>
      </c>
      <c r="AV13" s="17"/>
      <c r="AW13" s="17">
        <v>3.4930625230341003E-2</v>
      </c>
      <c r="AX13" s="17">
        <v>6.1956622366961797E-2</v>
      </c>
      <c r="AY13" s="17"/>
      <c r="AZ13" s="17">
        <v>2.5605945345342E-2</v>
      </c>
      <c r="BA13" s="17">
        <v>6.1568951183583298E-2</v>
      </c>
      <c r="BB13" s="17"/>
      <c r="BC13" s="17">
        <v>2.5344346810247401E-2</v>
      </c>
      <c r="BD13" s="17">
        <v>8.0105976064696494E-2</v>
      </c>
      <c r="BE13" s="17">
        <v>5.4938291183358197E-2</v>
      </c>
      <c r="BF13" s="17">
        <v>4.44626684177424E-2</v>
      </c>
    </row>
    <row r="14" spans="2:58">
      <c r="B14" s="18" t="s">
        <v>101</v>
      </c>
      <c r="C14" s="17">
        <v>3.3425928644721402E-2</v>
      </c>
      <c r="D14" s="17">
        <v>2.5149864669174699E-2</v>
      </c>
      <c r="E14" s="17">
        <v>4.17866118741392E-2</v>
      </c>
      <c r="F14" s="17"/>
      <c r="G14" s="17">
        <v>5.9492632269602698E-2</v>
      </c>
      <c r="H14" s="17">
        <v>2.4776713931985699E-2</v>
      </c>
      <c r="I14" s="17">
        <v>2.7357432056814401E-2</v>
      </c>
      <c r="J14" s="17">
        <v>4.3401516846007002E-2</v>
      </c>
      <c r="K14" s="17">
        <v>2.4308959537474601E-2</v>
      </c>
      <c r="L14" s="17">
        <v>2.68271637853582E-2</v>
      </c>
      <c r="M14" s="17"/>
      <c r="N14" s="17">
        <v>1.37716564318E-2</v>
      </c>
      <c r="O14" s="17">
        <v>3.3871269790956199E-2</v>
      </c>
      <c r="P14" s="17">
        <v>3.2778244542167198E-2</v>
      </c>
      <c r="Q14" s="17">
        <v>5.4988975379739603E-2</v>
      </c>
      <c r="R14" s="17"/>
      <c r="S14" s="17">
        <v>3.3218746935205698E-2</v>
      </c>
      <c r="T14" s="17">
        <v>3.6414240939964697E-2</v>
      </c>
      <c r="U14" s="17">
        <v>4.2396365699180399E-2</v>
      </c>
      <c r="V14" s="17">
        <v>1.83312653115092E-2</v>
      </c>
      <c r="W14" s="17">
        <v>3.1280715015829602E-2</v>
      </c>
      <c r="X14" s="17">
        <v>5.0814408566371899E-2</v>
      </c>
      <c r="Y14" s="17">
        <v>2.96519610402163E-2</v>
      </c>
      <c r="Z14" s="17">
        <v>4.8999990122733199E-2</v>
      </c>
      <c r="AA14" s="17">
        <v>2.0228678096171501E-2</v>
      </c>
      <c r="AB14" s="17"/>
      <c r="AC14" s="17">
        <v>2.33548345499516E-2</v>
      </c>
      <c r="AD14" s="17">
        <v>4.5559775657206501E-2</v>
      </c>
      <c r="AE14" s="17">
        <v>2.35146373543389E-2</v>
      </c>
      <c r="AF14" s="17">
        <v>3.7323548307958497E-2</v>
      </c>
      <c r="AG14" s="17">
        <v>2.79597693014433E-2</v>
      </c>
      <c r="AH14" s="17">
        <v>3.6565109871737299E-2</v>
      </c>
      <c r="AI14" s="17"/>
      <c r="AJ14" s="17">
        <v>2.8806443839778401E-2</v>
      </c>
      <c r="AK14" s="17">
        <v>3.3318396201997398E-2</v>
      </c>
      <c r="AL14" s="17">
        <v>0.103524743286196</v>
      </c>
      <c r="AM14" s="17">
        <v>1.23198779642352E-2</v>
      </c>
      <c r="AN14" s="17">
        <v>2.0907832452248899E-2</v>
      </c>
      <c r="AO14" s="17">
        <v>5.8084314962179397E-2</v>
      </c>
      <c r="AP14" s="17"/>
      <c r="AQ14" s="17">
        <v>3.3764816873165099E-2</v>
      </c>
      <c r="AR14" s="17">
        <v>2.76183733855162E-2</v>
      </c>
      <c r="AS14" s="17"/>
      <c r="AT14" s="17">
        <v>3.4306853056835597E-2</v>
      </c>
      <c r="AU14" s="17">
        <v>2.6297577665873099E-2</v>
      </c>
      <c r="AV14" s="17"/>
      <c r="AW14" s="17">
        <v>2.33756342141128E-2</v>
      </c>
      <c r="AX14" s="17">
        <v>3.9001614177996198E-2</v>
      </c>
      <c r="AY14" s="17"/>
      <c r="AZ14" s="17">
        <v>1.8954845170783399E-2</v>
      </c>
      <c r="BA14" s="17">
        <v>3.2010317524449203E-2</v>
      </c>
      <c r="BB14" s="17"/>
      <c r="BC14" s="17">
        <v>1.12006241858924E-2</v>
      </c>
      <c r="BD14" s="17">
        <v>4.2809776642438402E-2</v>
      </c>
      <c r="BE14" s="17">
        <v>2.9316173558747601E-2</v>
      </c>
      <c r="BF14" s="17">
        <v>2.4648967136211099E-2</v>
      </c>
    </row>
    <row r="15" spans="2:58">
      <c r="B15" s="18" t="s">
        <v>259</v>
      </c>
      <c r="C15" s="21">
        <v>0.61181601156979504</v>
      </c>
      <c r="D15" s="21">
        <v>0.62602121386156895</v>
      </c>
      <c r="E15" s="21">
        <v>0.59790001612191801</v>
      </c>
      <c r="F15" s="21"/>
      <c r="G15" s="21">
        <v>0.68554308496231198</v>
      </c>
      <c r="H15" s="21">
        <v>0.72370137510258603</v>
      </c>
      <c r="I15" s="21">
        <v>0.68202366346647503</v>
      </c>
      <c r="J15" s="21">
        <v>0.50345682390906998</v>
      </c>
      <c r="K15" s="21">
        <v>0.54789235763373401</v>
      </c>
      <c r="L15" s="21">
        <v>0.546165126824675</v>
      </c>
      <c r="M15" s="21"/>
      <c r="N15" s="21">
        <v>0.72888154419906404</v>
      </c>
      <c r="O15" s="21">
        <v>0.62099543575293703</v>
      </c>
      <c r="P15" s="21">
        <v>0.56221627194717405</v>
      </c>
      <c r="Q15" s="21">
        <v>0.52075230511522497</v>
      </c>
      <c r="R15" s="21"/>
      <c r="S15" s="21">
        <v>0.66621887895141496</v>
      </c>
      <c r="T15" s="21">
        <v>0.54211960456309305</v>
      </c>
      <c r="U15" s="21">
        <v>0.60228744381332899</v>
      </c>
      <c r="V15" s="21">
        <v>0.61580442190472495</v>
      </c>
      <c r="W15" s="21">
        <v>0.60763148323752902</v>
      </c>
      <c r="X15" s="21">
        <v>0.618060514630425</v>
      </c>
      <c r="Y15" s="21">
        <v>0.64347779261349602</v>
      </c>
      <c r="Z15" s="21">
        <v>0.63352995203333795</v>
      </c>
      <c r="AA15" s="21">
        <v>0.60370660869994797</v>
      </c>
      <c r="AB15" s="21"/>
      <c r="AC15" s="21">
        <v>0.70961360468395196</v>
      </c>
      <c r="AD15" s="21">
        <v>0.58485219550141498</v>
      </c>
      <c r="AE15" s="21">
        <v>0.61454732923070798</v>
      </c>
      <c r="AF15" s="21">
        <v>0.53672133899401697</v>
      </c>
      <c r="AG15" s="21">
        <v>0.57534071490712801</v>
      </c>
      <c r="AH15" s="21">
        <v>0.62737732249671896</v>
      </c>
      <c r="AI15" s="21"/>
      <c r="AJ15" s="21">
        <v>0.59505222861870299</v>
      </c>
      <c r="AK15" s="21">
        <v>0.63112651120779995</v>
      </c>
      <c r="AL15" s="21">
        <v>0.47518305822961199</v>
      </c>
      <c r="AM15" s="21">
        <v>0.628921832307067</v>
      </c>
      <c r="AN15" s="21">
        <v>0.65841010236528896</v>
      </c>
      <c r="AO15" s="21">
        <v>0.64476827397876402</v>
      </c>
      <c r="AP15" s="21"/>
      <c r="AQ15" s="21">
        <v>0.67850764772085403</v>
      </c>
      <c r="AR15" s="21">
        <v>0.59313049394070405</v>
      </c>
      <c r="AS15" s="21"/>
      <c r="AT15" s="21">
        <v>0.60170148297028203</v>
      </c>
      <c r="AU15" s="21">
        <v>0.65247322574209998</v>
      </c>
      <c r="AV15" s="21"/>
      <c r="AW15" s="21">
        <v>0.66947418194646202</v>
      </c>
      <c r="AX15" s="21">
        <v>0.57982850825196397</v>
      </c>
      <c r="AY15" s="21"/>
      <c r="AZ15" s="21">
        <v>0.73724666334090005</v>
      </c>
      <c r="BA15" s="21">
        <v>0.57682454447617404</v>
      </c>
      <c r="BB15" s="21"/>
      <c r="BC15" s="21">
        <v>0.71095743889763896</v>
      </c>
      <c r="BD15" s="21">
        <v>0.53160632756133497</v>
      </c>
      <c r="BE15" s="21">
        <v>0.72050531647965899</v>
      </c>
      <c r="BF15" s="21">
        <v>0.58946521275623998</v>
      </c>
    </row>
    <row r="16" spans="2:58">
      <c r="B16" s="18" t="s">
        <v>260</v>
      </c>
      <c r="C16" s="21">
        <v>0.13133771332969199</v>
      </c>
      <c r="D16" s="21">
        <v>0.13347790713580501</v>
      </c>
      <c r="E16" s="21">
        <v>0.12830538937071501</v>
      </c>
      <c r="F16" s="21"/>
      <c r="G16" s="21">
        <v>7.8135793345398996E-2</v>
      </c>
      <c r="H16" s="21">
        <v>8.9437864532586397E-2</v>
      </c>
      <c r="I16" s="21">
        <v>0.118478317365937</v>
      </c>
      <c r="J16" s="21">
        <v>0.18504306709780999</v>
      </c>
      <c r="K16" s="21">
        <v>0.15282953313264999</v>
      </c>
      <c r="L16" s="21">
        <v>0.150612725107823</v>
      </c>
      <c r="M16" s="21"/>
      <c r="N16" s="21">
        <v>8.1171949076671607E-2</v>
      </c>
      <c r="O16" s="21">
        <v>0.13851029792695399</v>
      </c>
      <c r="P16" s="21">
        <v>0.154235282566548</v>
      </c>
      <c r="Q16" s="21">
        <v>0.156831142677746</v>
      </c>
      <c r="R16" s="21"/>
      <c r="S16" s="21">
        <v>0.107836100678024</v>
      </c>
      <c r="T16" s="21">
        <v>0.132160260173045</v>
      </c>
      <c r="U16" s="21">
        <v>0.13499987209786399</v>
      </c>
      <c r="V16" s="21">
        <v>0.14905795697433799</v>
      </c>
      <c r="W16" s="21">
        <v>0.142930576235171</v>
      </c>
      <c r="X16" s="21">
        <v>0.12875569591969699</v>
      </c>
      <c r="Y16" s="21">
        <v>0.114563955428494</v>
      </c>
      <c r="Z16" s="21">
        <v>0.154208108415226</v>
      </c>
      <c r="AA16" s="21">
        <v>0.13920231821248799</v>
      </c>
      <c r="AB16" s="21"/>
      <c r="AC16" s="21">
        <v>0.10653102804522201</v>
      </c>
      <c r="AD16" s="21">
        <v>0.143238153707344</v>
      </c>
      <c r="AE16" s="21">
        <v>0.122817931674087</v>
      </c>
      <c r="AF16" s="21">
        <v>0.18097250019556599</v>
      </c>
      <c r="AG16" s="21">
        <v>0.105103612960283</v>
      </c>
      <c r="AH16" s="21">
        <v>7.2293836926834304E-2</v>
      </c>
      <c r="AI16" s="21"/>
      <c r="AJ16" s="21">
        <v>0.14931831316071001</v>
      </c>
      <c r="AK16" s="21">
        <v>0.121181783174869</v>
      </c>
      <c r="AL16" s="21">
        <v>0.12498850868342801</v>
      </c>
      <c r="AM16" s="21">
        <v>0.14440664331655001</v>
      </c>
      <c r="AN16" s="21">
        <v>9.86673918861002E-2</v>
      </c>
      <c r="AO16" s="21">
        <v>0.13285839663256499</v>
      </c>
      <c r="AP16" s="21"/>
      <c r="AQ16" s="21">
        <v>9.7366467909355006E-2</v>
      </c>
      <c r="AR16" s="21">
        <v>0.146085647179372</v>
      </c>
      <c r="AS16" s="21"/>
      <c r="AT16" s="21">
        <v>0.13843152449597901</v>
      </c>
      <c r="AU16" s="21">
        <v>0.10631252988024099</v>
      </c>
      <c r="AV16" s="21"/>
      <c r="AW16" s="21">
        <v>9.8288433418150606E-2</v>
      </c>
      <c r="AX16" s="21">
        <v>0.149672737558108</v>
      </c>
      <c r="AY16" s="21"/>
      <c r="AZ16" s="21">
        <v>8.1587906911186101E-2</v>
      </c>
      <c r="BA16" s="21">
        <v>0.146353317674629</v>
      </c>
      <c r="BB16" s="21"/>
      <c r="BC16" s="21">
        <v>9.2824536543539393E-2</v>
      </c>
      <c r="BD16" s="21">
        <v>0.153252711712134</v>
      </c>
      <c r="BE16" s="21">
        <v>0.110547925001017</v>
      </c>
      <c r="BF16" s="21">
        <v>0.16067835029837099</v>
      </c>
    </row>
    <row r="17" spans="2:58">
      <c r="B17" s="18" t="s">
        <v>261</v>
      </c>
      <c r="C17" s="22">
        <v>0.48047829824010302</v>
      </c>
      <c r="D17" s="22">
        <v>0.49254330672576402</v>
      </c>
      <c r="E17" s="22">
        <v>0.469594626751203</v>
      </c>
      <c r="F17" s="22"/>
      <c r="G17" s="22">
        <v>0.60740729161691298</v>
      </c>
      <c r="H17" s="22">
        <v>0.63426351056999997</v>
      </c>
      <c r="I17" s="22">
        <v>0.56354534610053797</v>
      </c>
      <c r="J17" s="22">
        <v>0.31841375681126</v>
      </c>
      <c r="K17" s="22">
        <v>0.39506282450108399</v>
      </c>
      <c r="L17" s="22">
        <v>0.39555240171685202</v>
      </c>
      <c r="M17" s="22"/>
      <c r="N17" s="22">
        <v>0.64770959512239201</v>
      </c>
      <c r="O17" s="22">
        <v>0.48248513782598401</v>
      </c>
      <c r="P17" s="22">
        <v>0.40798098938062599</v>
      </c>
      <c r="Q17" s="22">
        <v>0.36392116243748002</v>
      </c>
      <c r="R17" s="22"/>
      <c r="S17" s="22">
        <v>0.558382778273391</v>
      </c>
      <c r="T17" s="22">
        <v>0.409959344390048</v>
      </c>
      <c r="U17" s="22">
        <v>0.46728757171546498</v>
      </c>
      <c r="V17" s="22">
        <v>0.46674646493038802</v>
      </c>
      <c r="W17" s="22">
        <v>0.464700907002358</v>
      </c>
      <c r="X17" s="22">
        <v>0.48930481871072801</v>
      </c>
      <c r="Y17" s="22">
        <v>0.52891383718500196</v>
      </c>
      <c r="Z17" s="22">
        <v>0.47932184361811198</v>
      </c>
      <c r="AA17" s="22">
        <v>0.46450429048746</v>
      </c>
      <c r="AB17" s="22"/>
      <c r="AC17" s="22">
        <v>0.60308257663872999</v>
      </c>
      <c r="AD17" s="22">
        <v>0.44161404179406999</v>
      </c>
      <c r="AE17" s="22">
        <v>0.49172939755662198</v>
      </c>
      <c r="AF17" s="22">
        <v>0.35574883879845098</v>
      </c>
      <c r="AG17" s="22">
        <v>0.47023710194684498</v>
      </c>
      <c r="AH17" s="22">
        <v>0.55508348556988496</v>
      </c>
      <c r="AI17" s="22"/>
      <c r="AJ17" s="22">
        <v>0.44573391545799301</v>
      </c>
      <c r="AK17" s="22">
        <v>0.50994472803293101</v>
      </c>
      <c r="AL17" s="22">
        <v>0.35019454954618301</v>
      </c>
      <c r="AM17" s="22">
        <v>0.48451518899051599</v>
      </c>
      <c r="AN17" s="22">
        <v>0.559742710479189</v>
      </c>
      <c r="AO17" s="22">
        <v>0.51190987734619897</v>
      </c>
      <c r="AP17" s="22"/>
      <c r="AQ17" s="22">
        <v>0.58114117981149904</v>
      </c>
      <c r="AR17" s="22">
        <v>0.44704484676133199</v>
      </c>
      <c r="AS17" s="22"/>
      <c r="AT17" s="22">
        <v>0.46326995847430202</v>
      </c>
      <c r="AU17" s="22">
        <v>0.546160695861859</v>
      </c>
      <c r="AV17" s="22"/>
      <c r="AW17" s="22">
        <v>0.57118574852831105</v>
      </c>
      <c r="AX17" s="22">
        <v>0.43015577069385602</v>
      </c>
      <c r="AY17" s="22"/>
      <c r="AZ17" s="22">
        <v>0.65565875642971405</v>
      </c>
      <c r="BA17" s="22">
        <v>0.43047122680154498</v>
      </c>
      <c r="BB17" s="22"/>
      <c r="BC17" s="22">
        <v>0.61813290235410001</v>
      </c>
      <c r="BD17" s="22">
        <v>0.37835361584920102</v>
      </c>
      <c r="BE17" s="22">
        <v>0.60995739147864203</v>
      </c>
      <c r="BF17" s="22">
        <v>0.42878686245786901</v>
      </c>
    </row>
    <row r="18" spans="2:58">
      <c r="B18" s="16"/>
    </row>
    <row r="19" spans="2:58">
      <c r="B19" t="s">
        <v>497</v>
      </c>
    </row>
    <row r="20" spans="2:58">
      <c r="B20" t="s">
        <v>498</v>
      </c>
    </row>
    <row r="22" spans="2:58">
      <c r="B22"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BF22"/>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489</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252</v>
      </c>
      <c r="C9" s="17">
        <v>0.177910603831098</v>
      </c>
      <c r="D9" s="17">
        <v>0.196821197547529</v>
      </c>
      <c r="E9" s="17">
        <v>0.15975073258237099</v>
      </c>
      <c r="F9" s="17"/>
      <c r="G9" s="17">
        <v>0.27024924972018899</v>
      </c>
      <c r="H9" s="17">
        <v>0.28982597187740999</v>
      </c>
      <c r="I9" s="17">
        <v>0.23690551879761701</v>
      </c>
      <c r="J9" s="17">
        <v>0.122018099599094</v>
      </c>
      <c r="K9" s="17">
        <v>8.1487354084441799E-2</v>
      </c>
      <c r="L9" s="17">
        <v>8.9142452526066202E-2</v>
      </c>
      <c r="M9" s="17"/>
      <c r="N9" s="17">
        <v>0.25491216003375899</v>
      </c>
      <c r="O9" s="17">
        <v>0.18136122090706799</v>
      </c>
      <c r="P9" s="17">
        <v>0.13996329295940299</v>
      </c>
      <c r="Q9" s="17">
        <v>0.12552664999943899</v>
      </c>
      <c r="R9" s="17"/>
      <c r="S9" s="17">
        <v>0.23611163183672301</v>
      </c>
      <c r="T9" s="17">
        <v>0.15598708300609099</v>
      </c>
      <c r="U9" s="17">
        <v>0.144971070046856</v>
      </c>
      <c r="V9" s="17">
        <v>0.143668069207568</v>
      </c>
      <c r="W9" s="17">
        <v>0.18009112472925701</v>
      </c>
      <c r="X9" s="17">
        <v>0.210697803643181</v>
      </c>
      <c r="Y9" s="17">
        <v>0.11503445721835701</v>
      </c>
      <c r="Z9" s="17">
        <v>0.28231591196674199</v>
      </c>
      <c r="AA9" s="17">
        <v>0.17084789287968399</v>
      </c>
      <c r="AB9" s="17"/>
      <c r="AC9" s="17">
        <v>0.30426466768704302</v>
      </c>
      <c r="AD9" s="17">
        <v>0.149458453798647</v>
      </c>
      <c r="AE9" s="17">
        <v>0.171386511245643</v>
      </c>
      <c r="AF9" s="17">
        <v>9.5016118991228499E-2</v>
      </c>
      <c r="AG9" s="17">
        <v>0.121086444515373</v>
      </c>
      <c r="AH9" s="17">
        <v>0.14765056388067599</v>
      </c>
      <c r="AI9" s="17"/>
      <c r="AJ9" s="17">
        <v>0.144067909588321</v>
      </c>
      <c r="AK9" s="17">
        <v>0.170328891714259</v>
      </c>
      <c r="AL9" s="17">
        <v>0.129708332984563</v>
      </c>
      <c r="AM9" s="17">
        <v>0.19718902186022499</v>
      </c>
      <c r="AN9" s="17">
        <v>0.26365779304852099</v>
      </c>
      <c r="AO9" s="17">
        <v>0.168236643190182</v>
      </c>
      <c r="AP9" s="17"/>
      <c r="AQ9" s="17">
        <v>0.26841753984398797</v>
      </c>
      <c r="AR9" s="17">
        <v>0.144482731847038</v>
      </c>
      <c r="AS9" s="17"/>
      <c r="AT9" s="17">
        <v>0.159454723504036</v>
      </c>
      <c r="AU9" s="17">
        <v>0.24803826184792399</v>
      </c>
      <c r="AV9" s="17"/>
      <c r="AW9" s="17">
        <v>0.19355222183176601</v>
      </c>
      <c r="AX9" s="17">
        <v>0.169232973160128</v>
      </c>
      <c r="AY9" s="17"/>
      <c r="AZ9" s="17">
        <v>0.28985215582926299</v>
      </c>
      <c r="BA9" s="17">
        <v>0.14745660336824501</v>
      </c>
      <c r="BB9" s="17"/>
      <c r="BC9" s="17">
        <v>0.28791451540185597</v>
      </c>
      <c r="BD9" s="17">
        <v>0.150919362109871</v>
      </c>
      <c r="BE9" s="17">
        <v>0.22082365314698499</v>
      </c>
      <c r="BF9" s="17">
        <v>0.15874906527247001</v>
      </c>
    </row>
    <row r="10" spans="2:58">
      <c r="B10" s="18" t="s">
        <v>339</v>
      </c>
      <c r="C10" s="17">
        <v>0.347685138888087</v>
      </c>
      <c r="D10" s="17">
        <v>0.342115176372145</v>
      </c>
      <c r="E10" s="17">
        <v>0.350957529650889</v>
      </c>
      <c r="F10" s="17"/>
      <c r="G10" s="17">
        <v>0.39241127893804301</v>
      </c>
      <c r="H10" s="17">
        <v>0.38461012949253098</v>
      </c>
      <c r="I10" s="17">
        <v>0.337329750746236</v>
      </c>
      <c r="J10" s="17">
        <v>0.32332718428767498</v>
      </c>
      <c r="K10" s="17">
        <v>0.305651914575998</v>
      </c>
      <c r="L10" s="17">
        <v>0.33936303185045902</v>
      </c>
      <c r="M10" s="17"/>
      <c r="N10" s="17">
        <v>0.410810249535626</v>
      </c>
      <c r="O10" s="17">
        <v>0.33283546725684499</v>
      </c>
      <c r="P10" s="17">
        <v>0.34009984894658501</v>
      </c>
      <c r="Q10" s="17">
        <v>0.29956538927952397</v>
      </c>
      <c r="R10" s="17"/>
      <c r="S10" s="17">
        <v>0.386273146148364</v>
      </c>
      <c r="T10" s="17">
        <v>0.346491346654556</v>
      </c>
      <c r="U10" s="17">
        <v>0.35700063630950402</v>
      </c>
      <c r="V10" s="17">
        <v>0.34148456648863001</v>
      </c>
      <c r="W10" s="17">
        <v>0.31937989235683301</v>
      </c>
      <c r="X10" s="17">
        <v>0.33738066970420999</v>
      </c>
      <c r="Y10" s="17">
        <v>0.358493780386896</v>
      </c>
      <c r="Z10" s="17">
        <v>0.29213038506329803</v>
      </c>
      <c r="AA10" s="17">
        <v>0.34024550460491598</v>
      </c>
      <c r="AB10" s="17"/>
      <c r="AC10" s="17">
        <v>0.36301396810134001</v>
      </c>
      <c r="AD10" s="17">
        <v>0.34541028252898698</v>
      </c>
      <c r="AE10" s="17">
        <v>0.348277722537711</v>
      </c>
      <c r="AF10" s="17">
        <v>0.36179936645358501</v>
      </c>
      <c r="AG10" s="17">
        <v>0.31024517252283601</v>
      </c>
      <c r="AH10" s="17">
        <v>0.30207928721374</v>
      </c>
      <c r="AI10" s="17"/>
      <c r="AJ10" s="17">
        <v>0.32779105787708901</v>
      </c>
      <c r="AK10" s="17">
        <v>0.36327861437502101</v>
      </c>
      <c r="AL10" s="17">
        <v>0.37709398589972498</v>
      </c>
      <c r="AM10" s="17">
        <v>0.310712183974719</v>
      </c>
      <c r="AN10" s="17">
        <v>0.37018331858536102</v>
      </c>
      <c r="AO10" s="17">
        <v>0.317067984905744</v>
      </c>
      <c r="AP10" s="17"/>
      <c r="AQ10" s="17">
        <v>0.35898517134626201</v>
      </c>
      <c r="AR10" s="17">
        <v>0.35599142824852698</v>
      </c>
      <c r="AS10" s="17"/>
      <c r="AT10" s="17">
        <v>0.34311832305143802</v>
      </c>
      <c r="AU10" s="17">
        <v>0.37338356486593799</v>
      </c>
      <c r="AV10" s="17"/>
      <c r="AW10" s="17">
        <v>0.37596757762906402</v>
      </c>
      <c r="AX10" s="17">
        <v>0.33199465483087098</v>
      </c>
      <c r="AY10" s="17"/>
      <c r="AZ10" s="17">
        <v>0.372207837965007</v>
      </c>
      <c r="BA10" s="17">
        <v>0.33984142314563398</v>
      </c>
      <c r="BB10" s="17"/>
      <c r="BC10" s="17">
        <v>0.40093414955143297</v>
      </c>
      <c r="BD10" s="17">
        <v>0.30658012332180001</v>
      </c>
      <c r="BE10" s="17">
        <v>0.38353877211862197</v>
      </c>
      <c r="BF10" s="17">
        <v>0.32674866205745001</v>
      </c>
    </row>
    <row r="11" spans="2:58">
      <c r="B11" s="18" t="s">
        <v>255</v>
      </c>
      <c r="C11" s="17">
        <v>0.27229387767324498</v>
      </c>
      <c r="D11" s="17">
        <v>0.26569931451904</v>
      </c>
      <c r="E11" s="17">
        <v>0.28089134465578702</v>
      </c>
      <c r="F11" s="17"/>
      <c r="G11" s="17">
        <v>0.17442698698249101</v>
      </c>
      <c r="H11" s="17">
        <v>0.192076421289297</v>
      </c>
      <c r="I11" s="17">
        <v>0.25037724648892201</v>
      </c>
      <c r="J11" s="17">
        <v>0.288690213928122</v>
      </c>
      <c r="K11" s="17">
        <v>0.34208123033246701</v>
      </c>
      <c r="L11" s="17">
        <v>0.364830877220295</v>
      </c>
      <c r="M11" s="17"/>
      <c r="N11" s="17">
        <v>0.208517747022095</v>
      </c>
      <c r="O11" s="17">
        <v>0.282023432037527</v>
      </c>
      <c r="P11" s="17">
        <v>0.30210544338240702</v>
      </c>
      <c r="Q11" s="17">
        <v>0.30459985610326901</v>
      </c>
      <c r="R11" s="17"/>
      <c r="S11" s="17">
        <v>0.20726941289453599</v>
      </c>
      <c r="T11" s="17">
        <v>0.32365686378106601</v>
      </c>
      <c r="U11" s="17">
        <v>0.29874772215453799</v>
      </c>
      <c r="V11" s="17">
        <v>0.29840649551071602</v>
      </c>
      <c r="W11" s="17">
        <v>0.22114693856446299</v>
      </c>
      <c r="X11" s="17">
        <v>0.26970405046279999</v>
      </c>
      <c r="Y11" s="17">
        <v>0.32118638521209297</v>
      </c>
      <c r="Z11" s="17">
        <v>0.23396128840893901</v>
      </c>
      <c r="AA11" s="17">
        <v>0.25683296164837699</v>
      </c>
      <c r="AB11" s="17"/>
      <c r="AC11" s="17">
        <v>0.196637798680493</v>
      </c>
      <c r="AD11" s="17">
        <v>0.27481348638506597</v>
      </c>
      <c r="AE11" s="17">
        <v>0.29018911846061302</v>
      </c>
      <c r="AF11" s="17">
        <v>0.30943110704222698</v>
      </c>
      <c r="AG11" s="17">
        <v>0.30731888628833498</v>
      </c>
      <c r="AH11" s="17">
        <v>0.401521000740586</v>
      </c>
      <c r="AI11" s="17"/>
      <c r="AJ11" s="17">
        <v>0.31950879807821903</v>
      </c>
      <c r="AK11" s="17">
        <v>0.26208543106292198</v>
      </c>
      <c r="AL11" s="17">
        <v>0.28175701810341702</v>
      </c>
      <c r="AM11" s="17">
        <v>0.25703308723156099</v>
      </c>
      <c r="AN11" s="17">
        <v>0.203638705163908</v>
      </c>
      <c r="AO11" s="17">
        <v>0.268500913804821</v>
      </c>
      <c r="AP11" s="17"/>
      <c r="AQ11" s="17">
        <v>0.22522782403447</v>
      </c>
      <c r="AR11" s="17">
        <v>0.28608691730774699</v>
      </c>
      <c r="AS11" s="17"/>
      <c r="AT11" s="17">
        <v>0.28613843283104501</v>
      </c>
      <c r="AU11" s="17">
        <v>0.21880439188178699</v>
      </c>
      <c r="AV11" s="17"/>
      <c r="AW11" s="17">
        <v>0.26050742098514801</v>
      </c>
      <c r="AX11" s="17">
        <v>0.27883274839968297</v>
      </c>
      <c r="AY11" s="17"/>
      <c r="AZ11" s="17">
        <v>0.203096770980248</v>
      </c>
      <c r="BA11" s="17">
        <v>0.29456667831051597</v>
      </c>
      <c r="BB11" s="17"/>
      <c r="BC11" s="17">
        <v>0.198660697884187</v>
      </c>
      <c r="BD11" s="17">
        <v>0.27356959871369002</v>
      </c>
      <c r="BE11" s="17">
        <v>0.23731723308050701</v>
      </c>
      <c r="BF11" s="17">
        <v>0.29551803640651803</v>
      </c>
    </row>
    <row r="12" spans="2:58">
      <c r="B12" s="18" t="s">
        <v>340</v>
      </c>
      <c r="C12" s="17">
        <v>0.10436758103905799</v>
      </c>
      <c r="D12" s="17">
        <v>9.5308186446912094E-2</v>
      </c>
      <c r="E12" s="17">
        <v>0.11321856456451</v>
      </c>
      <c r="F12" s="17"/>
      <c r="G12" s="17">
        <v>6.7716755813049506E-2</v>
      </c>
      <c r="H12" s="17">
        <v>7.0198448283356293E-2</v>
      </c>
      <c r="I12" s="17">
        <v>0.103930288431052</v>
      </c>
      <c r="J12" s="17">
        <v>0.14721330030395899</v>
      </c>
      <c r="K12" s="17">
        <v>0.12751598130153</v>
      </c>
      <c r="L12" s="17">
        <v>0.106281135208637</v>
      </c>
      <c r="M12" s="17"/>
      <c r="N12" s="17">
        <v>6.2313555499671103E-2</v>
      </c>
      <c r="O12" s="17">
        <v>0.12559833831619099</v>
      </c>
      <c r="P12" s="17">
        <v>9.6966138383287104E-2</v>
      </c>
      <c r="Q12" s="17">
        <v>0.134915584373273</v>
      </c>
      <c r="R12" s="17"/>
      <c r="S12" s="17">
        <v>7.8973273043859302E-2</v>
      </c>
      <c r="T12" s="17">
        <v>8.9983265690058503E-2</v>
      </c>
      <c r="U12" s="17">
        <v>9.1561895827703604E-2</v>
      </c>
      <c r="V12" s="17">
        <v>0.14296610749952601</v>
      </c>
      <c r="W12" s="17">
        <v>0.16326747842462799</v>
      </c>
      <c r="X12" s="17">
        <v>8.5798788244698804E-2</v>
      </c>
      <c r="Y12" s="17">
        <v>0.11652392045532201</v>
      </c>
      <c r="Z12" s="17">
        <v>0.105089494662735</v>
      </c>
      <c r="AA12" s="17">
        <v>9.6751904708975503E-2</v>
      </c>
      <c r="AB12" s="17"/>
      <c r="AC12" s="17">
        <v>7.4638184253691703E-2</v>
      </c>
      <c r="AD12" s="17">
        <v>0.113724710683876</v>
      </c>
      <c r="AE12" s="17">
        <v>9.9642267863445502E-2</v>
      </c>
      <c r="AF12" s="17">
        <v>0.11746331763513</v>
      </c>
      <c r="AG12" s="17">
        <v>0.154434020011603</v>
      </c>
      <c r="AH12" s="17">
        <v>4.7821940559636997E-2</v>
      </c>
      <c r="AI12" s="17"/>
      <c r="AJ12" s="17">
        <v>0.10822800549049701</v>
      </c>
      <c r="AK12" s="17">
        <v>0.10491819660148601</v>
      </c>
      <c r="AL12" s="17">
        <v>8.1380697264317001E-2</v>
      </c>
      <c r="AM12" s="17">
        <v>0.13784727398511801</v>
      </c>
      <c r="AN12" s="17">
        <v>9.2680445654122104E-2</v>
      </c>
      <c r="AO12" s="17">
        <v>0.112262711910792</v>
      </c>
      <c r="AP12" s="17"/>
      <c r="AQ12" s="17">
        <v>7.6425379566568905E-2</v>
      </c>
      <c r="AR12" s="17">
        <v>0.112618035585463</v>
      </c>
      <c r="AS12" s="17"/>
      <c r="AT12" s="17">
        <v>0.10669926812324899</v>
      </c>
      <c r="AU12" s="17">
        <v>9.4229934109407998E-2</v>
      </c>
      <c r="AV12" s="17"/>
      <c r="AW12" s="17">
        <v>9.4438214256741995E-2</v>
      </c>
      <c r="AX12" s="17">
        <v>0.109876178533887</v>
      </c>
      <c r="AY12" s="17"/>
      <c r="AZ12" s="17">
        <v>7.3911554631729895E-2</v>
      </c>
      <c r="BA12" s="17">
        <v>0.114285421276206</v>
      </c>
      <c r="BB12" s="17"/>
      <c r="BC12" s="17">
        <v>8.1391212886472705E-2</v>
      </c>
      <c r="BD12" s="17">
        <v>0.107623505410156</v>
      </c>
      <c r="BE12" s="17">
        <v>7.6630140427548801E-2</v>
      </c>
      <c r="BF12" s="17">
        <v>0.120018760949159</v>
      </c>
    </row>
    <row r="13" spans="2:58">
      <c r="B13" s="18" t="s">
        <v>258</v>
      </c>
      <c r="C13" s="17">
        <v>7.0507865994349606E-2</v>
      </c>
      <c r="D13" s="17">
        <v>8.0339686866472998E-2</v>
      </c>
      <c r="E13" s="17">
        <v>6.14438884285987E-2</v>
      </c>
      <c r="F13" s="17"/>
      <c r="G13" s="17">
        <v>5.3180319807927E-2</v>
      </c>
      <c r="H13" s="17">
        <v>3.89447023748681E-2</v>
      </c>
      <c r="I13" s="17">
        <v>4.7715769709057498E-2</v>
      </c>
      <c r="J13" s="17">
        <v>9.3345783858074502E-2</v>
      </c>
      <c r="K13" s="17">
        <v>0.122802259719216</v>
      </c>
      <c r="L13" s="17">
        <v>7.3738917367774603E-2</v>
      </c>
      <c r="M13" s="17"/>
      <c r="N13" s="17">
        <v>5.14072318978082E-2</v>
      </c>
      <c r="O13" s="17">
        <v>5.4940210067210199E-2</v>
      </c>
      <c r="P13" s="17">
        <v>9.5020628234135193E-2</v>
      </c>
      <c r="Q13" s="17">
        <v>8.6183808189519498E-2</v>
      </c>
      <c r="R13" s="17"/>
      <c r="S13" s="17">
        <v>6.2695000868984802E-2</v>
      </c>
      <c r="T13" s="17">
        <v>6.8683150046457003E-2</v>
      </c>
      <c r="U13" s="17">
        <v>7.0294594752728506E-2</v>
      </c>
      <c r="V13" s="17">
        <v>4.6923736062138698E-2</v>
      </c>
      <c r="W13" s="17">
        <v>8.2297543698709993E-2</v>
      </c>
      <c r="X13" s="17">
        <v>6.0902598353131998E-2</v>
      </c>
      <c r="Y13" s="17">
        <v>7.3467373561395197E-2</v>
      </c>
      <c r="Z13" s="17">
        <v>4.7325430171910002E-2</v>
      </c>
      <c r="AA13" s="17">
        <v>0.108614751308936</v>
      </c>
      <c r="AB13" s="17"/>
      <c r="AC13" s="17">
        <v>3.8977501518664102E-2</v>
      </c>
      <c r="AD13" s="17">
        <v>8.0302482222877405E-2</v>
      </c>
      <c r="AE13" s="17">
        <v>7.1815101179824606E-2</v>
      </c>
      <c r="AF13" s="17">
        <v>9.3583927944394907E-2</v>
      </c>
      <c r="AG13" s="17">
        <v>7.9166020618163399E-2</v>
      </c>
      <c r="AH13" s="17">
        <v>6.3136717177406904E-2</v>
      </c>
      <c r="AI13" s="17"/>
      <c r="AJ13" s="17">
        <v>7.6101840471869506E-2</v>
      </c>
      <c r="AK13" s="17">
        <v>7.8733498064930907E-2</v>
      </c>
      <c r="AL13" s="17">
        <v>5.8966720673053898E-2</v>
      </c>
      <c r="AM13" s="17">
        <v>6.8472515681240895E-2</v>
      </c>
      <c r="AN13" s="17">
        <v>5.1348078249871601E-2</v>
      </c>
      <c r="AO13" s="17">
        <v>8.1838508238620294E-2</v>
      </c>
      <c r="AP13" s="17"/>
      <c r="AQ13" s="17">
        <v>4.3939218870731302E-2</v>
      </c>
      <c r="AR13" s="17">
        <v>7.7914185093001104E-2</v>
      </c>
      <c r="AS13" s="17"/>
      <c r="AT13" s="17">
        <v>7.6310603005945304E-2</v>
      </c>
      <c r="AU13" s="17">
        <v>4.5997356235335803E-2</v>
      </c>
      <c r="AV13" s="17"/>
      <c r="AW13" s="17">
        <v>5.7403442450299103E-2</v>
      </c>
      <c r="AX13" s="17">
        <v>7.7777916168595307E-2</v>
      </c>
      <c r="AY13" s="17"/>
      <c r="AZ13" s="17">
        <v>4.2605242659282998E-2</v>
      </c>
      <c r="BA13" s="17">
        <v>8.0653872354231396E-2</v>
      </c>
      <c r="BB13" s="17"/>
      <c r="BC13" s="17">
        <v>2.5239666670380599E-2</v>
      </c>
      <c r="BD13" s="17">
        <v>0.114191288431199</v>
      </c>
      <c r="BE13" s="17">
        <v>6.0985820619044499E-2</v>
      </c>
      <c r="BF13" s="17">
        <v>7.81127009942926E-2</v>
      </c>
    </row>
    <row r="14" spans="2:58">
      <c r="B14" s="18" t="s">
        <v>101</v>
      </c>
      <c r="C14" s="17">
        <v>2.72349325741616E-2</v>
      </c>
      <c r="D14" s="17">
        <v>1.9716438247901098E-2</v>
      </c>
      <c r="E14" s="17">
        <v>3.3737940117844097E-2</v>
      </c>
      <c r="F14" s="17"/>
      <c r="G14" s="17">
        <v>4.2015408738299898E-2</v>
      </c>
      <c r="H14" s="17">
        <v>2.43443266825383E-2</v>
      </c>
      <c r="I14" s="17">
        <v>2.3741425827115099E-2</v>
      </c>
      <c r="J14" s="17">
        <v>2.5405418023076599E-2</v>
      </c>
      <c r="K14" s="17">
        <v>2.0461259986347902E-2</v>
      </c>
      <c r="L14" s="17">
        <v>2.6643585826768498E-2</v>
      </c>
      <c r="M14" s="17"/>
      <c r="N14" s="17">
        <v>1.2039056011040499E-2</v>
      </c>
      <c r="O14" s="17">
        <v>2.3241331415159099E-2</v>
      </c>
      <c r="P14" s="17">
        <v>2.5844648094182399E-2</v>
      </c>
      <c r="Q14" s="17">
        <v>4.9208712054975699E-2</v>
      </c>
      <c r="R14" s="17"/>
      <c r="S14" s="17">
        <v>2.8677535207533199E-2</v>
      </c>
      <c r="T14" s="17">
        <v>1.5198290821771101E-2</v>
      </c>
      <c r="U14" s="17">
        <v>3.7424080908670297E-2</v>
      </c>
      <c r="V14" s="17">
        <v>2.6551025231421901E-2</v>
      </c>
      <c r="W14" s="17">
        <v>3.38170222261093E-2</v>
      </c>
      <c r="X14" s="17">
        <v>3.5516089591977502E-2</v>
      </c>
      <c r="Y14" s="17">
        <v>1.52940831659364E-2</v>
      </c>
      <c r="Z14" s="17">
        <v>3.9177489726375199E-2</v>
      </c>
      <c r="AA14" s="17">
        <v>2.6706984849110601E-2</v>
      </c>
      <c r="AB14" s="17"/>
      <c r="AC14" s="17">
        <v>2.24678797587693E-2</v>
      </c>
      <c r="AD14" s="17">
        <v>3.62905843805469E-2</v>
      </c>
      <c r="AE14" s="17">
        <v>1.8689278712763199E-2</v>
      </c>
      <c r="AF14" s="17">
        <v>2.2706161933433701E-2</v>
      </c>
      <c r="AG14" s="17">
        <v>2.7749456043690099E-2</v>
      </c>
      <c r="AH14" s="17">
        <v>3.7790490427953898E-2</v>
      </c>
      <c r="AI14" s="17"/>
      <c r="AJ14" s="17">
        <v>2.4302388494005001E-2</v>
      </c>
      <c r="AK14" s="17">
        <v>2.0655368181381299E-2</v>
      </c>
      <c r="AL14" s="17">
        <v>7.1093245074924705E-2</v>
      </c>
      <c r="AM14" s="17">
        <v>2.8745917267136E-2</v>
      </c>
      <c r="AN14" s="17">
        <v>1.84916592982158E-2</v>
      </c>
      <c r="AO14" s="17">
        <v>5.20932379498402E-2</v>
      </c>
      <c r="AP14" s="17"/>
      <c r="AQ14" s="17">
        <v>2.7004866337979199E-2</v>
      </c>
      <c r="AR14" s="17">
        <v>2.29067019182248E-2</v>
      </c>
      <c r="AS14" s="17"/>
      <c r="AT14" s="17">
        <v>2.8278649484287301E-2</v>
      </c>
      <c r="AU14" s="17">
        <v>1.9546491059606801E-2</v>
      </c>
      <c r="AV14" s="17"/>
      <c r="AW14" s="17">
        <v>1.8131122846981401E-2</v>
      </c>
      <c r="AX14" s="17">
        <v>3.2285528906835399E-2</v>
      </c>
      <c r="AY14" s="17"/>
      <c r="AZ14" s="17">
        <v>1.83264379344691E-2</v>
      </c>
      <c r="BA14" s="17">
        <v>2.3196001545166801E-2</v>
      </c>
      <c r="BB14" s="17"/>
      <c r="BC14" s="17">
        <v>5.8597576056704497E-3</v>
      </c>
      <c r="BD14" s="17">
        <v>4.7116122013283697E-2</v>
      </c>
      <c r="BE14" s="17">
        <v>2.07043806072932E-2</v>
      </c>
      <c r="BF14" s="17">
        <v>2.0852774320110401E-2</v>
      </c>
    </row>
    <row r="15" spans="2:58">
      <c r="B15" s="18" t="s">
        <v>259</v>
      </c>
      <c r="C15" s="21">
        <v>0.52559574271918497</v>
      </c>
      <c r="D15" s="21">
        <v>0.53893637391967397</v>
      </c>
      <c r="E15" s="21">
        <v>0.51070826223326005</v>
      </c>
      <c r="F15" s="21"/>
      <c r="G15" s="21">
        <v>0.662660528658232</v>
      </c>
      <c r="H15" s="21">
        <v>0.67443610136994103</v>
      </c>
      <c r="I15" s="21">
        <v>0.57423526954385395</v>
      </c>
      <c r="J15" s="21">
        <v>0.44534528388676797</v>
      </c>
      <c r="K15" s="21">
        <v>0.38713926866044002</v>
      </c>
      <c r="L15" s="21">
        <v>0.42850548437652503</v>
      </c>
      <c r="M15" s="21"/>
      <c r="N15" s="21">
        <v>0.665722409569385</v>
      </c>
      <c r="O15" s="21">
        <v>0.51419668816391295</v>
      </c>
      <c r="P15" s="21">
        <v>0.48006314190598798</v>
      </c>
      <c r="Q15" s="21">
        <v>0.425092039278963</v>
      </c>
      <c r="R15" s="21"/>
      <c r="S15" s="21">
        <v>0.62238477798508696</v>
      </c>
      <c r="T15" s="21">
        <v>0.50247842966064704</v>
      </c>
      <c r="U15" s="21">
        <v>0.50197170635636001</v>
      </c>
      <c r="V15" s="21">
        <v>0.48515263569619799</v>
      </c>
      <c r="W15" s="21">
        <v>0.49947101708608999</v>
      </c>
      <c r="X15" s="21">
        <v>0.54807847334739102</v>
      </c>
      <c r="Y15" s="21">
        <v>0.47352823760525298</v>
      </c>
      <c r="Z15" s="21">
        <v>0.57444629703004002</v>
      </c>
      <c r="AA15" s="21">
        <v>0.51109339748460003</v>
      </c>
      <c r="AB15" s="21"/>
      <c r="AC15" s="21">
        <v>0.66727863578838198</v>
      </c>
      <c r="AD15" s="21">
        <v>0.49486873632763401</v>
      </c>
      <c r="AE15" s="21">
        <v>0.51966423378335402</v>
      </c>
      <c r="AF15" s="21">
        <v>0.45681548544481398</v>
      </c>
      <c r="AG15" s="21">
        <v>0.43133161703820899</v>
      </c>
      <c r="AH15" s="21">
        <v>0.44972985109441599</v>
      </c>
      <c r="AI15" s="21"/>
      <c r="AJ15" s="21">
        <v>0.47185896746541001</v>
      </c>
      <c r="AK15" s="21">
        <v>0.53360750608927998</v>
      </c>
      <c r="AL15" s="21">
        <v>0.50680231888428695</v>
      </c>
      <c r="AM15" s="21">
        <v>0.50790120583494403</v>
      </c>
      <c r="AN15" s="21">
        <v>0.63384111163388202</v>
      </c>
      <c r="AO15" s="21">
        <v>0.485304628095927</v>
      </c>
      <c r="AP15" s="21"/>
      <c r="AQ15" s="21">
        <v>0.62740271119025104</v>
      </c>
      <c r="AR15" s="21">
        <v>0.500474160095565</v>
      </c>
      <c r="AS15" s="21"/>
      <c r="AT15" s="21">
        <v>0.50257304655547297</v>
      </c>
      <c r="AU15" s="21">
        <v>0.62142182671386204</v>
      </c>
      <c r="AV15" s="21"/>
      <c r="AW15" s="21">
        <v>0.56951979946082898</v>
      </c>
      <c r="AX15" s="21">
        <v>0.50122762799099896</v>
      </c>
      <c r="AY15" s="21"/>
      <c r="AZ15" s="21">
        <v>0.66205999379427005</v>
      </c>
      <c r="BA15" s="21">
        <v>0.48729802651387999</v>
      </c>
      <c r="BB15" s="21"/>
      <c r="BC15" s="21">
        <v>0.688848664953289</v>
      </c>
      <c r="BD15" s="21">
        <v>0.45749948543167102</v>
      </c>
      <c r="BE15" s="21">
        <v>0.60436242526560702</v>
      </c>
      <c r="BF15" s="21">
        <v>0.48549772732992003</v>
      </c>
    </row>
    <row r="16" spans="2:58">
      <c r="B16" s="18" t="s">
        <v>260</v>
      </c>
      <c r="C16" s="21">
        <v>0.17487544703340799</v>
      </c>
      <c r="D16" s="21">
        <v>0.17564787331338499</v>
      </c>
      <c r="E16" s="21">
        <v>0.17466245299310901</v>
      </c>
      <c r="F16" s="21"/>
      <c r="G16" s="21">
        <v>0.120897075620976</v>
      </c>
      <c r="H16" s="21">
        <v>0.109143150658224</v>
      </c>
      <c r="I16" s="21">
        <v>0.15164605814010901</v>
      </c>
      <c r="J16" s="21">
        <v>0.240559084162034</v>
      </c>
      <c r="K16" s="21">
        <v>0.25031824102074601</v>
      </c>
      <c r="L16" s="21">
        <v>0.18002005257641199</v>
      </c>
      <c r="M16" s="21"/>
      <c r="N16" s="21">
        <v>0.113720787397479</v>
      </c>
      <c r="O16" s="21">
        <v>0.180538548383401</v>
      </c>
      <c r="P16" s="21">
        <v>0.19198676661742201</v>
      </c>
      <c r="Q16" s="21">
        <v>0.22109939256279301</v>
      </c>
      <c r="R16" s="21"/>
      <c r="S16" s="21">
        <v>0.14166827391284401</v>
      </c>
      <c r="T16" s="21">
        <v>0.15866641573651599</v>
      </c>
      <c r="U16" s="21">
        <v>0.161856490580432</v>
      </c>
      <c r="V16" s="21">
        <v>0.189889843561664</v>
      </c>
      <c r="W16" s="21">
        <v>0.245565022123338</v>
      </c>
      <c r="X16" s="21">
        <v>0.146701386597831</v>
      </c>
      <c r="Y16" s="21">
        <v>0.18999129401671699</v>
      </c>
      <c r="Z16" s="21">
        <v>0.152414924834645</v>
      </c>
      <c r="AA16" s="21">
        <v>0.20536665601791201</v>
      </c>
      <c r="AB16" s="21"/>
      <c r="AC16" s="21">
        <v>0.11361568577235601</v>
      </c>
      <c r="AD16" s="21">
        <v>0.19402719290675299</v>
      </c>
      <c r="AE16" s="21">
        <v>0.17145736904327</v>
      </c>
      <c r="AF16" s="21">
        <v>0.21104724557952501</v>
      </c>
      <c r="AG16" s="21">
        <v>0.233600040629766</v>
      </c>
      <c r="AH16" s="21">
        <v>0.110958657737044</v>
      </c>
      <c r="AI16" s="21"/>
      <c r="AJ16" s="21">
        <v>0.18432984596236701</v>
      </c>
      <c r="AK16" s="21">
        <v>0.18365169466641701</v>
      </c>
      <c r="AL16" s="21">
        <v>0.14034741793737099</v>
      </c>
      <c r="AM16" s="21">
        <v>0.206319789666359</v>
      </c>
      <c r="AN16" s="21">
        <v>0.14402852390399401</v>
      </c>
      <c r="AO16" s="21">
        <v>0.194101220149412</v>
      </c>
      <c r="AP16" s="21"/>
      <c r="AQ16" s="21">
        <v>0.1203645984373</v>
      </c>
      <c r="AR16" s="21">
        <v>0.19053222067846401</v>
      </c>
      <c r="AS16" s="21"/>
      <c r="AT16" s="21">
        <v>0.18300987112919501</v>
      </c>
      <c r="AU16" s="21">
        <v>0.14022729034474399</v>
      </c>
      <c r="AV16" s="21"/>
      <c r="AW16" s="21">
        <v>0.151841656707041</v>
      </c>
      <c r="AX16" s="21">
        <v>0.18765409470248201</v>
      </c>
      <c r="AY16" s="21"/>
      <c r="AZ16" s="21">
        <v>0.116516797291013</v>
      </c>
      <c r="BA16" s="21">
        <v>0.19493929363043799</v>
      </c>
      <c r="BB16" s="21"/>
      <c r="BC16" s="21">
        <v>0.10663087955685301</v>
      </c>
      <c r="BD16" s="21">
        <v>0.221814793841355</v>
      </c>
      <c r="BE16" s="21">
        <v>0.13761596104659299</v>
      </c>
      <c r="BF16" s="21">
        <v>0.19813146194345099</v>
      </c>
    </row>
    <row r="17" spans="2:58">
      <c r="B17" s="18" t="s">
        <v>261</v>
      </c>
      <c r="C17" s="22">
        <v>0.35072029568577701</v>
      </c>
      <c r="D17" s="22">
        <v>0.36328850060628898</v>
      </c>
      <c r="E17" s="22">
        <v>0.33604580924015098</v>
      </c>
      <c r="F17" s="22"/>
      <c r="G17" s="22">
        <v>0.54176345303725604</v>
      </c>
      <c r="H17" s="22">
        <v>0.56529295071171604</v>
      </c>
      <c r="I17" s="22">
        <v>0.422589211403745</v>
      </c>
      <c r="J17" s="22">
        <v>0.204786199724735</v>
      </c>
      <c r="K17" s="22">
        <v>0.136821027639694</v>
      </c>
      <c r="L17" s="22">
        <v>0.24848543180011301</v>
      </c>
      <c r="M17" s="22"/>
      <c r="N17" s="22">
        <v>0.55200162217190596</v>
      </c>
      <c r="O17" s="22">
        <v>0.33365813978051101</v>
      </c>
      <c r="P17" s="22">
        <v>0.288076375288565</v>
      </c>
      <c r="Q17" s="22">
        <v>0.20399264671617001</v>
      </c>
      <c r="R17" s="22"/>
      <c r="S17" s="22">
        <v>0.48071650407224298</v>
      </c>
      <c r="T17" s="22">
        <v>0.34381201392413202</v>
      </c>
      <c r="U17" s="22">
        <v>0.34011521577592801</v>
      </c>
      <c r="V17" s="22">
        <v>0.29526279213453299</v>
      </c>
      <c r="W17" s="22">
        <v>0.25390599496275201</v>
      </c>
      <c r="X17" s="22">
        <v>0.40137708674956102</v>
      </c>
      <c r="Y17" s="22">
        <v>0.28353694358853598</v>
      </c>
      <c r="Z17" s="22">
        <v>0.42203137219539499</v>
      </c>
      <c r="AA17" s="22">
        <v>0.30572674146668899</v>
      </c>
      <c r="AB17" s="22"/>
      <c r="AC17" s="22">
        <v>0.55366295001602694</v>
      </c>
      <c r="AD17" s="22">
        <v>0.30084154342088099</v>
      </c>
      <c r="AE17" s="22">
        <v>0.348206864740084</v>
      </c>
      <c r="AF17" s="22">
        <v>0.24576823986528801</v>
      </c>
      <c r="AG17" s="22">
        <v>0.19773157640844299</v>
      </c>
      <c r="AH17" s="22">
        <v>0.33877119335737199</v>
      </c>
      <c r="AI17" s="22"/>
      <c r="AJ17" s="22">
        <v>0.28752912150304299</v>
      </c>
      <c r="AK17" s="22">
        <v>0.34995581142286297</v>
      </c>
      <c r="AL17" s="22">
        <v>0.36645490094691602</v>
      </c>
      <c r="AM17" s="22">
        <v>0.30158141616858503</v>
      </c>
      <c r="AN17" s="22">
        <v>0.489812587729888</v>
      </c>
      <c r="AO17" s="22">
        <v>0.291203407946515</v>
      </c>
      <c r="AP17" s="22"/>
      <c r="AQ17" s="22">
        <v>0.50703811275294997</v>
      </c>
      <c r="AR17" s="22">
        <v>0.30994193941710102</v>
      </c>
      <c r="AS17" s="22"/>
      <c r="AT17" s="22">
        <v>0.31956317542627799</v>
      </c>
      <c r="AU17" s="22">
        <v>0.48119453636911802</v>
      </c>
      <c r="AV17" s="22"/>
      <c r="AW17" s="22">
        <v>0.41767814275378801</v>
      </c>
      <c r="AX17" s="22">
        <v>0.313573533288517</v>
      </c>
      <c r="AY17" s="22"/>
      <c r="AZ17" s="22">
        <v>0.545543196503257</v>
      </c>
      <c r="BA17" s="22">
        <v>0.292358732883442</v>
      </c>
      <c r="BB17" s="22"/>
      <c r="BC17" s="22">
        <v>0.58221778539643598</v>
      </c>
      <c r="BD17" s="22">
        <v>0.23568469159031599</v>
      </c>
      <c r="BE17" s="22">
        <v>0.466746464219014</v>
      </c>
      <c r="BF17" s="22">
        <v>0.28736626538646798</v>
      </c>
    </row>
    <row r="18" spans="2:58">
      <c r="B18" s="16"/>
    </row>
    <row r="19" spans="2:58">
      <c r="B19" t="s">
        <v>497</v>
      </c>
    </row>
    <row r="20" spans="2:58">
      <c r="B20" t="s">
        <v>498</v>
      </c>
    </row>
    <row r="22" spans="2:58">
      <c r="B22"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BF22"/>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490</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252</v>
      </c>
      <c r="C9" s="17">
        <v>0.19157007813169999</v>
      </c>
      <c r="D9" s="17">
        <v>0.204392924344618</v>
      </c>
      <c r="E9" s="17">
        <v>0.179474099491961</v>
      </c>
      <c r="F9" s="17"/>
      <c r="G9" s="17">
        <v>0.27181349854220499</v>
      </c>
      <c r="H9" s="17">
        <v>0.301152243943065</v>
      </c>
      <c r="I9" s="17">
        <v>0.23478686225839199</v>
      </c>
      <c r="J9" s="17">
        <v>0.14084301734606799</v>
      </c>
      <c r="K9" s="17">
        <v>0.10469085379461</v>
      </c>
      <c r="L9" s="17">
        <v>0.11515086441608401</v>
      </c>
      <c r="M9" s="17"/>
      <c r="N9" s="17">
        <v>0.25912873435269301</v>
      </c>
      <c r="O9" s="17">
        <v>0.191497274884355</v>
      </c>
      <c r="P9" s="17">
        <v>0.16601994129301201</v>
      </c>
      <c r="Q9" s="17">
        <v>0.14222532260103399</v>
      </c>
      <c r="R9" s="17"/>
      <c r="S9" s="17">
        <v>0.25154969403669097</v>
      </c>
      <c r="T9" s="17">
        <v>0.147408298888416</v>
      </c>
      <c r="U9" s="17">
        <v>0.183929059271809</v>
      </c>
      <c r="V9" s="17">
        <v>0.19410451149135599</v>
      </c>
      <c r="W9" s="17">
        <v>0.193928196232037</v>
      </c>
      <c r="X9" s="17">
        <v>0.21297842077818099</v>
      </c>
      <c r="Y9" s="17">
        <v>0.143968069832979</v>
      </c>
      <c r="Z9" s="17">
        <v>0.227326553562543</v>
      </c>
      <c r="AA9" s="17">
        <v>0.18222134463324899</v>
      </c>
      <c r="AB9" s="17"/>
      <c r="AC9" s="17">
        <v>0.294498305090926</v>
      </c>
      <c r="AD9" s="17">
        <v>0.16827854886372801</v>
      </c>
      <c r="AE9" s="17">
        <v>0.20689297528641701</v>
      </c>
      <c r="AF9" s="17">
        <v>0.110882083397343</v>
      </c>
      <c r="AG9" s="17">
        <v>0.144537607966295</v>
      </c>
      <c r="AH9" s="17">
        <v>0.158961498550269</v>
      </c>
      <c r="AI9" s="17"/>
      <c r="AJ9" s="17">
        <v>0.159711159921298</v>
      </c>
      <c r="AK9" s="17">
        <v>0.18775353958775201</v>
      </c>
      <c r="AL9" s="17">
        <v>0.11468758551375199</v>
      </c>
      <c r="AM9" s="17">
        <v>0.21044562482429199</v>
      </c>
      <c r="AN9" s="17">
        <v>0.264856728467604</v>
      </c>
      <c r="AO9" s="17">
        <v>0.264927005363019</v>
      </c>
      <c r="AP9" s="17"/>
      <c r="AQ9" s="17">
        <v>0.25870882745156798</v>
      </c>
      <c r="AR9" s="17">
        <v>0.169637918197</v>
      </c>
      <c r="AS9" s="17"/>
      <c r="AT9" s="17">
        <v>0.17265217287943099</v>
      </c>
      <c r="AU9" s="17">
        <v>0.26880272675065597</v>
      </c>
      <c r="AV9" s="17"/>
      <c r="AW9" s="17">
        <v>0.23033116289401601</v>
      </c>
      <c r="AX9" s="17">
        <v>0.17006626836219901</v>
      </c>
      <c r="AY9" s="17"/>
      <c r="AZ9" s="17">
        <v>0.30659229955321798</v>
      </c>
      <c r="BA9" s="17">
        <v>0.16010302468840501</v>
      </c>
      <c r="BB9" s="17"/>
      <c r="BC9" s="17">
        <v>0.282349056421206</v>
      </c>
      <c r="BD9" s="17">
        <v>0.162054056477895</v>
      </c>
      <c r="BE9" s="17">
        <v>0.23517751159203401</v>
      </c>
      <c r="BF9" s="17">
        <v>0.16450543621278599</v>
      </c>
    </row>
    <row r="10" spans="2:58">
      <c r="B10" s="18" t="s">
        <v>339</v>
      </c>
      <c r="C10" s="17">
        <v>0.36266256414012199</v>
      </c>
      <c r="D10" s="17">
        <v>0.37199880948077302</v>
      </c>
      <c r="E10" s="17">
        <v>0.35146867124591502</v>
      </c>
      <c r="F10" s="17"/>
      <c r="G10" s="17">
        <v>0.41743377150454197</v>
      </c>
      <c r="H10" s="17">
        <v>0.39938857233370201</v>
      </c>
      <c r="I10" s="17">
        <v>0.35880668849469799</v>
      </c>
      <c r="J10" s="17">
        <v>0.37842665889733401</v>
      </c>
      <c r="K10" s="17">
        <v>0.31037689640914301</v>
      </c>
      <c r="L10" s="17">
        <v>0.31716709874281401</v>
      </c>
      <c r="M10" s="17"/>
      <c r="N10" s="17">
        <v>0.40386132065475899</v>
      </c>
      <c r="O10" s="17">
        <v>0.38816830899689497</v>
      </c>
      <c r="P10" s="17">
        <v>0.30527278269470198</v>
      </c>
      <c r="Q10" s="17">
        <v>0.34024932713008699</v>
      </c>
      <c r="R10" s="17"/>
      <c r="S10" s="17">
        <v>0.37816243018940099</v>
      </c>
      <c r="T10" s="17">
        <v>0.37087926713233499</v>
      </c>
      <c r="U10" s="17">
        <v>0.31253701110728099</v>
      </c>
      <c r="V10" s="17">
        <v>0.31338577619146701</v>
      </c>
      <c r="W10" s="17">
        <v>0.38996254268882402</v>
      </c>
      <c r="X10" s="17">
        <v>0.38071788939536</v>
      </c>
      <c r="Y10" s="17">
        <v>0.39818176790553</v>
      </c>
      <c r="Z10" s="17">
        <v>0.31986983824285597</v>
      </c>
      <c r="AA10" s="17">
        <v>0.37117995951576899</v>
      </c>
      <c r="AB10" s="17"/>
      <c r="AC10" s="17">
        <v>0.38855930679767398</v>
      </c>
      <c r="AD10" s="17">
        <v>0.36523835328313697</v>
      </c>
      <c r="AE10" s="17">
        <v>0.356486974306918</v>
      </c>
      <c r="AF10" s="17">
        <v>0.35701883716854799</v>
      </c>
      <c r="AG10" s="17">
        <v>0.31029245011175</v>
      </c>
      <c r="AH10" s="17">
        <v>0.36541247229982299</v>
      </c>
      <c r="AI10" s="17"/>
      <c r="AJ10" s="17">
        <v>0.32185008644704999</v>
      </c>
      <c r="AK10" s="17">
        <v>0.36886112183960201</v>
      </c>
      <c r="AL10" s="17">
        <v>0.35969959236564902</v>
      </c>
      <c r="AM10" s="17">
        <v>0.40861899123849799</v>
      </c>
      <c r="AN10" s="17">
        <v>0.41069027648128698</v>
      </c>
      <c r="AO10" s="17">
        <v>0.33332902926079899</v>
      </c>
      <c r="AP10" s="17"/>
      <c r="AQ10" s="17">
        <v>0.37910647812131798</v>
      </c>
      <c r="AR10" s="17">
        <v>0.35960245224788301</v>
      </c>
      <c r="AS10" s="17"/>
      <c r="AT10" s="17">
        <v>0.35932974478656099</v>
      </c>
      <c r="AU10" s="17">
        <v>0.37229064170783599</v>
      </c>
      <c r="AV10" s="17"/>
      <c r="AW10" s="17">
        <v>0.38364482483074702</v>
      </c>
      <c r="AX10" s="17">
        <v>0.35102206065080999</v>
      </c>
      <c r="AY10" s="17"/>
      <c r="AZ10" s="17">
        <v>0.36019275358613001</v>
      </c>
      <c r="BA10" s="17">
        <v>0.36163814070061601</v>
      </c>
      <c r="BB10" s="17"/>
      <c r="BC10" s="17">
        <v>0.457776726116015</v>
      </c>
      <c r="BD10" s="17">
        <v>0.32340906107497402</v>
      </c>
      <c r="BE10" s="17">
        <v>0.37013875389739997</v>
      </c>
      <c r="BF10" s="17">
        <v>0.33576499731180998</v>
      </c>
    </row>
    <row r="11" spans="2:58">
      <c r="B11" s="18" t="s">
        <v>255</v>
      </c>
      <c r="C11" s="17">
        <v>0.249261582659418</v>
      </c>
      <c r="D11" s="17">
        <v>0.233165493092228</v>
      </c>
      <c r="E11" s="17">
        <v>0.26613887046799101</v>
      </c>
      <c r="F11" s="17"/>
      <c r="G11" s="17">
        <v>0.164832995879651</v>
      </c>
      <c r="H11" s="17">
        <v>0.171365099734788</v>
      </c>
      <c r="I11" s="17">
        <v>0.21533579695083399</v>
      </c>
      <c r="J11" s="17">
        <v>0.25626022535217102</v>
      </c>
      <c r="K11" s="17">
        <v>0.30950939189577797</v>
      </c>
      <c r="L11" s="17">
        <v>0.35239282794951299</v>
      </c>
      <c r="M11" s="17"/>
      <c r="N11" s="17">
        <v>0.19494560656180801</v>
      </c>
      <c r="O11" s="17">
        <v>0.23564069821314501</v>
      </c>
      <c r="P11" s="17">
        <v>0.31509228889371499</v>
      </c>
      <c r="Q11" s="17">
        <v>0.26567588772638701</v>
      </c>
      <c r="R11" s="17"/>
      <c r="S11" s="17">
        <v>0.19194203736034601</v>
      </c>
      <c r="T11" s="17">
        <v>0.28170735796483998</v>
      </c>
      <c r="U11" s="17">
        <v>0.28451666281717403</v>
      </c>
      <c r="V11" s="17">
        <v>0.29430232872116502</v>
      </c>
      <c r="W11" s="17">
        <v>0.19817399497313301</v>
      </c>
      <c r="X11" s="17">
        <v>0.22261689421067199</v>
      </c>
      <c r="Y11" s="17">
        <v>0.29906091206553997</v>
      </c>
      <c r="Z11" s="17">
        <v>0.26458287667034902</v>
      </c>
      <c r="AA11" s="17">
        <v>0.22418250094842901</v>
      </c>
      <c r="AB11" s="17"/>
      <c r="AC11" s="17">
        <v>0.18156146469128201</v>
      </c>
      <c r="AD11" s="17">
        <v>0.24089649882599201</v>
      </c>
      <c r="AE11" s="17">
        <v>0.256351916637927</v>
      </c>
      <c r="AF11" s="17">
        <v>0.28668029397495398</v>
      </c>
      <c r="AG11" s="17">
        <v>0.339615483117714</v>
      </c>
      <c r="AH11" s="17">
        <v>0.30268340779667202</v>
      </c>
      <c r="AI11" s="17"/>
      <c r="AJ11" s="17">
        <v>0.29675784796527599</v>
      </c>
      <c r="AK11" s="17">
        <v>0.23912260969341501</v>
      </c>
      <c r="AL11" s="17">
        <v>0.28947072803635698</v>
      </c>
      <c r="AM11" s="17">
        <v>0.20847827724737999</v>
      </c>
      <c r="AN11" s="17">
        <v>0.186676215218576</v>
      </c>
      <c r="AO11" s="17">
        <v>0.209666700219935</v>
      </c>
      <c r="AP11" s="17"/>
      <c r="AQ11" s="17">
        <v>0.211151441762818</v>
      </c>
      <c r="AR11" s="17">
        <v>0.25796475412342701</v>
      </c>
      <c r="AS11" s="17"/>
      <c r="AT11" s="17">
        <v>0.26068877763475601</v>
      </c>
      <c r="AU11" s="17">
        <v>0.20207607900429</v>
      </c>
      <c r="AV11" s="17"/>
      <c r="AW11" s="17">
        <v>0.22632230290425101</v>
      </c>
      <c r="AX11" s="17">
        <v>0.26198779791188798</v>
      </c>
      <c r="AY11" s="17"/>
      <c r="AZ11" s="17">
        <v>0.21772347292098301</v>
      </c>
      <c r="BA11" s="17">
        <v>0.26207109887038199</v>
      </c>
      <c r="BB11" s="17"/>
      <c r="BC11" s="17">
        <v>0.16486579813902399</v>
      </c>
      <c r="BD11" s="17">
        <v>0.26508211698801798</v>
      </c>
      <c r="BE11" s="17">
        <v>0.220623844802981</v>
      </c>
      <c r="BF11" s="17">
        <v>0.27820669062466602</v>
      </c>
    </row>
    <row r="12" spans="2:58">
      <c r="B12" s="18" t="s">
        <v>340</v>
      </c>
      <c r="C12" s="17">
        <v>8.8602452191920797E-2</v>
      </c>
      <c r="D12" s="17">
        <v>7.5634918365850998E-2</v>
      </c>
      <c r="E12" s="17">
        <v>0.10092031579222099</v>
      </c>
      <c r="F12" s="17"/>
      <c r="G12" s="17">
        <v>5.1234782955725401E-2</v>
      </c>
      <c r="H12" s="17">
        <v>6.2346663980879201E-2</v>
      </c>
      <c r="I12" s="17">
        <v>9.6857504512542894E-2</v>
      </c>
      <c r="J12" s="17">
        <v>0.102894663257102</v>
      </c>
      <c r="K12" s="17">
        <v>0.115863284411723</v>
      </c>
      <c r="L12" s="17">
        <v>9.7072552356060798E-2</v>
      </c>
      <c r="M12" s="17"/>
      <c r="N12" s="17">
        <v>6.9584732127102505E-2</v>
      </c>
      <c r="O12" s="17">
        <v>9.84377529231968E-2</v>
      </c>
      <c r="P12" s="17">
        <v>9.8760680563571804E-2</v>
      </c>
      <c r="Q12" s="17">
        <v>8.8605196934411906E-2</v>
      </c>
      <c r="R12" s="17"/>
      <c r="S12" s="17">
        <v>7.1050504118551294E-2</v>
      </c>
      <c r="T12" s="17">
        <v>0.118927592248665</v>
      </c>
      <c r="U12" s="17">
        <v>0.103484802447219</v>
      </c>
      <c r="V12" s="17">
        <v>7.9950977380475505E-2</v>
      </c>
      <c r="W12" s="17">
        <v>0.10611361994230201</v>
      </c>
      <c r="X12" s="17">
        <v>8.1559395880621902E-2</v>
      </c>
      <c r="Y12" s="17">
        <v>7.5068189513064099E-2</v>
      </c>
      <c r="Z12" s="17">
        <v>0.102816834164902</v>
      </c>
      <c r="AA12" s="17">
        <v>6.6474007488183801E-2</v>
      </c>
      <c r="AB12" s="17"/>
      <c r="AC12" s="17">
        <v>6.25831202351982E-2</v>
      </c>
      <c r="AD12" s="17">
        <v>9.1248342480653E-2</v>
      </c>
      <c r="AE12" s="17">
        <v>7.8857801805395894E-2</v>
      </c>
      <c r="AF12" s="17">
        <v>0.11906699913528999</v>
      </c>
      <c r="AG12" s="17">
        <v>0.103100368117371</v>
      </c>
      <c r="AH12" s="17">
        <v>8.8818910606099297E-2</v>
      </c>
      <c r="AI12" s="17"/>
      <c r="AJ12" s="17">
        <v>9.5964454395353505E-2</v>
      </c>
      <c r="AK12" s="17">
        <v>0.10225935098017699</v>
      </c>
      <c r="AL12" s="17">
        <v>7.4136777599219994E-2</v>
      </c>
      <c r="AM12" s="17">
        <v>7.3001295298598196E-2</v>
      </c>
      <c r="AN12" s="17">
        <v>7.1001219315231401E-2</v>
      </c>
      <c r="AO12" s="17">
        <v>9.4119003753278099E-2</v>
      </c>
      <c r="AP12" s="17"/>
      <c r="AQ12" s="17">
        <v>6.1214737842043697E-2</v>
      </c>
      <c r="AR12" s="17">
        <v>0.10180490821155</v>
      </c>
      <c r="AS12" s="17"/>
      <c r="AT12" s="17">
        <v>9.0033512697678203E-2</v>
      </c>
      <c r="AU12" s="17">
        <v>8.5904182814084601E-2</v>
      </c>
      <c r="AV12" s="17"/>
      <c r="AW12" s="17">
        <v>7.8914900038320301E-2</v>
      </c>
      <c r="AX12" s="17">
        <v>9.3976896171509103E-2</v>
      </c>
      <c r="AY12" s="17"/>
      <c r="AZ12" s="17">
        <v>5.1122177839317801E-2</v>
      </c>
      <c r="BA12" s="17">
        <v>0.100973132346585</v>
      </c>
      <c r="BB12" s="17"/>
      <c r="BC12" s="17">
        <v>5.0101634835618497E-2</v>
      </c>
      <c r="BD12" s="17">
        <v>0.108523113464083</v>
      </c>
      <c r="BE12" s="17">
        <v>8.0313051731015994E-2</v>
      </c>
      <c r="BF12" s="17">
        <v>0.11680408825827999</v>
      </c>
    </row>
    <row r="13" spans="2:58">
      <c r="B13" s="18" t="s">
        <v>258</v>
      </c>
      <c r="C13" s="17">
        <v>7.5659925973717998E-2</v>
      </c>
      <c r="D13" s="17">
        <v>9.0704410847032096E-2</v>
      </c>
      <c r="E13" s="17">
        <v>6.1536451113969902E-2</v>
      </c>
      <c r="F13" s="17"/>
      <c r="G13" s="17">
        <v>3.7555623538161297E-2</v>
      </c>
      <c r="H13" s="17">
        <v>4.4329587091408398E-2</v>
      </c>
      <c r="I13" s="17">
        <v>6.9321233843888594E-2</v>
      </c>
      <c r="J13" s="17">
        <v>9.5859746637955698E-2</v>
      </c>
      <c r="K13" s="17">
        <v>0.12602018371222401</v>
      </c>
      <c r="L13" s="17">
        <v>8.2596145227218795E-2</v>
      </c>
      <c r="M13" s="17"/>
      <c r="N13" s="17">
        <v>5.6885567981647199E-2</v>
      </c>
      <c r="O13" s="17">
        <v>6.4960591422039304E-2</v>
      </c>
      <c r="P13" s="17">
        <v>8.0108232360028703E-2</v>
      </c>
      <c r="Q13" s="17">
        <v>0.103622913582068</v>
      </c>
      <c r="R13" s="17"/>
      <c r="S13" s="17">
        <v>8.0166239312615906E-2</v>
      </c>
      <c r="T13" s="17">
        <v>6.2724824078789806E-2</v>
      </c>
      <c r="U13" s="17">
        <v>8.0866085844496394E-2</v>
      </c>
      <c r="V13" s="17">
        <v>7.4751151795474202E-2</v>
      </c>
      <c r="W13" s="17">
        <v>8.1907926350047594E-2</v>
      </c>
      <c r="X13" s="17">
        <v>4.2803532890876198E-2</v>
      </c>
      <c r="Y13" s="17">
        <v>6.8487086113533602E-2</v>
      </c>
      <c r="Z13" s="17">
        <v>4.6226407632974802E-2</v>
      </c>
      <c r="AA13" s="17">
        <v>0.121719384583648</v>
      </c>
      <c r="AB13" s="17"/>
      <c r="AC13" s="17">
        <v>5.1997683227229301E-2</v>
      </c>
      <c r="AD13" s="17">
        <v>8.5520814847947796E-2</v>
      </c>
      <c r="AE13" s="17">
        <v>7.90127137834742E-2</v>
      </c>
      <c r="AF13" s="17">
        <v>9.3812818175375207E-2</v>
      </c>
      <c r="AG13" s="17">
        <v>7.4621511734973694E-2</v>
      </c>
      <c r="AH13" s="17">
        <v>5.9565129910664198E-2</v>
      </c>
      <c r="AI13" s="17"/>
      <c r="AJ13" s="17">
        <v>9.2417301168890006E-2</v>
      </c>
      <c r="AK13" s="17">
        <v>6.9250665798693295E-2</v>
      </c>
      <c r="AL13" s="17">
        <v>7.4062056561153597E-2</v>
      </c>
      <c r="AM13" s="17">
        <v>7.4268063151662303E-2</v>
      </c>
      <c r="AN13" s="17">
        <v>5.32148011437448E-2</v>
      </c>
      <c r="AO13" s="17">
        <v>8.0408638060471896E-2</v>
      </c>
      <c r="AP13" s="17"/>
      <c r="AQ13" s="17">
        <v>5.7416686709126599E-2</v>
      </c>
      <c r="AR13" s="17">
        <v>8.1352878618329294E-2</v>
      </c>
      <c r="AS13" s="17"/>
      <c r="AT13" s="17">
        <v>8.0837073353760905E-2</v>
      </c>
      <c r="AU13" s="17">
        <v>5.61788206537569E-2</v>
      </c>
      <c r="AV13" s="17"/>
      <c r="AW13" s="17">
        <v>5.4451620419480699E-2</v>
      </c>
      <c r="AX13" s="17">
        <v>8.7425834254364204E-2</v>
      </c>
      <c r="AY13" s="17"/>
      <c r="AZ13" s="17">
        <v>4.9320673864228198E-2</v>
      </c>
      <c r="BA13" s="17">
        <v>8.3624521236412105E-2</v>
      </c>
      <c r="BB13" s="17"/>
      <c r="BC13" s="17">
        <v>3.2513120935335399E-2</v>
      </c>
      <c r="BD13" s="17">
        <v>0.10379280480183101</v>
      </c>
      <c r="BE13" s="17">
        <v>6.4141662862272505E-2</v>
      </c>
      <c r="BF13" s="17">
        <v>7.6356313478853494E-2</v>
      </c>
    </row>
    <row r="14" spans="2:58">
      <c r="B14" s="18" t="s">
        <v>101</v>
      </c>
      <c r="C14" s="17">
        <v>3.2243396903121099E-2</v>
      </c>
      <c r="D14" s="17">
        <v>2.4103443869498101E-2</v>
      </c>
      <c r="E14" s="17">
        <v>4.04615918879426E-2</v>
      </c>
      <c r="F14" s="17"/>
      <c r="G14" s="17">
        <v>5.7129327579715498E-2</v>
      </c>
      <c r="H14" s="17">
        <v>2.1417832916157099E-2</v>
      </c>
      <c r="I14" s="17">
        <v>2.4891913939643798E-2</v>
      </c>
      <c r="J14" s="17">
        <v>2.5715688509368E-2</v>
      </c>
      <c r="K14" s="17">
        <v>3.3539389776522599E-2</v>
      </c>
      <c r="L14" s="17">
        <v>3.5620511308309698E-2</v>
      </c>
      <c r="M14" s="17"/>
      <c r="N14" s="17">
        <v>1.55940383219905E-2</v>
      </c>
      <c r="O14" s="17">
        <v>2.1295373560368799E-2</v>
      </c>
      <c r="P14" s="17">
        <v>3.4746074194971201E-2</v>
      </c>
      <c r="Q14" s="17">
        <v>5.9621352026012098E-2</v>
      </c>
      <c r="R14" s="17"/>
      <c r="S14" s="17">
        <v>2.7129094982395002E-2</v>
      </c>
      <c r="T14" s="17">
        <v>1.8352659686954299E-2</v>
      </c>
      <c r="U14" s="17">
        <v>3.4666378512020202E-2</v>
      </c>
      <c r="V14" s="17">
        <v>4.3505254420061798E-2</v>
      </c>
      <c r="W14" s="17">
        <v>2.99137198136551E-2</v>
      </c>
      <c r="X14" s="17">
        <v>5.9323866844290002E-2</v>
      </c>
      <c r="Y14" s="17">
        <v>1.5233974569353E-2</v>
      </c>
      <c r="Z14" s="17">
        <v>3.9177489726375199E-2</v>
      </c>
      <c r="AA14" s="17">
        <v>3.42228028307211E-2</v>
      </c>
      <c r="AB14" s="17"/>
      <c r="AC14" s="17">
        <v>2.0800119957690998E-2</v>
      </c>
      <c r="AD14" s="17">
        <v>4.8817441698542699E-2</v>
      </c>
      <c r="AE14" s="17">
        <v>2.23976181798686E-2</v>
      </c>
      <c r="AF14" s="17">
        <v>3.2538968148490201E-2</v>
      </c>
      <c r="AG14" s="17">
        <v>2.7832578951896499E-2</v>
      </c>
      <c r="AH14" s="17">
        <v>2.4558580836471999E-2</v>
      </c>
      <c r="AI14" s="17"/>
      <c r="AJ14" s="17">
        <v>3.3299150102133301E-2</v>
      </c>
      <c r="AK14" s="17">
        <v>3.2752712100360397E-2</v>
      </c>
      <c r="AL14" s="17">
        <v>8.7943259923868006E-2</v>
      </c>
      <c r="AM14" s="17">
        <v>2.5187748239568999E-2</v>
      </c>
      <c r="AN14" s="17">
        <v>1.3560759373555701E-2</v>
      </c>
      <c r="AO14" s="17">
        <v>1.75496233424964E-2</v>
      </c>
      <c r="AP14" s="17"/>
      <c r="AQ14" s="17">
        <v>3.2401828113125399E-2</v>
      </c>
      <c r="AR14" s="17">
        <v>2.9637088601811301E-2</v>
      </c>
      <c r="AS14" s="17"/>
      <c r="AT14" s="17">
        <v>3.6458718647812798E-2</v>
      </c>
      <c r="AU14" s="17">
        <v>1.4747549069375599E-2</v>
      </c>
      <c r="AV14" s="17"/>
      <c r="AW14" s="17">
        <v>2.6335188913184902E-2</v>
      </c>
      <c r="AX14" s="17">
        <v>3.5521142649229502E-2</v>
      </c>
      <c r="AY14" s="17"/>
      <c r="AZ14" s="17">
        <v>1.50486222361231E-2</v>
      </c>
      <c r="BA14" s="17">
        <v>3.1590082157598801E-2</v>
      </c>
      <c r="BB14" s="17"/>
      <c r="BC14" s="17">
        <v>1.2393663552800799E-2</v>
      </c>
      <c r="BD14" s="17">
        <v>3.7138847193198703E-2</v>
      </c>
      <c r="BE14" s="17">
        <v>2.96051751142964E-2</v>
      </c>
      <c r="BF14" s="17">
        <v>2.8362474113604499E-2</v>
      </c>
    </row>
    <row r="15" spans="2:58">
      <c r="B15" s="18" t="s">
        <v>259</v>
      </c>
      <c r="C15" s="21">
        <v>0.55423264227182201</v>
      </c>
      <c r="D15" s="21">
        <v>0.57639173382539099</v>
      </c>
      <c r="E15" s="21">
        <v>0.53094277073787599</v>
      </c>
      <c r="F15" s="21"/>
      <c r="G15" s="21">
        <v>0.68924727004674702</v>
      </c>
      <c r="H15" s="21">
        <v>0.70054081627676701</v>
      </c>
      <c r="I15" s="21">
        <v>0.59359355075308995</v>
      </c>
      <c r="J15" s="21">
        <v>0.51926967624340303</v>
      </c>
      <c r="K15" s="21">
        <v>0.41506775020375197</v>
      </c>
      <c r="L15" s="21">
        <v>0.43231796315889798</v>
      </c>
      <c r="M15" s="21"/>
      <c r="N15" s="21">
        <v>0.66299005500745201</v>
      </c>
      <c r="O15" s="21">
        <v>0.57966558388125</v>
      </c>
      <c r="P15" s="21">
        <v>0.47129272398771399</v>
      </c>
      <c r="Q15" s="21">
        <v>0.48247464973112097</v>
      </c>
      <c r="R15" s="21"/>
      <c r="S15" s="21">
        <v>0.62971212422609202</v>
      </c>
      <c r="T15" s="21">
        <v>0.51828756602075099</v>
      </c>
      <c r="U15" s="21">
        <v>0.49646607037909102</v>
      </c>
      <c r="V15" s="21">
        <v>0.507490287682823</v>
      </c>
      <c r="W15" s="21">
        <v>0.58389073892086196</v>
      </c>
      <c r="X15" s="21">
        <v>0.59369631017353997</v>
      </c>
      <c r="Y15" s="21">
        <v>0.542149837738509</v>
      </c>
      <c r="Z15" s="21">
        <v>0.54719639180539903</v>
      </c>
      <c r="AA15" s="21">
        <v>0.553401304149018</v>
      </c>
      <c r="AB15" s="21"/>
      <c r="AC15" s="21">
        <v>0.68305761188860004</v>
      </c>
      <c r="AD15" s="21">
        <v>0.53351690214686398</v>
      </c>
      <c r="AE15" s="21">
        <v>0.56337994959333404</v>
      </c>
      <c r="AF15" s="21">
        <v>0.467900920565891</v>
      </c>
      <c r="AG15" s="21">
        <v>0.454830058078045</v>
      </c>
      <c r="AH15" s="21">
        <v>0.52437397085009196</v>
      </c>
      <c r="AI15" s="21"/>
      <c r="AJ15" s="21">
        <v>0.48156124636834802</v>
      </c>
      <c r="AK15" s="21">
        <v>0.55661466142735405</v>
      </c>
      <c r="AL15" s="21">
        <v>0.47438717787940099</v>
      </c>
      <c r="AM15" s="21">
        <v>0.61906461606278995</v>
      </c>
      <c r="AN15" s="21">
        <v>0.67554700494889197</v>
      </c>
      <c r="AO15" s="21">
        <v>0.59825603462381904</v>
      </c>
      <c r="AP15" s="21"/>
      <c r="AQ15" s="21">
        <v>0.63781530557288602</v>
      </c>
      <c r="AR15" s="21">
        <v>0.52924037044488303</v>
      </c>
      <c r="AS15" s="21"/>
      <c r="AT15" s="21">
        <v>0.53198191766599201</v>
      </c>
      <c r="AU15" s="21">
        <v>0.64109336845849296</v>
      </c>
      <c r="AV15" s="21"/>
      <c r="AW15" s="21">
        <v>0.61397598772476303</v>
      </c>
      <c r="AX15" s="21">
        <v>0.52108832901300906</v>
      </c>
      <c r="AY15" s="21"/>
      <c r="AZ15" s="21">
        <v>0.66678505313934799</v>
      </c>
      <c r="BA15" s="21">
        <v>0.52174116538902204</v>
      </c>
      <c r="BB15" s="21"/>
      <c r="BC15" s="21">
        <v>0.74012578253722106</v>
      </c>
      <c r="BD15" s="21">
        <v>0.48546311755286897</v>
      </c>
      <c r="BE15" s="21">
        <v>0.60531626548943396</v>
      </c>
      <c r="BF15" s="21">
        <v>0.50027043352459599</v>
      </c>
    </row>
    <row r="16" spans="2:58">
      <c r="B16" s="18" t="s">
        <v>260</v>
      </c>
      <c r="C16" s="21">
        <v>0.16426237816563899</v>
      </c>
      <c r="D16" s="21">
        <v>0.166339329212883</v>
      </c>
      <c r="E16" s="21">
        <v>0.16245676690618999</v>
      </c>
      <c r="F16" s="21"/>
      <c r="G16" s="21">
        <v>8.8790406493886698E-2</v>
      </c>
      <c r="H16" s="21">
        <v>0.10667625107228799</v>
      </c>
      <c r="I16" s="21">
        <v>0.16617873835643199</v>
      </c>
      <c r="J16" s="21">
        <v>0.19875440989505799</v>
      </c>
      <c r="K16" s="21">
        <v>0.24188346812394701</v>
      </c>
      <c r="L16" s="21">
        <v>0.17966869758328</v>
      </c>
      <c r="M16" s="21"/>
      <c r="N16" s="21">
        <v>0.12647030010874999</v>
      </c>
      <c r="O16" s="21">
        <v>0.16339834434523601</v>
      </c>
      <c r="P16" s="21">
        <v>0.17886891292359999</v>
      </c>
      <c r="Q16" s="21">
        <v>0.19222811051648001</v>
      </c>
      <c r="R16" s="21"/>
      <c r="S16" s="21">
        <v>0.15121674343116701</v>
      </c>
      <c r="T16" s="21">
        <v>0.18165241632745499</v>
      </c>
      <c r="U16" s="21">
        <v>0.184350888291715</v>
      </c>
      <c r="V16" s="21">
        <v>0.15470212917595</v>
      </c>
      <c r="W16" s="21">
        <v>0.18802154629234999</v>
      </c>
      <c r="X16" s="21">
        <v>0.124362928771498</v>
      </c>
      <c r="Y16" s="21">
        <v>0.14355527562659801</v>
      </c>
      <c r="Z16" s="21">
        <v>0.14904324179787701</v>
      </c>
      <c r="AA16" s="21">
        <v>0.188193392071832</v>
      </c>
      <c r="AB16" s="21"/>
      <c r="AC16" s="21">
        <v>0.11458080346242799</v>
      </c>
      <c r="AD16" s="21">
        <v>0.17676915732860099</v>
      </c>
      <c r="AE16" s="21">
        <v>0.15787051558887</v>
      </c>
      <c r="AF16" s="21">
        <v>0.21287981731066499</v>
      </c>
      <c r="AG16" s="21">
        <v>0.177721879852344</v>
      </c>
      <c r="AH16" s="21">
        <v>0.14838404051676299</v>
      </c>
      <c r="AI16" s="21"/>
      <c r="AJ16" s="21">
        <v>0.188381755564243</v>
      </c>
      <c r="AK16" s="21">
        <v>0.17151001677887001</v>
      </c>
      <c r="AL16" s="21">
        <v>0.14819883416037399</v>
      </c>
      <c r="AM16" s="21">
        <v>0.14726935845026001</v>
      </c>
      <c r="AN16" s="21">
        <v>0.12421602045897601</v>
      </c>
      <c r="AO16" s="21">
        <v>0.17452764181375</v>
      </c>
      <c r="AP16" s="21"/>
      <c r="AQ16" s="21">
        <v>0.11863142455117</v>
      </c>
      <c r="AR16" s="21">
        <v>0.18315778682987899</v>
      </c>
      <c r="AS16" s="21"/>
      <c r="AT16" s="21">
        <v>0.17087058605143901</v>
      </c>
      <c r="AU16" s="21">
        <v>0.142083003467842</v>
      </c>
      <c r="AV16" s="21"/>
      <c r="AW16" s="21">
        <v>0.13336652045780101</v>
      </c>
      <c r="AX16" s="21">
        <v>0.18140273042587299</v>
      </c>
      <c r="AY16" s="21"/>
      <c r="AZ16" s="21">
        <v>0.100442851703546</v>
      </c>
      <c r="BA16" s="21">
        <v>0.18459765358299701</v>
      </c>
      <c r="BB16" s="21"/>
      <c r="BC16" s="21">
        <v>8.2614755770953896E-2</v>
      </c>
      <c r="BD16" s="21">
        <v>0.21231591826591401</v>
      </c>
      <c r="BE16" s="21">
        <v>0.14445471459328901</v>
      </c>
      <c r="BF16" s="21">
        <v>0.193160401737133</v>
      </c>
    </row>
    <row r="17" spans="2:58">
      <c r="B17" s="18" t="s">
        <v>261</v>
      </c>
      <c r="C17" s="22">
        <v>0.38997026410618302</v>
      </c>
      <c r="D17" s="22">
        <v>0.41005240461250803</v>
      </c>
      <c r="E17" s="22">
        <v>0.368486003831686</v>
      </c>
      <c r="F17" s="22"/>
      <c r="G17" s="22">
        <v>0.60045686355285999</v>
      </c>
      <c r="H17" s="22">
        <v>0.59386456520447894</v>
      </c>
      <c r="I17" s="22">
        <v>0.42741481239665902</v>
      </c>
      <c r="J17" s="22">
        <v>0.32051526634834498</v>
      </c>
      <c r="K17" s="22">
        <v>0.17318428207980599</v>
      </c>
      <c r="L17" s="22">
        <v>0.25264926557561801</v>
      </c>
      <c r="M17" s="22"/>
      <c r="N17" s="22">
        <v>0.53651975489870196</v>
      </c>
      <c r="O17" s="22">
        <v>0.41626723953601402</v>
      </c>
      <c r="P17" s="22">
        <v>0.29242381106411303</v>
      </c>
      <c r="Q17" s="22">
        <v>0.290246539214641</v>
      </c>
      <c r="R17" s="22"/>
      <c r="S17" s="22">
        <v>0.47849538079492498</v>
      </c>
      <c r="T17" s="22">
        <v>0.336635149693297</v>
      </c>
      <c r="U17" s="22">
        <v>0.31211518208737499</v>
      </c>
      <c r="V17" s="22">
        <v>0.35278815850687401</v>
      </c>
      <c r="W17" s="22">
        <v>0.395869192628512</v>
      </c>
      <c r="X17" s="22">
        <v>0.469333381402042</v>
      </c>
      <c r="Y17" s="22">
        <v>0.39859456211191102</v>
      </c>
      <c r="Z17" s="22">
        <v>0.39815315000752199</v>
      </c>
      <c r="AA17" s="22">
        <v>0.365207912077186</v>
      </c>
      <c r="AB17" s="22"/>
      <c r="AC17" s="22">
        <v>0.56847680842617199</v>
      </c>
      <c r="AD17" s="22">
        <v>0.35674774481826399</v>
      </c>
      <c r="AE17" s="22">
        <v>0.40550943400446399</v>
      </c>
      <c r="AF17" s="22">
        <v>0.25502110325522698</v>
      </c>
      <c r="AG17" s="22">
        <v>0.277108178225701</v>
      </c>
      <c r="AH17" s="22">
        <v>0.375989930333329</v>
      </c>
      <c r="AI17" s="22"/>
      <c r="AJ17" s="22">
        <v>0.29317949080410399</v>
      </c>
      <c r="AK17" s="22">
        <v>0.38510464464848299</v>
      </c>
      <c r="AL17" s="22">
        <v>0.326188343719028</v>
      </c>
      <c r="AM17" s="22">
        <v>0.47179525761252999</v>
      </c>
      <c r="AN17" s="22">
        <v>0.55133098448991502</v>
      </c>
      <c r="AO17" s="22">
        <v>0.42372839281006902</v>
      </c>
      <c r="AP17" s="22"/>
      <c r="AQ17" s="22">
        <v>0.51918388102171598</v>
      </c>
      <c r="AR17" s="22">
        <v>0.34608258361500299</v>
      </c>
      <c r="AS17" s="22"/>
      <c r="AT17" s="22">
        <v>0.361111331614553</v>
      </c>
      <c r="AU17" s="22">
        <v>0.49901036499065099</v>
      </c>
      <c r="AV17" s="22"/>
      <c r="AW17" s="22">
        <v>0.48060946726696202</v>
      </c>
      <c r="AX17" s="22">
        <v>0.33968559858713598</v>
      </c>
      <c r="AY17" s="22"/>
      <c r="AZ17" s="22">
        <v>0.56634220143580205</v>
      </c>
      <c r="BA17" s="22">
        <v>0.33714351180602498</v>
      </c>
      <c r="BB17" s="22"/>
      <c r="BC17" s="22">
        <v>0.65751102676626705</v>
      </c>
      <c r="BD17" s="22">
        <v>0.27314719928695502</v>
      </c>
      <c r="BE17" s="22">
        <v>0.460861550896146</v>
      </c>
      <c r="BF17" s="22">
        <v>0.30711003178746299</v>
      </c>
    </row>
    <row r="18" spans="2:58">
      <c r="B18" s="16"/>
    </row>
    <row r="19" spans="2:58">
      <c r="B19" t="s">
        <v>497</v>
      </c>
    </row>
    <row r="20" spans="2:58">
      <c r="B20" t="s">
        <v>498</v>
      </c>
    </row>
    <row r="22" spans="2:58">
      <c r="B22"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BF22"/>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491</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2016</v>
      </c>
      <c r="D7" s="10">
        <v>958</v>
      </c>
      <c r="E7" s="10">
        <v>1050</v>
      </c>
      <c r="F7" s="10"/>
      <c r="G7" s="10">
        <v>239</v>
      </c>
      <c r="H7" s="10">
        <v>345</v>
      </c>
      <c r="I7" s="10">
        <v>318</v>
      </c>
      <c r="J7" s="10">
        <v>347</v>
      </c>
      <c r="K7" s="10">
        <v>303</v>
      </c>
      <c r="L7" s="10">
        <v>456</v>
      </c>
      <c r="M7" s="10"/>
      <c r="N7" s="10">
        <v>548</v>
      </c>
      <c r="O7" s="10">
        <v>528</v>
      </c>
      <c r="P7" s="10">
        <v>446</v>
      </c>
      <c r="Q7" s="10">
        <v>491</v>
      </c>
      <c r="R7" s="10"/>
      <c r="S7" s="10">
        <v>339</v>
      </c>
      <c r="T7" s="10">
        <v>328</v>
      </c>
      <c r="U7" s="10">
        <v>184</v>
      </c>
      <c r="V7" s="10">
        <v>234</v>
      </c>
      <c r="W7" s="10">
        <v>170</v>
      </c>
      <c r="X7" s="10">
        <v>197</v>
      </c>
      <c r="Y7" s="10">
        <v>199</v>
      </c>
      <c r="Z7" s="10">
        <v>103</v>
      </c>
      <c r="AA7" s="10">
        <v>262</v>
      </c>
      <c r="AB7" s="10"/>
      <c r="AC7" s="10">
        <v>494</v>
      </c>
      <c r="AD7" s="10">
        <v>598</v>
      </c>
      <c r="AE7" s="10">
        <v>268</v>
      </c>
      <c r="AF7" s="10">
        <v>362</v>
      </c>
      <c r="AG7" s="10">
        <v>212</v>
      </c>
      <c r="AH7" s="10">
        <v>82</v>
      </c>
      <c r="AI7" s="10"/>
      <c r="AJ7" s="10">
        <v>798</v>
      </c>
      <c r="AK7" s="10">
        <v>451</v>
      </c>
      <c r="AL7" s="10">
        <v>139</v>
      </c>
      <c r="AM7" s="10">
        <v>157</v>
      </c>
      <c r="AN7" s="10">
        <v>398</v>
      </c>
      <c r="AO7" s="10">
        <v>56</v>
      </c>
      <c r="AP7" s="10"/>
      <c r="AQ7" s="10">
        <v>598</v>
      </c>
      <c r="AR7" s="10">
        <v>1110</v>
      </c>
      <c r="AS7" s="10"/>
      <c r="AT7" s="10">
        <v>1585</v>
      </c>
      <c r="AU7" s="10">
        <v>418</v>
      </c>
      <c r="AV7" s="10"/>
      <c r="AW7" s="10">
        <v>710</v>
      </c>
      <c r="AX7" s="10">
        <v>1306</v>
      </c>
      <c r="AY7" s="10"/>
      <c r="AZ7" s="10">
        <v>435</v>
      </c>
      <c r="BA7" s="10">
        <v>1511</v>
      </c>
      <c r="BB7" s="10"/>
      <c r="BC7" s="10">
        <v>391</v>
      </c>
      <c r="BD7" s="10">
        <v>288</v>
      </c>
      <c r="BE7" s="10">
        <v>357</v>
      </c>
      <c r="BF7" s="10">
        <v>523</v>
      </c>
    </row>
    <row r="8" spans="2:58" ht="30" customHeight="1">
      <c r="B8" s="11" t="s">
        <v>85</v>
      </c>
      <c r="C8" s="11">
        <v>2016</v>
      </c>
      <c r="D8" s="11">
        <v>993</v>
      </c>
      <c r="E8" s="11">
        <v>1015</v>
      </c>
      <c r="F8" s="11"/>
      <c r="G8" s="11">
        <v>278</v>
      </c>
      <c r="H8" s="11">
        <v>342</v>
      </c>
      <c r="I8" s="11">
        <v>342</v>
      </c>
      <c r="J8" s="11">
        <v>342</v>
      </c>
      <c r="K8" s="11">
        <v>283</v>
      </c>
      <c r="L8" s="11">
        <v>421</v>
      </c>
      <c r="M8" s="11"/>
      <c r="N8" s="11">
        <v>544</v>
      </c>
      <c r="O8" s="11">
        <v>523</v>
      </c>
      <c r="P8" s="11">
        <v>443</v>
      </c>
      <c r="Q8" s="11">
        <v>503</v>
      </c>
      <c r="R8" s="11"/>
      <c r="S8" s="11">
        <v>316</v>
      </c>
      <c r="T8" s="11">
        <v>329</v>
      </c>
      <c r="U8" s="11">
        <v>205</v>
      </c>
      <c r="V8" s="11">
        <v>223</v>
      </c>
      <c r="W8" s="11">
        <v>174</v>
      </c>
      <c r="X8" s="11">
        <v>212</v>
      </c>
      <c r="Y8" s="11">
        <v>197</v>
      </c>
      <c r="Z8" s="11">
        <v>97</v>
      </c>
      <c r="AA8" s="11">
        <v>263</v>
      </c>
      <c r="AB8" s="11"/>
      <c r="AC8" s="11">
        <v>498</v>
      </c>
      <c r="AD8" s="11">
        <v>593</v>
      </c>
      <c r="AE8" s="11">
        <v>273</v>
      </c>
      <c r="AF8" s="11">
        <v>361</v>
      </c>
      <c r="AG8" s="11">
        <v>209</v>
      </c>
      <c r="AH8" s="11">
        <v>82</v>
      </c>
      <c r="AI8" s="11"/>
      <c r="AJ8" s="11">
        <v>761</v>
      </c>
      <c r="AK8" s="11">
        <v>459</v>
      </c>
      <c r="AL8" s="11">
        <v>142</v>
      </c>
      <c r="AM8" s="11">
        <v>166</v>
      </c>
      <c r="AN8" s="11">
        <v>405</v>
      </c>
      <c r="AO8" s="11">
        <v>61</v>
      </c>
      <c r="AP8" s="11"/>
      <c r="AQ8" s="11">
        <v>606</v>
      </c>
      <c r="AR8" s="11">
        <v>1103</v>
      </c>
      <c r="AS8" s="11"/>
      <c r="AT8" s="11">
        <v>1584</v>
      </c>
      <c r="AU8" s="11">
        <v>420</v>
      </c>
      <c r="AV8" s="11"/>
      <c r="AW8" s="11">
        <v>719</v>
      </c>
      <c r="AX8" s="11">
        <v>1297</v>
      </c>
      <c r="AY8" s="11"/>
      <c r="AZ8" s="11">
        <v>440</v>
      </c>
      <c r="BA8" s="11">
        <v>1500</v>
      </c>
      <c r="BB8" s="11"/>
      <c r="BC8" s="11">
        <v>412</v>
      </c>
      <c r="BD8" s="11">
        <v>289</v>
      </c>
      <c r="BE8" s="11">
        <v>358</v>
      </c>
      <c r="BF8" s="11">
        <v>507</v>
      </c>
    </row>
    <row r="9" spans="2:58">
      <c r="B9" s="18" t="s">
        <v>252</v>
      </c>
      <c r="C9" s="17">
        <v>0.154034947358548</v>
      </c>
      <c r="D9" s="17">
        <v>0.16520994270625999</v>
      </c>
      <c r="E9" s="17">
        <v>0.143255503600277</v>
      </c>
      <c r="F9" s="17"/>
      <c r="G9" s="17">
        <v>0.187117452276823</v>
      </c>
      <c r="H9" s="17">
        <v>0.25688955708640898</v>
      </c>
      <c r="I9" s="17">
        <v>0.179971922539641</v>
      </c>
      <c r="J9" s="17">
        <v>0.114475305792948</v>
      </c>
      <c r="K9" s="17">
        <v>9.3427275039856705E-2</v>
      </c>
      <c r="L9" s="17">
        <v>0.100817757119567</v>
      </c>
      <c r="M9" s="17"/>
      <c r="N9" s="17">
        <v>0.20389782134061499</v>
      </c>
      <c r="O9" s="17">
        <v>0.14575782440638299</v>
      </c>
      <c r="P9" s="17">
        <v>0.142958221005412</v>
      </c>
      <c r="Q9" s="17">
        <v>0.119388081502191</v>
      </c>
      <c r="R9" s="17"/>
      <c r="S9" s="17">
        <v>0.191559672757287</v>
      </c>
      <c r="T9" s="17">
        <v>0.12372197780715501</v>
      </c>
      <c r="U9" s="17">
        <v>0.116083356128953</v>
      </c>
      <c r="V9" s="17">
        <v>0.15926830512527701</v>
      </c>
      <c r="W9" s="17">
        <v>0.14867385739019801</v>
      </c>
      <c r="X9" s="17">
        <v>0.147113771906171</v>
      </c>
      <c r="Y9" s="17">
        <v>0.12578763433589099</v>
      </c>
      <c r="Z9" s="17">
        <v>0.21421666729382499</v>
      </c>
      <c r="AA9" s="17">
        <v>0.18010981694960301</v>
      </c>
      <c r="AB9" s="17"/>
      <c r="AC9" s="17">
        <v>0.24772628220559301</v>
      </c>
      <c r="AD9" s="17">
        <v>0.12972763226631601</v>
      </c>
      <c r="AE9" s="17">
        <v>0.146764876277723</v>
      </c>
      <c r="AF9" s="17">
        <v>9.6948142344344707E-2</v>
      </c>
      <c r="AG9" s="17">
        <v>0.110642752388816</v>
      </c>
      <c r="AH9" s="17">
        <v>0.14682976070120099</v>
      </c>
      <c r="AI9" s="17"/>
      <c r="AJ9" s="17">
        <v>0.121365595701709</v>
      </c>
      <c r="AK9" s="17">
        <v>0.15562662327641599</v>
      </c>
      <c r="AL9" s="17">
        <v>0.121134232573822</v>
      </c>
      <c r="AM9" s="17">
        <v>0.147095504233342</v>
      </c>
      <c r="AN9" s="17">
        <v>0.229829378623717</v>
      </c>
      <c r="AO9" s="17">
        <v>0.161808364696434</v>
      </c>
      <c r="AP9" s="17"/>
      <c r="AQ9" s="17">
        <v>0.21730494995314201</v>
      </c>
      <c r="AR9" s="17">
        <v>0.13332413750466199</v>
      </c>
      <c r="AS9" s="17"/>
      <c r="AT9" s="17">
        <v>0.13760508517616701</v>
      </c>
      <c r="AU9" s="17">
        <v>0.22073378013370701</v>
      </c>
      <c r="AV9" s="17"/>
      <c r="AW9" s="17">
        <v>0.17303187459840899</v>
      </c>
      <c r="AX9" s="17">
        <v>0.14349586384022101</v>
      </c>
      <c r="AY9" s="17"/>
      <c r="AZ9" s="17">
        <v>0.246718788402498</v>
      </c>
      <c r="BA9" s="17">
        <v>0.130129283160484</v>
      </c>
      <c r="BB9" s="17"/>
      <c r="BC9" s="17">
        <v>0.241520830422425</v>
      </c>
      <c r="BD9" s="17">
        <v>0.137309767692333</v>
      </c>
      <c r="BE9" s="17">
        <v>0.16140837681877199</v>
      </c>
      <c r="BF9" s="17">
        <v>0.14776777019676901</v>
      </c>
    </row>
    <row r="10" spans="2:58">
      <c r="B10" s="18" t="s">
        <v>339</v>
      </c>
      <c r="C10" s="17">
        <v>0.34532998289497802</v>
      </c>
      <c r="D10" s="17">
        <v>0.34570320356471101</v>
      </c>
      <c r="E10" s="17">
        <v>0.34458374920309798</v>
      </c>
      <c r="F10" s="17"/>
      <c r="G10" s="17">
        <v>0.42939795034414002</v>
      </c>
      <c r="H10" s="17">
        <v>0.39676765324456198</v>
      </c>
      <c r="I10" s="17">
        <v>0.37397700121658201</v>
      </c>
      <c r="J10" s="17">
        <v>0.30037865956422199</v>
      </c>
      <c r="K10" s="17">
        <v>0.27635499341798597</v>
      </c>
      <c r="L10" s="17">
        <v>0.306722961298936</v>
      </c>
      <c r="M10" s="17"/>
      <c r="N10" s="17">
        <v>0.38678888454347399</v>
      </c>
      <c r="O10" s="17">
        <v>0.37837087415312498</v>
      </c>
      <c r="P10" s="17">
        <v>0.31636951575292199</v>
      </c>
      <c r="Q10" s="17">
        <v>0.29145873007539602</v>
      </c>
      <c r="R10" s="17"/>
      <c r="S10" s="17">
        <v>0.37545115574256599</v>
      </c>
      <c r="T10" s="17">
        <v>0.33232161173791003</v>
      </c>
      <c r="U10" s="17">
        <v>0.33954526304162902</v>
      </c>
      <c r="V10" s="17">
        <v>0.318043081557701</v>
      </c>
      <c r="W10" s="17">
        <v>0.32791727344449501</v>
      </c>
      <c r="X10" s="17">
        <v>0.42526731368923298</v>
      </c>
      <c r="Y10" s="17">
        <v>0.34212210172962199</v>
      </c>
      <c r="Z10" s="17">
        <v>0.32699092039830702</v>
      </c>
      <c r="AA10" s="17">
        <v>0.30931701827274799</v>
      </c>
      <c r="AB10" s="17"/>
      <c r="AC10" s="17">
        <v>0.39222760141849</v>
      </c>
      <c r="AD10" s="17">
        <v>0.33751466666609897</v>
      </c>
      <c r="AE10" s="17">
        <v>0.35508185735652098</v>
      </c>
      <c r="AF10" s="17">
        <v>0.31735275003017399</v>
      </c>
      <c r="AG10" s="17">
        <v>0.296701854775555</v>
      </c>
      <c r="AH10" s="17">
        <v>0.33152774274056102</v>
      </c>
      <c r="AI10" s="17"/>
      <c r="AJ10" s="17">
        <v>0.328022748679141</v>
      </c>
      <c r="AK10" s="17">
        <v>0.36952729222368602</v>
      </c>
      <c r="AL10" s="17">
        <v>0.31735375606628202</v>
      </c>
      <c r="AM10" s="17">
        <v>0.42272094206869698</v>
      </c>
      <c r="AN10" s="17">
        <v>0.328662781650507</v>
      </c>
      <c r="AO10" s="17">
        <v>0.31462873857298201</v>
      </c>
      <c r="AP10" s="17"/>
      <c r="AQ10" s="17">
        <v>0.36499079663091899</v>
      </c>
      <c r="AR10" s="17">
        <v>0.34568676112116498</v>
      </c>
      <c r="AS10" s="17"/>
      <c r="AT10" s="17">
        <v>0.34054279855359798</v>
      </c>
      <c r="AU10" s="17">
        <v>0.35996387381267497</v>
      </c>
      <c r="AV10" s="17"/>
      <c r="AW10" s="17">
        <v>0.39800979515030899</v>
      </c>
      <c r="AX10" s="17">
        <v>0.31610436476849602</v>
      </c>
      <c r="AY10" s="17"/>
      <c r="AZ10" s="17">
        <v>0.40525150679197303</v>
      </c>
      <c r="BA10" s="17">
        <v>0.32456321155638301</v>
      </c>
      <c r="BB10" s="17"/>
      <c r="BC10" s="17">
        <v>0.39962094803326098</v>
      </c>
      <c r="BD10" s="17">
        <v>0.28599052341147502</v>
      </c>
      <c r="BE10" s="17">
        <v>0.40900311314459198</v>
      </c>
      <c r="BF10" s="17">
        <v>0.34143553777109797</v>
      </c>
    </row>
    <row r="11" spans="2:58">
      <c r="B11" s="18" t="s">
        <v>255</v>
      </c>
      <c r="C11" s="17">
        <v>0.29002716280785201</v>
      </c>
      <c r="D11" s="17">
        <v>0.28621224177615201</v>
      </c>
      <c r="E11" s="17">
        <v>0.29604473344953802</v>
      </c>
      <c r="F11" s="17"/>
      <c r="G11" s="17">
        <v>0.21006264028369401</v>
      </c>
      <c r="H11" s="17">
        <v>0.225653916751479</v>
      </c>
      <c r="I11" s="17">
        <v>0.23099657161748299</v>
      </c>
      <c r="J11" s="17">
        <v>0.33725363724421098</v>
      </c>
      <c r="K11" s="17">
        <v>0.34594573539025197</v>
      </c>
      <c r="L11" s="17">
        <v>0.37263635486355101</v>
      </c>
      <c r="M11" s="17"/>
      <c r="N11" s="17">
        <v>0.25657305678658099</v>
      </c>
      <c r="O11" s="17">
        <v>0.27315972021534501</v>
      </c>
      <c r="P11" s="17">
        <v>0.30976955410801499</v>
      </c>
      <c r="Q11" s="17">
        <v>0.32628900325565002</v>
      </c>
      <c r="R11" s="17"/>
      <c r="S11" s="17">
        <v>0.24680929701255999</v>
      </c>
      <c r="T11" s="17">
        <v>0.34988358810912601</v>
      </c>
      <c r="U11" s="17">
        <v>0.29016462314524599</v>
      </c>
      <c r="V11" s="17">
        <v>0.31035951334080403</v>
      </c>
      <c r="W11" s="17">
        <v>0.26041345826530898</v>
      </c>
      <c r="X11" s="17">
        <v>0.25310812031227697</v>
      </c>
      <c r="Y11" s="17">
        <v>0.32979031225693201</v>
      </c>
      <c r="Z11" s="17">
        <v>0.21311310557160301</v>
      </c>
      <c r="AA11" s="17">
        <v>0.29765298547971902</v>
      </c>
      <c r="AB11" s="17"/>
      <c r="AC11" s="17">
        <v>0.21544889728998101</v>
      </c>
      <c r="AD11" s="17">
        <v>0.29127359587160301</v>
      </c>
      <c r="AE11" s="17">
        <v>0.31523802058710299</v>
      </c>
      <c r="AF11" s="17">
        <v>0.31776087814734899</v>
      </c>
      <c r="AG11" s="17">
        <v>0.35039793047425399</v>
      </c>
      <c r="AH11" s="17">
        <v>0.37444839276563202</v>
      </c>
      <c r="AI11" s="17"/>
      <c r="AJ11" s="17">
        <v>0.31682370209046801</v>
      </c>
      <c r="AK11" s="17">
        <v>0.264397173206463</v>
      </c>
      <c r="AL11" s="17">
        <v>0.32762598478876198</v>
      </c>
      <c r="AM11" s="17">
        <v>0.26706524729451098</v>
      </c>
      <c r="AN11" s="17">
        <v>0.266872820823775</v>
      </c>
      <c r="AO11" s="17">
        <v>0.31931263214955402</v>
      </c>
      <c r="AP11" s="17"/>
      <c r="AQ11" s="17">
        <v>0.25439135815143099</v>
      </c>
      <c r="AR11" s="17">
        <v>0.30458154607087801</v>
      </c>
      <c r="AS11" s="17"/>
      <c r="AT11" s="17">
        <v>0.29734310721087998</v>
      </c>
      <c r="AU11" s="17">
        <v>0.26438810174152</v>
      </c>
      <c r="AV11" s="17"/>
      <c r="AW11" s="17">
        <v>0.25683387901691601</v>
      </c>
      <c r="AX11" s="17">
        <v>0.30844207726760697</v>
      </c>
      <c r="AY11" s="17"/>
      <c r="AZ11" s="17">
        <v>0.22864823732372899</v>
      </c>
      <c r="BA11" s="17">
        <v>0.310255064073167</v>
      </c>
      <c r="BB11" s="17"/>
      <c r="BC11" s="17">
        <v>0.23373604981621299</v>
      </c>
      <c r="BD11" s="17">
        <v>0.32252990034641099</v>
      </c>
      <c r="BE11" s="17">
        <v>0.26126340637149398</v>
      </c>
      <c r="BF11" s="17">
        <v>0.27337227867526398</v>
      </c>
    </row>
    <row r="12" spans="2:58">
      <c r="B12" s="18" t="s">
        <v>340</v>
      </c>
      <c r="C12" s="17">
        <v>0.106368002541399</v>
      </c>
      <c r="D12" s="17">
        <v>9.9407057270248206E-2</v>
      </c>
      <c r="E12" s="17">
        <v>0.112201895540487</v>
      </c>
      <c r="F12" s="17"/>
      <c r="G12" s="17">
        <v>8.0229518255931706E-2</v>
      </c>
      <c r="H12" s="17">
        <v>6.9757166473350896E-2</v>
      </c>
      <c r="I12" s="17">
        <v>0.117062264734826</v>
      </c>
      <c r="J12" s="17">
        <v>0.11432953325143</v>
      </c>
      <c r="K12" s="17">
        <v>0.15127151089266699</v>
      </c>
      <c r="L12" s="17">
        <v>0.105672298302962</v>
      </c>
      <c r="M12" s="17"/>
      <c r="N12" s="17">
        <v>7.9078335613981199E-2</v>
      </c>
      <c r="O12" s="17">
        <v>0.117795158668504</v>
      </c>
      <c r="P12" s="17">
        <v>0.11453737075635501</v>
      </c>
      <c r="Q12" s="17">
        <v>0.117440070220204</v>
      </c>
      <c r="R12" s="17"/>
      <c r="S12" s="17">
        <v>8.7290546166474095E-2</v>
      </c>
      <c r="T12" s="17">
        <v>0.122490276316517</v>
      </c>
      <c r="U12" s="17">
        <v>0.13349151215965499</v>
      </c>
      <c r="V12" s="17">
        <v>0.119141526362237</v>
      </c>
      <c r="W12" s="17">
        <v>0.15034265712088701</v>
      </c>
      <c r="X12" s="17">
        <v>5.5492089130484201E-2</v>
      </c>
      <c r="Y12" s="17">
        <v>9.2287935600079002E-2</v>
      </c>
      <c r="Z12" s="17">
        <v>0.141399869584445</v>
      </c>
      <c r="AA12" s="17">
        <v>8.6686964169628095E-2</v>
      </c>
      <c r="AB12" s="17"/>
      <c r="AC12" s="17">
        <v>7.6227882636016403E-2</v>
      </c>
      <c r="AD12" s="17">
        <v>0.12606860091618499</v>
      </c>
      <c r="AE12" s="17">
        <v>6.9865377413633203E-2</v>
      </c>
      <c r="AF12" s="17">
        <v>0.131338207342411</v>
      </c>
      <c r="AG12" s="17">
        <v>0.14376258218646601</v>
      </c>
      <c r="AH12" s="17">
        <v>6.3179153978612901E-2</v>
      </c>
      <c r="AI12" s="17"/>
      <c r="AJ12" s="17">
        <v>0.11605477943031201</v>
      </c>
      <c r="AK12" s="17">
        <v>0.11078485548580599</v>
      </c>
      <c r="AL12" s="17">
        <v>7.6560648057234698E-2</v>
      </c>
      <c r="AM12" s="17">
        <v>7.5424131014291601E-2</v>
      </c>
      <c r="AN12" s="17">
        <v>0.10776114630075299</v>
      </c>
      <c r="AO12" s="17">
        <v>9.5058426976082702E-2</v>
      </c>
      <c r="AP12" s="17"/>
      <c r="AQ12" s="17">
        <v>9.2927072269962704E-2</v>
      </c>
      <c r="AR12" s="17">
        <v>0.10974099556014801</v>
      </c>
      <c r="AS12" s="17"/>
      <c r="AT12" s="17">
        <v>0.1118094592108</v>
      </c>
      <c r="AU12" s="17">
        <v>8.39941800740968E-2</v>
      </c>
      <c r="AV12" s="17"/>
      <c r="AW12" s="17">
        <v>9.8316255389641699E-2</v>
      </c>
      <c r="AX12" s="17">
        <v>0.110834937358245</v>
      </c>
      <c r="AY12" s="17"/>
      <c r="AZ12" s="17">
        <v>6.3449971179531606E-2</v>
      </c>
      <c r="BA12" s="17">
        <v>0.12002393632752301</v>
      </c>
      <c r="BB12" s="17"/>
      <c r="BC12" s="17">
        <v>7.6669561984381601E-2</v>
      </c>
      <c r="BD12" s="17">
        <v>0.12318675037216401</v>
      </c>
      <c r="BE12" s="17">
        <v>9.2309903494495402E-2</v>
      </c>
      <c r="BF12" s="17">
        <v>0.13424526966722899</v>
      </c>
    </row>
    <row r="13" spans="2:58">
      <c r="B13" s="18" t="s">
        <v>258</v>
      </c>
      <c r="C13" s="17">
        <v>6.2346003195811697E-2</v>
      </c>
      <c r="D13" s="17">
        <v>7.16024302710912E-2</v>
      </c>
      <c r="E13" s="17">
        <v>5.18779567156109E-2</v>
      </c>
      <c r="F13" s="17"/>
      <c r="G13" s="17">
        <v>2.7942003305851299E-2</v>
      </c>
      <c r="H13" s="17">
        <v>3.57284649790525E-2</v>
      </c>
      <c r="I13" s="17">
        <v>4.8638340491659E-2</v>
      </c>
      <c r="J13" s="17">
        <v>8.4772100954564694E-2</v>
      </c>
      <c r="K13" s="17">
        <v>9.5508322692490003E-2</v>
      </c>
      <c r="L13" s="17">
        <v>7.3909070570084501E-2</v>
      </c>
      <c r="M13" s="17"/>
      <c r="N13" s="17">
        <v>4.3056747550514501E-2</v>
      </c>
      <c r="O13" s="17">
        <v>4.8789898046660098E-2</v>
      </c>
      <c r="P13" s="17">
        <v>7.5253739840984296E-2</v>
      </c>
      <c r="Q13" s="17">
        <v>8.4385764079626405E-2</v>
      </c>
      <c r="R13" s="17"/>
      <c r="S13" s="17">
        <v>5.6025134518757E-2</v>
      </c>
      <c r="T13" s="17">
        <v>4.1736929091814798E-2</v>
      </c>
      <c r="U13" s="17">
        <v>7.0118152704673906E-2</v>
      </c>
      <c r="V13" s="17">
        <v>5.3558978485547498E-2</v>
      </c>
      <c r="W13" s="17">
        <v>8.4102812397245902E-2</v>
      </c>
      <c r="X13" s="17">
        <v>6.3657026477636394E-2</v>
      </c>
      <c r="Y13" s="17">
        <v>5.46155318227841E-2</v>
      </c>
      <c r="Z13" s="17">
        <v>4.56960845413312E-2</v>
      </c>
      <c r="AA13" s="17">
        <v>9.3593480123841194E-2</v>
      </c>
      <c r="AB13" s="17"/>
      <c r="AC13" s="17">
        <v>4.2813412151374797E-2</v>
      </c>
      <c r="AD13" s="17">
        <v>6.5057702729686806E-2</v>
      </c>
      <c r="AE13" s="17">
        <v>7.1758968848755905E-2</v>
      </c>
      <c r="AF13" s="17">
        <v>8.2310374773416906E-2</v>
      </c>
      <c r="AG13" s="17">
        <v>6.05504972091091E-2</v>
      </c>
      <c r="AH13" s="17">
        <v>4.6653295369588899E-2</v>
      </c>
      <c r="AI13" s="17"/>
      <c r="AJ13" s="17">
        <v>7.64457461124015E-2</v>
      </c>
      <c r="AK13" s="17">
        <v>5.7194119236595897E-2</v>
      </c>
      <c r="AL13" s="17">
        <v>5.96695254594517E-2</v>
      </c>
      <c r="AM13" s="17">
        <v>7.0031385890221606E-2</v>
      </c>
      <c r="AN13" s="17">
        <v>3.8117755798414699E-2</v>
      </c>
      <c r="AO13" s="17">
        <v>7.5847431226281195E-2</v>
      </c>
      <c r="AP13" s="17"/>
      <c r="AQ13" s="17">
        <v>3.3155059875760597E-2</v>
      </c>
      <c r="AR13" s="17">
        <v>6.79583475897578E-2</v>
      </c>
      <c r="AS13" s="17"/>
      <c r="AT13" s="17">
        <v>6.7617981088000406E-2</v>
      </c>
      <c r="AU13" s="17">
        <v>4.4352554352606897E-2</v>
      </c>
      <c r="AV13" s="17"/>
      <c r="AW13" s="17">
        <v>3.8009892664842698E-2</v>
      </c>
      <c r="AX13" s="17">
        <v>7.5847149889628596E-2</v>
      </c>
      <c r="AY13" s="17"/>
      <c r="AZ13" s="17">
        <v>3.7098928130636401E-2</v>
      </c>
      <c r="BA13" s="17">
        <v>7.17146991184264E-2</v>
      </c>
      <c r="BB13" s="17"/>
      <c r="BC13" s="17">
        <v>2.9158519957533401E-2</v>
      </c>
      <c r="BD13" s="17">
        <v>9.7494900867058504E-2</v>
      </c>
      <c r="BE13" s="17">
        <v>4.6289191585738701E-2</v>
      </c>
      <c r="BF13" s="17">
        <v>6.5946467816756796E-2</v>
      </c>
    </row>
    <row r="14" spans="2:58">
      <c r="B14" s="18" t="s">
        <v>101</v>
      </c>
      <c r="C14" s="17">
        <v>4.1893901201411197E-2</v>
      </c>
      <c r="D14" s="17">
        <v>3.1865124411536799E-2</v>
      </c>
      <c r="E14" s="17">
        <v>5.20361614909889E-2</v>
      </c>
      <c r="F14" s="17"/>
      <c r="G14" s="17">
        <v>6.5250435533560303E-2</v>
      </c>
      <c r="H14" s="17">
        <v>1.52032414651458E-2</v>
      </c>
      <c r="I14" s="17">
        <v>4.93538993998087E-2</v>
      </c>
      <c r="J14" s="17">
        <v>4.8790763192623599E-2</v>
      </c>
      <c r="K14" s="17">
        <v>3.7492162566748699E-2</v>
      </c>
      <c r="L14" s="17">
        <v>4.0241557844899599E-2</v>
      </c>
      <c r="M14" s="17"/>
      <c r="N14" s="17">
        <v>3.0605154164833899E-2</v>
      </c>
      <c r="O14" s="17">
        <v>3.6126524509983403E-2</v>
      </c>
      <c r="P14" s="17">
        <v>4.1111598536312299E-2</v>
      </c>
      <c r="Q14" s="17">
        <v>6.1038350866933502E-2</v>
      </c>
      <c r="R14" s="17"/>
      <c r="S14" s="17">
        <v>4.28641938023556E-2</v>
      </c>
      <c r="T14" s="17">
        <v>2.9845616937477198E-2</v>
      </c>
      <c r="U14" s="17">
        <v>5.0597092819842697E-2</v>
      </c>
      <c r="V14" s="17">
        <v>3.9628595128434703E-2</v>
      </c>
      <c r="W14" s="17">
        <v>2.8549941381865399E-2</v>
      </c>
      <c r="X14" s="17">
        <v>5.5361678484199102E-2</v>
      </c>
      <c r="Y14" s="17">
        <v>5.53964842546915E-2</v>
      </c>
      <c r="Z14" s="17">
        <v>5.8583352610488401E-2</v>
      </c>
      <c r="AA14" s="17">
        <v>3.2639735004460102E-2</v>
      </c>
      <c r="AB14" s="17"/>
      <c r="AC14" s="17">
        <v>2.5555924298544901E-2</v>
      </c>
      <c r="AD14" s="17">
        <v>5.035780155011E-2</v>
      </c>
      <c r="AE14" s="17">
        <v>4.1290899516264197E-2</v>
      </c>
      <c r="AF14" s="17">
        <v>5.4289647362303697E-2</v>
      </c>
      <c r="AG14" s="17">
        <v>3.79443829657998E-2</v>
      </c>
      <c r="AH14" s="17">
        <v>3.7361654444404702E-2</v>
      </c>
      <c r="AI14" s="17"/>
      <c r="AJ14" s="17">
        <v>4.12874279859681E-2</v>
      </c>
      <c r="AK14" s="17">
        <v>4.2469936571033297E-2</v>
      </c>
      <c r="AL14" s="17">
        <v>9.76558530544476E-2</v>
      </c>
      <c r="AM14" s="17">
        <v>1.7662789498936401E-2</v>
      </c>
      <c r="AN14" s="17">
        <v>2.8756116802833399E-2</v>
      </c>
      <c r="AO14" s="17">
        <v>3.33444063786658E-2</v>
      </c>
      <c r="AP14" s="17"/>
      <c r="AQ14" s="17">
        <v>3.7230763118784801E-2</v>
      </c>
      <c r="AR14" s="17">
        <v>3.8708212153388398E-2</v>
      </c>
      <c r="AS14" s="17"/>
      <c r="AT14" s="17">
        <v>4.5081568760554698E-2</v>
      </c>
      <c r="AU14" s="17">
        <v>2.65675098853939E-2</v>
      </c>
      <c r="AV14" s="17"/>
      <c r="AW14" s="17">
        <v>3.5798303179881502E-2</v>
      </c>
      <c r="AX14" s="17">
        <v>4.5275606875803301E-2</v>
      </c>
      <c r="AY14" s="17"/>
      <c r="AZ14" s="17">
        <v>1.8832568171631699E-2</v>
      </c>
      <c r="BA14" s="17">
        <v>4.3313805764016597E-2</v>
      </c>
      <c r="BB14" s="17"/>
      <c r="BC14" s="17">
        <v>1.92940897861856E-2</v>
      </c>
      <c r="BD14" s="17">
        <v>3.3488157310558597E-2</v>
      </c>
      <c r="BE14" s="17">
        <v>2.9726008584907902E-2</v>
      </c>
      <c r="BF14" s="17">
        <v>3.7232675872883203E-2</v>
      </c>
    </row>
    <row r="15" spans="2:58">
      <c r="B15" s="18" t="s">
        <v>259</v>
      </c>
      <c r="C15" s="21">
        <v>0.49936493025352602</v>
      </c>
      <c r="D15" s="21">
        <v>0.51091314627097195</v>
      </c>
      <c r="E15" s="21">
        <v>0.48783925280337498</v>
      </c>
      <c r="F15" s="21"/>
      <c r="G15" s="21">
        <v>0.61651540262096305</v>
      </c>
      <c r="H15" s="21">
        <v>0.65365721033097102</v>
      </c>
      <c r="I15" s="21">
        <v>0.55394892375622296</v>
      </c>
      <c r="J15" s="21">
        <v>0.41485396535717001</v>
      </c>
      <c r="K15" s="21">
        <v>0.36978226845784301</v>
      </c>
      <c r="L15" s="21">
        <v>0.40754071841850298</v>
      </c>
      <c r="M15" s="21"/>
      <c r="N15" s="21">
        <v>0.590686705884089</v>
      </c>
      <c r="O15" s="21">
        <v>0.52412869855950805</v>
      </c>
      <c r="P15" s="21">
        <v>0.45932773675833399</v>
      </c>
      <c r="Q15" s="21">
        <v>0.41084681157758701</v>
      </c>
      <c r="R15" s="21"/>
      <c r="S15" s="21">
        <v>0.56701082849985296</v>
      </c>
      <c r="T15" s="21">
        <v>0.45604358954506502</v>
      </c>
      <c r="U15" s="21">
        <v>0.45562861917058201</v>
      </c>
      <c r="V15" s="21">
        <v>0.47731138668297701</v>
      </c>
      <c r="W15" s="21">
        <v>0.47659113083469301</v>
      </c>
      <c r="X15" s="21">
        <v>0.57238108559540402</v>
      </c>
      <c r="Y15" s="21">
        <v>0.467909736065514</v>
      </c>
      <c r="Z15" s="21">
        <v>0.54120758769213295</v>
      </c>
      <c r="AA15" s="21">
        <v>0.48942683522235098</v>
      </c>
      <c r="AB15" s="21"/>
      <c r="AC15" s="21">
        <v>0.63995388362408301</v>
      </c>
      <c r="AD15" s="21">
        <v>0.46724229893241498</v>
      </c>
      <c r="AE15" s="21">
        <v>0.50184673363424404</v>
      </c>
      <c r="AF15" s="21">
        <v>0.414300892374519</v>
      </c>
      <c r="AG15" s="21">
        <v>0.40734460716437099</v>
      </c>
      <c r="AH15" s="21">
        <v>0.47835750344176198</v>
      </c>
      <c r="AI15" s="21"/>
      <c r="AJ15" s="21">
        <v>0.44938834438085001</v>
      </c>
      <c r="AK15" s="21">
        <v>0.52515391550010204</v>
      </c>
      <c r="AL15" s="21">
        <v>0.43848798864010402</v>
      </c>
      <c r="AM15" s="21">
        <v>0.56981644630203898</v>
      </c>
      <c r="AN15" s="21">
        <v>0.55849216027422399</v>
      </c>
      <c r="AO15" s="21">
        <v>0.47643710326941602</v>
      </c>
      <c r="AP15" s="21"/>
      <c r="AQ15" s="21">
        <v>0.58229574658406102</v>
      </c>
      <c r="AR15" s="21">
        <v>0.47901089862582802</v>
      </c>
      <c r="AS15" s="21"/>
      <c r="AT15" s="21">
        <v>0.47814788372976402</v>
      </c>
      <c r="AU15" s="21">
        <v>0.58069765394638195</v>
      </c>
      <c r="AV15" s="21"/>
      <c r="AW15" s="21">
        <v>0.57104166974871795</v>
      </c>
      <c r="AX15" s="21">
        <v>0.45960022860871602</v>
      </c>
      <c r="AY15" s="21"/>
      <c r="AZ15" s="21">
        <v>0.65197029519447103</v>
      </c>
      <c r="BA15" s="21">
        <v>0.45469249471686701</v>
      </c>
      <c r="BB15" s="21"/>
      <c r="BC15" s="21">
        <v>0.64114177845568698</v>
      </c>
      <c r="BD15" s="21">
        <v>0.42330029110380801</v>
      </c>
      <c r="BE15" s="21">
        <v>0.57041148996336399</v>
      </c>
      <c r="BF15" s="21">
        <v>0.48920330796786698</v>
      </c>
    </row>
    <row r="16" spans="2:58">
      <c r="B16" s="18" t="s">
        <v>260</v>
      </c>
      <c r="C16" s="21">
        <v>0.16871400573721099</v>
      </c>
      <c r="D16" s="21">
        <v>0.17100948754133899</v>
      </c>
      <c r="E16" s="21">
        <v>0.164079852256097</v>
      </c>
      <c r="F16" s="21"/>
      <c r="G16" s="21">
        <v>0.108171521561783</v>
      </c>
      <c r="H16" s="21">
        <v>0.105485631452403</v>
      </c>
      <c r="I16" s="21">
        <v>0.165700605226485</v>
      </c>
      <c r="J16" s="21">
        <v>0.199101634205995</v>
      </c>
      <c r="K16" s="21">
        <v>0.24677983358515701</v>
      </c>
      <c r="L16" s="21">
        <v>0.17958136887304599</v>
      </c>
      <c r="M16" s="21"/>
      <c r="N16" s="21">
        <v>0.12213508316449601</v>
      </c>
      <c r="O16" s="21">
        <v>0.16658505671516399</v>
      </c>
      <c r="P16" s="21">
        <v>0.189791110597339</v>
      </c>
      <c r="Q16" s="21">
        <v>0.20182583429983</v>
      </c>
      <c r="R16" s="21"/>
      <c r="S16" s="21">
        <v>0.14331568068523101</v>
      </c>
      <c r="T16" s="21">
        <v>0.16422720540833199</v>
      </c>
      <c r="U16" s="21">
        <v>0.20360966486432899</v>
      </c>
      <c r="V16" s="21">
        <v>0.17270050484778399</v>
      </c>
      <c r="W16" s="21">
        <v>0.234445469518133</v>
      </c>
      <c r="X16" s="21">
        <v>0.119149115608121</v>
      </c>
      <c r="Y16" s="21">
        <v>0.146903467422863</v>
      </c>
      <c r="Z16" s="21">
        <v>0.18709595412577601</v>
      </c>
      <c r="AA16" s="21">
        <v>0.18028044429346901</v>
      </c>
      <c r="AB16" s="21"/>
      <c r="AC16" s="21">
        <v>0.11904129478739101</v>
      </c>
      <c r="AD16" s="21">
        <v>0.19112630364587199</v>
      </c>
      <c r="AE16" s="21">
        <v>0.14162434626238901</v>
      </c>
      <c r="AF16" s="21">
        <v>0.21364858211582799</v>
      </c>
      <c r="AG16" s="21">
        <v>0.204313079395575</v>
      </c>
      <c r="AH16" s="21">
        <v>0.10983244934820199</v>
      </c>
      <c r="AI16" s="21"/>
      <c r="AJ16" s="21">
        <v>0.19250052554271399</v>
      </c>
      <c r="AK16" s="21">
        <v>0.167978974722402</v>
      </c>
      <c r="AL16" s="21">
        <v>0.13623017351668601</v>
      </c>
      <c r="AM16" s="21">
        <v>0.145455516904513</v>
      </c>
      <c r="AN16" s="21">
        <v>0.14587890209916801</v>
      </c>
      <c r="AO16" s="21">
        <v>0.17090585820236401</v>
      </c>
      <c r="AP16" s="21"/>
      <c r="AQ16" s="21">
        <v>0.126082132145723</v>
      </c>
      <c r="AR16" s="21">
        <v>0.17769934314990601</v>
      </c>
      <c r="AS16" s="21"/>
      <c r="AT16" s="21">
        <v>0.17942744029880101</v>
      </c>
      <c r="AU16" s="21">
        <v>0.128346734426704</v>
      </c>
      <c r="AV16" s="21"/>
      <c r="AW16" s="21">
        <v>0.13632614805448401</v>
      </c>
      <c r="AX16" s="21">
        <v>0.186682087247874</v>
      </c>
      <c r="AY16" s="21"/>
      <c r="AZ16" s="21">
        <v>0.100548899310168</v>
      </c>
      <c r="BA16" s="21">
        <v>0.19173863544594899</v>
      </c>
      <c r="BB16" s="21"/>
      <c r="BC16" s="21">
        <v>0.10582808194191499</v>
      </c>
      <c r="BD16" s="21">
        <v>0.22068165123922201</v>
      </c>
      <c r="BE16" s="21">
        <v>0.13859909508023399</v>
      </c>
      <c r="BF16" s="21">
        <v>0.200191737483986</v>
      </c>
    </row>
    <row r="17" spans="2:58">
      <c r="B17" s="18" t="s">
        <v>261</v>
      </c>
      <c r="C17" s="22">
        <v>0.330650924516315</v>
      </c>
      <c r="D17" s="22">
        <v>0.33990365872963202</v>
      </c>
      <c r="E17" s="22">
        <v>0.32375940054727798</v>
      </c>
      <c r="F17" s="22"/>
      <c r="G17" s="22">
        <v>0.50834388105918005</v>
      </c>
      <c r="H17" s="22">
        <v>0.54817157887856804</v>
      </c>
      <c r="I17" s="22">
        <v>0.38824831852973801</v>
      </c>
      <c r="J17" s="22">
        <v>0.21575233115117601</v>
      </c>
      <c r="K17" s="22">
        <v>0.123002434872686</v>
      </c>
      <c r="L17" s="22">
        <v>0.22795934954545699</v>
      </c>
      <c r="M17" s="22"/>
      <c r="N17" s="22">
        <v>0.468551622719593</v>
      </c>
      <c r="O17" s="22">
        <v>0.35754364184434401</v>
      </c>
      <c r="P17" s="22">
        <v>0.269536626160995</v>
      </c>
      <c r="Q17" s="22">
        <v>0.20902097727775701</v>
      </c>
      <c r="R17" s="22"/>
      <c r="S17" s="22">
        <v>0.42369514781462098</v>
      </c>
      <c r="T17" s="22">
        <v>0.291816384136733</v>
      </c>
      <c r="U17" s="22">
        <v>0.25201895430625199</v>
      </c>
      <c r="V17" s="22">
        <v>0.30461088183519303</v>
      </c>
      <c r="W17" s="22">
        <v>0.24214566131656001</v>
      </c>
      <c r="X17" s="22">
        <v>0.45323196998728299</v>
      </c>
      <c r="Y17" s="22">
        <v>0.32100626864264997</v>
      </c>
      <c r="Z17" s="22">
        <v>0.354111633566357</v>
      </c>
      <c r="AA17" s="22">
        <v>0.30914639092888202</v>
      </c>
      <c r="AB17" s="22"/>
      <c r="AC17" s="22">
        <v>0.520912588836692</v>
      </c>
      <c r="AD17" s="22">
        <v>0.27611599528654301</v>
      </c>
      <c r="AE17" s="22">
        <v>0.36022238737185502</v>
      </c>
      <c r="AF17" s="22">
        <v>0.20065231025869101</v>
      </c>
      <c r="AG17" s="22">
        <v>0.20303152776879599</v>
      </c>
      <c r="AH17" s="22">
        <v>0.36852505409356001</v>
      </c>
      <c r="AI17" s="22"/>
      <c r="AJ17" s="22">
        <v>0.256887818838136</v>
      </c>
      <c r="AK17" s="22">
        <v>0.35717494077770001</v>
      </c>
      <c r="AL17" s="22">
        <v>0.30225781512341698</v>
      </c>
      <c r="AM17" s="22">
        <v>0.42436092939752601</v>
      </c>
      <c r="AN17" s="22">
        <v>0.41261325817505601</v>
      </c>
      <c r="AO17" s="22">
        <v>0.30553124506705198</v>
      </c>
      <c r="AP17" s="22"/>
      <c r="AQ17" s="22">
        <v>0.45621361443833802</v>
      </c>
      <c r="AR17" s="22">
        <v>0.30131155547592198</v>
      </c>
      <c r="AS17" s="22"/>
      <c r="AT17" s="22">
        <v>0.29872044343096399</v>
      </c>
      <c r="AU17" s="22">
        <v>0.45235091951967898</v>
      </c>
      <c r="AV17" s="22"/>
      <c r="AW17" s="22">
        <v>0.434715521694233</v>
      </c>
      <c r="AX17" s="22">
        <v>0.27291814136084203</v>
      </c>
      <c r="AY17" s="22"/>
      <c r="AZ17" s="22">
        <v>0.55142139588430295</v>
      </c>
      <c r="BA17" s="22">
        <v>0.26295385927091802</v>
      </c>
      <c r="BB17" s="22"/>
      <c r="BC17" s="22">
        <v>0.53531369651377203</v>
      </c>
      <c r="BD17" s="22">
        <v>0.202618639864586</v>
      </c>
      <c r="BE17" s="22">
        <v>0.43181239488313</v>
      </c>
      <c r="BF17" s="22">
        <v>0.28901157048388099</v>
      </c>
    </row>
    <row r="18" spans="2:58">
      <c r="B18" s="16"/>
    </row>
    <row r="19" spans="2:58">
      <c r="B19" t="s">
        <v>497</v>
      </c>
    </row>
    <row r="20" spans="2:58">
      <c r="B20" t="s">
        <v>498</v>
      </c>
    </row>
    <row r="22" spans="2:58">
      <c r="B22"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B2:H22"/>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8" width="20.7109375" customWidth="1"/>
  </cols>
  <sheetData>
    <row r="2" spans="2:8" ht="40.15" customHeight="1">
      <c r="D2" s="30" t="s">
        <v>576</v>
      </c>
      <c r="E2" s="31"/>
      <c r="F2" s="31"/>
      <c r="G2" s="31"/>
      <c r="H2" s="31"/>
    </row>
    <row r="6" spans="2:8" ht="49.9" customHeight="1">
      <c r="B6" s="20" t="s">
        <v>36</v>
      </c>
      <c r="C6" s="20" t="s">
        <v>577</v>
      </c>
      <c r="D6" s="20" t="s">
        <v>578</v>
      </c>
      <c r="E6" s="20" t="s">
        <v>579</v>
      </c>
      <c r="F6" s="20" t="s">
        <v>580</v>
      </c>
      <c r="G6" s="20" t="s">
        <v>581</v>
      </c>
    </row>
    <row r="7" spans="2:8">
      <c r="B7" s="18" t="s">
        <v>252</v>
      </c>
      <c r="C7" s="17">
        <v>0.24394770246276001</v>
      </c>
      <c r="D7" s="17">
        <v>0.18529611612826499</v>
      </c>
      <c r="E7" s="17">
        <v>0.17547276575607401</v>
      </c>
      <c r="F7" s="17">
        <v>9.7618388496667E-2</v>
      </c>
      <c r="G7" s="17">
        <v>4.6687261675642397E-2</v>
      </c>
    </row>
    <row r="8" spans="2:8">
      <c r="B8" s="18" t="s">
        <v>339</v>
      </c>
      <c r="C8" s="17">
        <v>0.48771361459977303</v>
      </c>
      <c r="D8" s="17">
        <v>0.39860795956405498</v>
      </c>
      <c r="E8" s="17">
        <v>0.37564271125196602</v>
      </c>
      <c r="F8" s="17">
        <v>0.224918928217828</v>
      </c>
      <c r="G8" s="17">
        <v>0.14976060420520901</v>
      </c>
    </row>
    <row r="9" spans="2:8">
      <c r="B9" s="18" t="s">
        <v>255</v>
      </c>
      <c r="C9" s="17">
        <v>0.161278083467957</v>
      </c>
      <c r="D9" s="17">
        <v>0.24304042171439899</v>
      </c>
      <c r="E9" s="17">
        <v>0.22950429799788799</v>
      </c>
      <c r="F9" s="17">
        <v>0.29090774088543803</v>
      </c>
      <c r="G9" s="17">
        <v>0.25441300218837098</v>
      </c>
    </row>
    <row r="10" spans="2:8">
      <c r="B10" s="18" t="s">
        <v>340</v>
      </c>
      <c r="C10" s="17">
        <v>4.5927569458330403E-2</v>
      </c>
      <c r="D10" s="17">
        <v>9.2744858879129394E-2</v>
      </c>
      <c r="E10" s="17">
        <v>0.112249286894613</v>
      </c>
      <c r="F10" s="17">
        <v>0.20253753686384099</v>
      </c>
      <c r="G10" s="17">
        <v>0.31315738875541199</v>
      </c>
    </row>
    <row r="11" spans="2:8">
      <c r="B11" s="18" t="s">
        <v>258</v>
      </c>
      <c r="C11" s="17">
        <v>3.1793374673923597E-2</v>
      </c>
      <c r="D11" s="17">
        <v>4.6362348411137302E-2</v>
      </c>
      <c r="E11" s="17">
        <v>7.9768461574480504E-2</v>
      </c>
      <c r="F11" s="17">
        <v>8.7825170173113004E-2</v>
      </c>
      <c r="G11" s="17">
        <v>0.198313131638857</v>
      </c>
    </row>
    <row r="12" spans="2:8">
      <c r="B12" s="18" t="s">
        <v>101</v>
      </c>
      <c r="C12" s="17">
        <v>2.9339655337255799E-2</v>
      </c>
      <c r="D12" s="17">
        <v>3.39482953030147E-2</v>
      </c>
      <c r="E12" s="17">
        <v>2.7362476524978099E-2</v>
      </c>
      <c r="F12" s="17">
        <v>9.6192235363113998E-2</v>
      </c>
      <c r="G12" s="17">
        <v>3.7668611536508301E-2</v>
      </c>
    </row>
    <row r="13" spans="2:8">
      <c r="B13" s="23" t="s">
        <v>259</v>
      </c>
      <c r="C13" s="21">
        <v>0.73166131706253301</v>
      </c>
      <c r="D13" s="21">
        <v>0.58390407569231995</v>
      </c>
      <c r="E13" s="21">
        <v>0.55111547700803998</v>
      </c>
      <c r="F13" s="21">
        <v>0.32253731671449498</v>
      </c>
      <c r="G13" s="21">
        <v>0.196447865880851</v>
      </c>
    </row>
    <row r="14" spans="2:8">
      <c r="B14" s="23" t="s">
        <v>260</v>
      </c>
      <c r="C14" s="21">
        <v>7.7720944132254E-2</v>
      </c>
      <c r="D14" s="21">
        <v>0.13910720729026699</v>
      </c>
      <c r="E14" s="21">
        <v>0.192017748469093</v>
      </c>
      <c r="F14" s="21">
        <v>0.29036270703695399</v>
      </c>
      <c r="G14" s="21">
        <v>0.51147052039426999</v>
      </c>
    </row>
    <row r="15" spans="2:8">
      <c r="B15" s="23" t="s">
        <v>261</v>
      </c>
      <c r="C15" s="22">
        <v>0.65394037293027896</v>
      </c>
      <c r="D15" s="22">
        <v>0.44479686840205301</v>
      </c>
      <c r="E15" s="22">
        <v>0.359097728538947</v>
      </c>
      <c r="F15" s="22">
        <v>3.2174609677540898E-2</v>
      </c>
      <c r="G15" s="22">
        <v>-0.31502265451341899</v>
      </c>
    </row>
    <row r="16" spans="2:8">
      <c r="B16" s="16" t="s">
        <v>21</v>
      </c>
      <c r="C16" s="16"/>
      <c r="D16" s="16"/>
      <c r="E16" s="16"/>
      <c r="F16" s="16"/>
      <c r="G16" s="16"/>
    </row>
    <row r="17" spans="2:2">
      <c r="B17" t="s">
        <v>497</v>
      </c>
    </row>
    <row r="18" spans="2:2">
      <c r="B18" t="s">
        <v>498</v>
      </c>
    </row>
    <row r="22" spans="2:2">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2:BF22"/>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492</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1029</v>
      </c>
      <c r="D7" s="10">
        <v>480</v>
      </c>
      <c r="E7" s="10">
        <v>546</v>
      </c>
      <c r="F7" s="10"/>
      <c r="G7" s="10">
        <v>127</v>
      </c>
      <c r="H7" s="10">
        <v>174</v>
      </c>
      <c r="I7" s="10">
        <v>175</v>
      </c>
      <c r="J7" s="10">
        <v>165</v>
      </c>
      <c r="K7" s="10">
        <v>154</v>
      </c>
      <c r="L7" s="10">
        <v>231</v>
      </c>
      <c r="M7" s="10"/>
      <c r="N7" s="10">
        <v>293</v>
      </c>
      <c r="O7" s="10">
        <v>271</v>
      </c>
      <c r="P7" s="10">
        <v>229</v>
      </c>
      <c r="Q7" s="10">
        <v>236</v>
      </c>
      <c r="R7" s="10"/>
      <c r="S7" s="10">
        <v>185</v>
      </c>
      <c r="T7" s="10">
        <v>182</v>
      </c>
      <c r="U7" s="10">
        <v>99</v>
      </c>
      <c r="V7" s="10">
        <v>124</v>
      </c>
      <c r="W7" s="10">
        <v>74</v>
      </c>
      <c r="X7" s="10">
        <v>99</v>
      </c>
      <c r="Y7" s="10">
        <v>96</v>
      </c>
      <c r="Z7" s="10">
        <v>43</v>
      </c>
      <c r="AA7" s="10">
        <v>127</v>
      </c>
      <c r="AB7" s="10"/>
      <c r="AC7" s="10">
        <v>244</v>
      </c>
      <c r="AD7" s="10">
        <v>309</v>
      </c>
      <c r="AE7" s="10">
        <v>143</v>
      </c>
      <c r="AF7" s="10">
        <v>189</v>
      </c>
      <c r="AG7" s="10">
        <v>102</v>
      </c>
      <c r="AH7" s="10">
        <v>42</v>
      </c>
      <c r="AI7" s="10"/>
      <c r="AJ7" s="10">
        <v>394</v>
      </c>
      <c r="AK7" s="10">
        <v>229</v>
      </c>
      <c r="AL7" s="10">
        <v>71</v>
      </c>
      <c r="AM7" s="10">
        <v>89</v>
      </c>
      <c r="AN7" s="10">
        <v>204</v>
      </c>
      <c r="AO7" s="10">
        <v>28</v>
      </c>
      <c r="AP7" s="10"/>
      <c r="AQ7" s="10">
        <v>304</v>
      </c>
      <c r="AR7" s="10">
        <v>570</v>
      </c>
      <c r="AS7" s="10"/>
      <c r="AT7" s="10">
        <v>821</v>
      </c>
      <c r="AU7" s="10">
        <v>204</v>
      </c>
      <c r="AV7" s="10"/>
      <c r="AW7" s="10">
        <v>382</v>
      </c>
      <c r="AX7" s="10">
        <v>647</v>
      </c>
      <c r="AY7" s="10"/>
      <c r="AZ7" s="10">
        <v>215</v>
      </c>
      <c r="BA7" s="10">
        <v>782</v>
      </c>
      <c r="BB7" s="10"/>
      <c r="BC7" s="10">
        <v>205</v>
      </c>
      <c r="BD7" s="10">
        <v>148</v>
      </c>
      <c r="BE7" s="10">
        <v>184</v>
      </c>
      <c r="BF7" s="10">
        <v>251</v>
      </c>
    </row>
    <row r="8" spans="2:58" ht="30" customHeight="1">
      <c r="B8" s="11" t="s">
        <v>85</v>
      </c>
      <c r="C8" s="11">
        <v>1032</v>
      </c>
      <c r="D8" s="11">
        <v>501</v>
      </c>
      <c r="E8" s="11">
        <v>528</v>
      </c>
      <c r="F8" s="11"/>
      <c r="G8" s="11">
        <v>148</v>
      </c>
      <c r="H8" s="11">
        <v>172</v>
      </c>
      <c r="I8" s="11">
        <v>188</v>
      </c>
      <c r="J8" s="11">
        <v>162</v>
      </c>
      <c r="K8" s="11">
        <v>145</v>
      </c>
      <c r="L8" s="11">
        <v>213</v>
      </c>
      <c r="M8" s="11"/>
      <c r="N8" s="11">
        <v>293</v>
      </c>
      <c r="O8" s="11">
        <v>269</v>
      </c>
      <c r="P8" s="11">
        <v>227</v>
      </c>
      <c r="Q8" s="11">
        <v>244</v>
      </c>
      <c r="R8" s="11"/>
      <c r="S8" s="11">
        <v>174</v>
      </c>
      <c r="T8" s="11">
        <v>183</v>
      </c>
      <c r="U8" s="11">
        <v>109</v>
      </c>
      <c r="V8" s="11">
        <v>117</v>
      </c>
      <c r="W8" s="11">
        <v>77</v>
      </c>
      <c r="X8" s="11">
        <v>107</v>
      </c>
      <c r="Y8" s="11">
        <v>95</v>
      </c>
      <c r="Z8" s="11">
        <v>41</v>
      </c>
      <c r="AA8" s="11">
        <v>129</v>
      </c>
      <c r="AB8" s="11"/>
      <c r="AC8" s="11">
        <v>247</v>
      </c>
      <c r="AD8" s="11">
        <v>306</v>
      </c>
      <c r="AE8" s="11">
        <v>145</v>
      </c>
      <c r="AF8" s="11">
        <v>190</v>
      </c>
      <c r="AG8" s="11">
        <v>102</v>
      </c>
      <c r="AH8" s="11">
        <v>42</v>
      </c>
      <c r="AI8" s="11"/>
      <c r="AJ8" s="11">
        <v>376</v>
      </c>
      <c r="AK8" s="11">
        <v>233</v>
      </c>
      <c r="AL8" s="11">
        <v>73</v>
      </c>
      <c r="AM8" s="11">
        <v>93</v>
      </c>
      <c r="AN8" s="11">
        <v>208</v>
      </c>
      <c r="AO8" s="11">
        <v>31</v>
      </c>
      <c r="AP8" s="11"/>
      <c r="AQ8" s="11">
        <v>310</v>
      </c>
      <c r="AR8" s="11">
        <v>567</v>
      </c>
      <c r="AS8" s="11"/>
      <c r="AT8" s="11">
        <v>822</v>
      </c>
      <c r="AU8" s="11">
        <v>206</v>
      </c>
      <c r="AV8" s="11"/>
      <c r="AW8" s="11">
        <v>387</v>
      </c>
      <c r="AX8" s="11">
        <v>645</v>
      </c>
      <c r="AY8" s="11"/>
      <c r="AZ8" s="11">
        <v>216</v>
      </c>
      <c r="BA8" s="11">
        <v>780</v>
      </c>
      <c r="BB8" s="11"/>
      <c r="BC8" s="11">
        <v>217</v>
      </c>
      <c r="BD8" s="11">
        <v>146</v>
      </c>
      <c r="BE8" s="11">
        <v>184</v>
      </c>
      <c r="BF8" s="11">
        <v>245</v>
      </c>
    </row>
    <row r="9" spans="2:58">
      <c r="B9" s="18" t="s">
        <v>252</v>
      </c>
      <c r="C9" s="17">
        <v>0.18529611612826499</v>
      </c>
      <c r="D9" s="17">
        <v>0.20973384564050199</v>
      </c>
      <c r="E9" s="17">
        <v>0.15917686944392201</v>
      </c>
      <c r="F9" s="17"/>
      <c r="G9" s="17">
        <v>0.28160576038461099</v>
      </c>
      <c r="H9" s="17">
        <v>0.18385248246726901</v>
      </c>
      <c r="I9" s="17">
        <v>0.186915870653896</v>
      </c>
      <c r="J9" s="17">
        <v>0.17664866857589201</v>
      </c>
      <c r="K9" s="17">
        <v>0.121527318538901</v>
      </c>
      <c r="L9" s="17">
        <v>0.16059094800404999</v>
      </c>
      <c r="M9" s="17"/>
      <c r="N9" s="17">
        <v>0.180160946690023</v>
      </c>
      <c r="O9" s="17">
        <v>0.18011711419263399</v>
      </c>
      <c r="P9" s="17">
        <v>0.19712412366198001</v>
      </c>
      <c r="Q9" s="17">
        <v>0.18615033600547701</v>
      </c>
      <c r="R9" s="17"/>
      <c r="S9" s="17">
        <v>0.19116617215955301</v>
      </c>
      <c r="T9" s="17">
        <v>0.18105502853208499</v>
      </c>
      <c r="U9" s="17">
        <v>0.209524617096041</v>
      </c>
      <c r="V9" s="17">
        <v>0.206441385778634</v>
      </c>
      <c r="W9" s="17">
        <v>0.14699618937233699</v>
      </c>
      <c r="X9" s="17">
        <v>0.27079849426687003</v>
      </c>
      <c r="Y9" s="17">
        <v>8.2620448136633495E-2</v>
      </c>
      <c r="Z9" s="17">
        <v>0.16956774234434699</v>
      </c>
      <c r="AA9" s="17">
        <v>0.176028095432682</v>
      </c>
      <c r="AB9" s="17"/>
      <c r="AC9" s="17">
        <v>0.19753085817814101</v>
      </c>
      <c r="AD9" s="17">
        <v>0.18822367004395299</v>
      </c>
      <c r="AE9" s="17">
        <v>0.17539679776440101</v>
      </c>
      <c r="AF9" s="17">
        <v>0.137831496832411</v>
      </c>
      <c r="AG9" s="17">
        <v>0.26575589498624402</v>
      </c>
      <c r="AH9" s="17">
        <v>0.145959387819068</v>
      </c>
      <c r="AI9" s="17"/>
      <c r="AJ9" s="17">
        <v>0.15068263776109</v>
      </c>
      <c r="AK9" s="17">
        <v>0.179454748446504</v>
      </c>
      <c r="AL9" s="17">
        <v>0.19434252602193799</v>
      </c>
      <c r="AM9" s="17">
        <v>0.26494311916438501</v>
      </c>
      <c r="AN9" s="17">
        <v>0.184153807965934</v>
      </c>
      <c r="AO9" s="17">
        <v>0.33343578478383301</v>
      </c>
      <c r="AP9" s="17"/>
      <c r="AQ9" s="17">
        <v>0.20394123813362</v>
      </c>
      <c r="AR9" s="17">
        <v>0.18692784882538499</v>
      </c>
      <c r="AS9" s="17"/>
      <c r="AT9" s="17">
        <v>0.19195508219278701</v>
      </c>
      <c r="AU9" s="17">
        <v>0.16235571346982999</v>
      </c>
      <c r="AV9" s="17"/>
      <c r="AW9" s="17">
        <v>0.212043545379896</v>
      </c>
      <c r="AX9" s="17">
        <v>0.16926000199083999</v>
      </c>
      <c r="AY9" s="17"/>
      <c r="AZ9" s="17">
        <v>0.20442970552346701</v>
      </c>
      <c r="BA9" s="17">
        <v>0.18352428935168899</v>
      </c>
      <c r="BB9" s="17"/>
      <c r="BC9" s="17">
        <v>0.24906592757856599</v>
      </c>
      <c r="BD9" s="17">
        <v>0.196351393123679</v>
      </c>
      <c r="BE9" s="17">
        <v>0.206592934657198</v>
      </c>
      <c r="BF9" s="17">
        <v>0.138822275649405</v>
      </c>
    </row>
    <row r="10" spans="2:58">
      <c r="B10" s="18" t="s">
        <v>339</v>
      </c>
      <c r="C10" s="17">
        <v>0.39860795956405498</v>
      </c>
      <c r="D10" s="17">
        <v>0.417981516025005</v>
      </c>
      <c r="E10" s="17">
        <v>0.38071062179641801</v>
      </c>
      <c r="F10" s="17"/>
      <c r="G10" s="17">
        <v>0.32924233516461998</v>
      </c>
      <c r="H10" s="17">
        <v>0.41980763357914402</v>
      </c>
      <c r="I10" s="17">
        <v>0.42657841769613702</v>
      </c>
      <c r="J10" s="17">
        <v>0.41285521277145698</v>
      </c>
      <c r="K10" s="17">
        <v>0.43971987104225502</v>
      </c>
      <c r="L10" s="17">
        <v>0.36746479405358701</v>
      </c>
      <c r="M10" s="17"/>
      <c r="N10" s="17">
        <v>0.461277608926774</v>
      </c>
      <c r="O10" s="17">
        <v>0.347350727355766</v>
      </c>
      <c r="P10" s="17">
        <v>0.36537077358314202</v>
      </c>
      <c r="Q10" s="17">
        <v>0.41080996644247902</v>
      </c>
      <c r="R10" s="17"/>
      <c r="S10" s="17">
        <v>0.422689981524634</v>
      </c>
      <c r="T10" s="17">
        <v>0.39892851274831598</v>
      </c>
      <c r="U10" s="17">
        <v>0.42649891678424801</v>
      </c>
      <c r="V10" s="17">
        <v>0.39739983622318598</v>
      </c>
      <c r="W10" s="17">
        <v>0.38522000060023798</v>
      </c>
      <c r="X10" s="17">
        <v>0.31370434710846501</v>
      </c>
      <c r="Y10" s="17">
        <v>0.50152601813479702</v>
      </c>
      <c r="Z10" s="17">
        <v>0.34808613973761499</v>
      </c>
      <c r="AA10" s="17">
        <v>0.36229496320404497</v>
      </c>
      <c r="AB10" s="17"/>
      <c r="AC10" s="17">
        <v>0.40459878038811098</v>
      </c>
      <c r="AD10" s="17">
        <v>0.39060580510898502</v>
      </c>
      <c r="AE10" s="17">
        <v>0.40595101949620299</v>
      </c>
      <c r="AF10" s="17">
        <v>0.42485201690616098</v>
      </c>
      <c r="AG10" s="17">
        <v>0.32231903371266502</v>
      </c>
      <c r="AH10" s="17">
        <v>0.46240723622204799</v>
      </c>
      <c r="AI10" s="17"/>
      <c r="AJ10" s="17">
        <v>0.41239937915250702</v>
      </c>
      <c r="AK10" s="17">
        <v>0.43951357357659798</v>
      </c>
      <c r="AL10" s="17">
        <v>0.40466796487675399</v>
      </c>
      <c r="AM10" s="17">
        <v>0.35773334424474101</v>
      </c>
      <c r="AN10" s="17">
        <v>0.35906468075863701</v>
      </c>
      <c r="AO10" s="17">
        <v>0.30717047022708099</v>
      </c>
      <c r="AP10" s="17"/>
      <c r="AQ10" s="17">
        <v>0.36532274212106902</v>
      </c>
      <c r="AR10" s="17">
        <v>0.41508400686096297</v>
      </c>
      <c r="AS10" s="17"/>
      <c r="AT10" s="17">
        <v>0.38689153549573202</v>
      </c>
      <c r="AU10" s="17">
        <v>0.44877672394099499</v>
      </c>
      <c r="AV10" s="17"/>
      <c r="AW10" s="17">
        <v>0.422741245056455</v>
      </c>
      <c r="AX10" s="17">
        <v>0.38413912530613797</v>
      </c>
      <c r="AY10" s="17"/>
      <c r="AZ10" s="17">
        <v>0.40096153485359898</v>
      </c>
      <c r="BA10" s="17">
        <v>0.400689229036293</v>
      </c>
      <c r="BB10" s="17"/>
      <c r="BC10" s="17">
        <v>0.33641174118731998</v>
      </c>
      <c r="BD10" s="17">
        <v>0.378418305483675</v>
      </c>
      <c r="BE10" s="17">
        <v>0.40113320396243601</v>
      </c>
      <c r="BF10" s="17">
        <v>0.462464733040995</v>
      </c>
    </row>
    <row r="11" spans="2:58">
      <c r="B11" s="18" t="s">
        <v>255</v>
      </c>
      <c r="C11" s="17">
        <v>0.24304042171439899</v>
      </c>
      <c r="D11" s="17">
        <v>0.211659931715069</v>
      </c>
      <c r="E11" s="17">
        <v>0.274244335730982</v>
      </c>
      <c r="F11" s="17"/>
      <c r="G11" s="17">
        <v>0.18696809482398599</v>
      </c>
      <c r="H11" s="17">
        <v>0.20020066802576</v>
      </c>
      <c r="I11" s="17">
        <v>0.214308182943868</v>
      </c>
      <c r="J11" s="17">
        <v>0.264543925876009</v>
      </c>
      <c r="K11" s="17">
        <v>0.28612108822503401</v>
      </c>
      <c r="L11" s="17">
        <v>0.30006266804168302</v>
      </c>
      <c r="M11" s="17"/>
      <c r="N11" s="17">
        <v>0.209567244831767</v>
      </c>
      <c r="O11" s="17">
        <v>0.27408417618448799</v>
      </c>
      <c r="P11" s="17">
        <v>0.28956589095616297</v>
      </c>
      <c r="Q11" s="17">
        <v>0.205694651846593</v>
      </c>
      <c r="R11" s="17"/>
      <c r="S11" s="17">
        <v>0.21353583294869499</v>
      </c>
      <c r="T11" s="17">
        <v>0.24605643273351299</v>
      </c>
      <c r="U11" s="17">
        <v>0.23253448088442399</v>
      </c>
      <c r="V11" s="17">
        <v>0.24153183328348499</v>
      </c>
      <c r="W11" s="17">
        <v>0.29689084571340002</v>
      </c>
      <c r="X11" s="17">
        <v>0.19752082812403099</v>
      </c>
      <c r="Y11" s="17">
        <v>0.23180509362725499</v>
      </c>
      <c r="Z11" s="17">
        <v>0.31337696382149799</v>
      </c>
      <c r="AA11" s="17">
        <v>0.28005355664331799</v>
      </c>
      <c r="AB11" s="17"/>
      <c r="AC11" s="17">
        <v>0.18773299622519399</v>
      </c>
      <c r="AD11" s="17">
        <v>0.23627151805809099</v>
      </c>
      <c r="AE11" s="17">
        <v>0.28400449069379302</v>
      </c>
      <c r="AF11" s="17">
        <v>0.29643173206699702</v>
      </c>
      <c r="AG11" s="17">
        <v>0.25604290699543802</v>
      </c>
      <c r="AH11" s="17">
        <v>0.20342036485933199</v>
      </c>
      <c r="AI11" s="17"/>
      <c r="AJ11" s="17">
        <v>0.26572495276334801</v>
      </c>
      <c r="AK11" s="17">
        <v>0.20035139824208401</v>
      </c>
      <c r="AL11" s="17">
        <v>0.233574242586436</v>
      </c>
      <c r="AM11" s="17">
        <v>0.211002030926217</v>
      </c>
      <c r="AN11" s="17">
        <v>0.28174977063238899</v>
      </c>
      <c r="AO11" s="17">
        <v>0.24877108891416699</v>
      </c>
      <c r="AP11" s="17"/>
      <c r="AQ11" s="17">
        <v>0.25631452167806501</v>
      </c>
      <c r="AR11" s="17">
        <v>0.23324631339344701</v>
      </c>
      <c r="AS11" s="17"/>
      <c r="AT11" s="17">
        <v>0.239822171920303</v>
      </c>
      <c r="AU11" s="17">
        <v>0.25098841773178299</v>
      </c>
      <c r="AV11" s="17"/>
      <c r="AW11" s="17">
        <v>0.21225376243267999</v>
      </c>
      <c r="AX11" s="17">
        <v>0.261498209844507</v>
      </c>
      <c r="AY11" s="17"/>
      <c r="AZ11" s="17">
        <v>0.235194638872397</v>
      </c>
      <c r="BA11" s="17">
        <v>0.24488539826095601</v>
      </c>
      <c r="BB11" s="17"/>
      <c r="BC11" s="17">
        <v>0.238045734953197</v>
      </c>
      <c r="BD11" s="17">
        <v>0.30828631761637598</v>
      </c>
      <c r="BE11" s="17">
        <v>0.20644491935523199</v>
      </c>
      <c r="BF11" s="17">
        <v>0.23600048188932499</v>
      </c>
    </row>
    <row r="12" spans="2:58">
      <c r="B12" s="18" t="s">
        <v>340</v>
      </c>
      <c r="C12" s="17">
        <v>9.2744858879129394E-2</v>
      </c>
      <c r="D12" s="17">
        <v>8.4108388514148896E-2</v>
      </c>
      <c r="E12" s="17">
        <v>0.1014848850097</v>
      </c>
      <c r="F12" s="17"/>
      <c r="G12" s="17">
        <v>0.11189171284784501</v>
      </c>
      <c r="H12" s="17">
        <v>0.121545982873188</v>
      </c>
      <c r="I12" s="17">
        <v>9.5861346569198702E-2</v>
      </c>
      <c r="J12" s="17">
        <v>6.6848942736472794E-2</v>
      </c>
      <c r="K12" s="17">
        <v>5.6723067779195897E-2</v>
      </c>
      <c r="L12" s="17">
        <v>9.8907146002917501E-2</v>
      </c>
      <c r="M12" s="17"/>
      <c r="N12" s="17">
        <v>8.6767746089124298E-2</v>
      </c>
      <c r="O12" s="17">
        <v>0.108518521502827</v>
      </c>
      <c r="P12" s="17">
        <v>8.7798463606148E-2</v>
      </c>
      <c r="Q12" s="17">
        <v>8.7148117438171094E-2</v>
      </c>
      <c r="R12" s="17"/>
      <c r="S12" s="17">
        <v>7.8377800925854599E-2</v>
      </c>
      <c r="T12" s="17">
        <v>0.102198037842677</v>
      </c>
      <c r="U12" s="17">
        <v>7.9317725476417605E-2</v>
      </c>
      <c r="V12" s="17">
        <v>9.7245563069110794E-2</v>
      </c>
      <c r="W12" s="17">
        <v>6.4688575628206998E-2</v>
      </c>
      <c r="X12" s="17">
        <v>0.10720684402830399</v>
      </c>
      <c r="Y12" s="17">
        <v>0.112574042909103</v>
      </c>
      <c r="Z12" s="17">
        <v>0</v>
      </c>
      <c r="AA12" s="17">
        <v>0.12617044381164699</v>
      </c>
      <c r="AB12" s="17"/>
      <c r="AC12" s="17">
        <v>0.108003120993946</v>
      </c>
      <c r="AD12" s="17">
        <v>0.100965705186131</v>
      </c>
      <c r="AE12" s="17">
        <v>5.7458938982213999E-2</v>
      </c>
      <c r="AF12" s="17">
        <v>6.6138258107656597E-2</v>
      </c>
      <c r="AG12" s="17">
        <v>0.10072585346990499</v>
      </c>
      <c r="AH12" s="17">
        <v>0.16552180070694</v>
      </c>
      <c r="AI12" s="17"/>
      <c r="AJ12" s="17">
        <v>9.2208245530354602E-2</v>
      </c>
      <c r="AK12" s="17">
        <v>0.111572607956335</v>
      </c>
      <c r="AL12" s="17">
        <v>1.24243990059472E-2</v>
      </c>
      <c r="AM12" s="17">
        <v>0.101165469708342</v>
      </c>
      <c r="AN12" s="17">
        <v>0.104191930999582</v>
      </c>
      <c r="AO12" s="17">
        <v>6.4076053266902494E-2</v>
      </c>
      <c r="AP12" s="17"/>
      <c r="AQ12" s="17">
        <v>0.103502048448621</v>
      </c>
      <c r="AR12" s="17">
        <v>9.30777048515017E-2</v>
      </c>
      <c r="AS12" s="17"/>
      <c r="AT12" s="17">
        <v>9.9294319407626605E-2</v>
      </c>
      <c r="AU12" s="17">
        <v>6.8432583848162101E-2</v>
      </c>
      <c r="AV12" s="17"/>
      <c r="AW12" s="17">
        <v>8.0656198560723494E-2</v>
      </c>
      <c r="AX12" s="17">
        <v>9.9992476390733498E-2</v>
      </c>
      <c r="AY12" s="17"/>
      <c r="AZ12" s="17">
        <v>6.9194762378045893E-2</v>
      </c>
      <c r="BA12" s="17">
        <v>9.7046853070485301E-2</v>
      </c>
      <c r="BB12" s="17"/>
      <c r="BC12" s="17">
        <v>9.1825659312264094E-2</v>
      </c>
      <c r="BD12" s="17">
        <v>6.0010918188633001E-2</v>
      </c>
      <c r="BE12" s="17">
        <v>9.9818545112437401E-2</v>
      </c>
      <c r="BF12" s="17">
        <v>0.108097941386352</v>
      </c>
    </row>
    <row r="13" spans="2:58">
      <c r="B13" s="18" t="s">
        <v>258</v>
      </c>
      <c r="C13" s="17">
        <v>4.6362348411137302E-2</v>
      </c>
      <c r="D13" s="17">
        <v>4.8738882999986702E-2</v>
      </c>
      <c r="E13" s="17">
        <v>4.4380327073842298E-2</v>
      </c>
      <c r="F13" s="17"/>
      <c r="G13" s="17">
        <v>6.5906442754927505E-2</v>
      </c>
      <c r="H13" s="17">
        <v>6.9547307259532898E-2</v>
      </c>
      <c r="I13" s="17">
        <v>3.6760933472430903E-2</v>
      </c>
      <c r="J13" s="17">
        <v>3.0659986144417201E-2</v>
      </c>
      <c r="K13" s="17">
        <v>5.9341614778759398E-2</v>
      </c>
      <c r="L13" s="17">
        <v>2.62590529302726E-2</v>
      </c>
      <c r="M13" s="17"/>
      <c r="N13" s="17">
        <v>4.59563581749656E-2</v>
      </c>
      <c r="O13" s="17">
        <v>4.9259772496527202E-2</v>
      </c>
      <c r="P13" s="17">
        <v>1.87056632898676E-2</v>
      </c>
      <c r="Q13" s="17">
        <v>6.94088238400008E-2</v>
      </c>
      <c r="R13" s="17"/>
      <c r="S13" s="17">
        <v>4.4281243309047202E-2</v>
      </c>
      <c r="T13" s="17">
        <v>3.75213865801029E-2</v>
      </c>
      <c r="U13" s="17">
        <v>3.17087378173753E-2</v>
      </c>
      <c r="V13" s="17">
        <v>3.4117608310606902E-2</v>
      </c>
      <c r="W13" s="17">
        <v>6.7601715489970404E-2</v>
      </c>
      <c r="X13" s="17">
        <v>5.9320505860396902E-2</v>
      </c>
      <c r="Y13" s="17">
        <v>5.1854044989876301E-2</v>
      </c>
      <c r="Z13" s="17">
        <v>0.122186511988933</v>
      </c>
      <c r="AA13" s="17">
        <v>3.3258094483407399E-2</v>
      </c>
      <c r="AB13" s="17"/>
      <c r="AC13" s="17">
        <v>6.7176993968292895E-2</v>
      </c>
      <c r="AD13" s="17">
        <v>3.5307785020614997E-2</v>
      </c>
      <c r="AE13" s="17">
        <v>6.4496956802872596E-2</v>
      </c>
      <c r="AF13" s="17">
        <v>4.3358240535535601E-2</v>
      </c>
      <c r="AG13" s="17">
        <v>1.8736022851291299E-2</v>
      </c>
      <c r="AH13" s="17">
        <v>2.26912103926122E-2</v>
      </c>
      <c r="AI13" s="17"/>
      <c r="AJ13" s="17">
        <v>3.9280758211245499E-2</v>
      </c>
      <c r="AK13" s="17">
        <v>3.5025350543895002E-2</v>
      </c>
      <c r="AL13" s="17">
        <v>8.7311865560769503E-2</v>
      </c>
      <c r="AM13" s="17">
        <v>4.5439137575796901E-2</v>
      </c>
      <c r="AN13" s="17">
        <v>5.6917805468428603E-2</v>
      </c>
      <c r="AO13" s="17">
        <v>4.6546602808016299E-2</v>
      </c>
      <c r="AP13" s="17"/>
      <c r="AQ13" s="17">
        <v>5.2670600796804003E-2</v>
      </c>
      <c r="AR13" s="17">
        <v>3.8013849236332498E-2</v>
      </c>
      <c r="AS13" s="17"/>
      <c r="AT13" s="17">
        <v>4.76189583170466E-2</v>
      </c>
      <c r="AU13" s="17">
        <v>4.2255967071828798E-2</v>
      </c>
      <c r="AV13" s="17"/>
      <c r="AW13" s="17">
        <v>4.9398083348307802E-2</v>
      </c>
      <c r="AX13" s="17">
        <v>4.45423083809178E-2</v>
      </c>
      <c r="AY13" s="17"/>
      <c r="AZ13" s="17">
        <v>6.5088035906349304E-2</v>
      </c>
      <c r="BA13" s="17">
        <v>3.90609884918484E-2</v>
      </c>
      <c r="BB13" s="17"/>
      <c r="BC13" s="17">
        <v>7.9392912538911301E-2</v>
      </c>
      <c r="BD13" s="17">
        <v>2.0049339778646098E-2</v>
      </c>
      <c r="BE13" s="17">
        <v>5.1056810347508801E-2</v>
      </c>
      <c r="BF13" s="17">
        <v>3.45770503150305E-2</v>
      </c>
    </row>
    <row r="14" spans="2:58">
      <c r="B14" s="18" t="s">
        <v>101</v>
      </c>
      <c r="C14" s="17">
        <v>3.39482953030147E-2</v>
      </c>
      <c r="D14" s="17">
        <v>2.7777435105288399E-2</v>
      </c>
      <c r="E14" s="17">
        <v>4.0002960945136098E-2</v>
      </c>
      <c r="F14" s="17"/>
      <c r="G14" s="17">
        <v>2.4385654024010401E-2</v>
      </c>
      <c r="H14" s="17">
        <v>5.0459257951061898E-3</v>
      </c>
      <c r="I14" s="17">
        <v>3.9575248664468599E-2</v>
      </c>
      <c r="J14" s="17">
        <v>4.8443263895751501E-2</v>
      </c>
      <c r="K14" s="17">
        <v>3.6567039635854302E-2</v>
      </c>
      <c r="L14" s="17">
        <v>4.671539096749E-2</v>
      </c>
      <c r="M14" s="17"/>
      <c r="N14" s="17">
        <v>1.6270095287345899E-2</v>
      </c>
      <c r="O14" s="17">
        <v>4.0669688267757298E-2</v>
      </c>
      <c r="P14" s="17">
        <v>4.1435084902700099E-2</v>
      </c>
      <c r="Q14" s="17">
        <v>4.0788104427278898E-2</v>
      </c>
      <c r="R14" s="17"/>
      <c r="S14" s="17">
        <v>4.9948969132215901E-2</v>
      </c>
      <c r="T14" s="17">
        <v>3.4240601563305301E-2</v>
      </c>
      <c r="U14" s="17">
        <v>2.0415521941494302E-2</v>
      </c>
      <c r="V14" s="17">
        <v>2.3263773334976999E-2</v>
      </c>
      <c r="W14" s="17">
        <v>3.8602673195847398E-2</v>
      </c>
      <c r="X14" s="17">
        <v>5.1448980611932801E-2</v>
      </c>
      <c r="Y14" s="17">
        <v>1.96203522023345E-2</v>
      </c>
      <c r="Z14" s="17">
        <v>4.6782642107607297E-2</v>
      </c>
      <c r="AA14" s="17">
        <v>2.21948464249003E-2</v>
      </c>
      <c r="AB14" s="17"/>
      <c r="AC14" s="17">
        <v>3.4957250246315102E-2</v>
      </c>
      <c r="AD14" s="17">
        <v>4.8625516582225199E-2</v>
      </c>
      <c r="AE14" s="17">
        <v>1.26917962605161E-2</v>
      </c>
      <c r="AF14" s="17">
        <v>3.1388255551239197E-2</v>
      </c>
      <c r="AG14" s="17">
        <v>3.6420287984456803E-2</v>
      </c>
      <c r="AH14" s="17">
        <v>0</v>
      </c>
      <c r="AI14" s="17"/>
      <c r="AJ14" s="17">
        <v>3.9704026581456199E-2</v>
      </c>
      <c r="AK14" s="17">
        <v>3.40823212345839E-2</v>
      </c>
      <c r="AL14" s="17">
        <v>6.7679001948154904E-2</v>
      </c>
      <c r="AM14" s="17">
        <v>1.9716898380517399E-2</v>
      </c>
      <c r="AN14" s="17">
        <v>1.3922004175028899E-2</v>
      </c>
      <c r="AO14" s="17">
        <v>0</v>
      </c>
      <c r="AP14" s="17"/>
      <c r="AQ14" s="17">
        <v>1.8248848821821002E-2</v>
      </c>
      <c r="AR14" s="17">
        <v>3.3650276832371401E-2</v>
      </c>
      <c r="AS14" s="17"/>
      <c r="AT14" s="17">
        <v>3.4417932666504801E-2</v>
      </c>
      <c r="AU14" s="17">
        <v>2.7190593937401301E-2</v>
      </c>
      <c r="AV14" s="17"/>
      <c r="AW14" s="17">
        <v>2.29071652219369E-2</v>
      </c>
      <c r="AX14" s="17">
        <v>4.0567878086863698E-2</v>
      </c>
      <c r="AY14" s="17"/>
      <c r="AZ14" s="17">
        <v>2.5131322466140998E-2</v>
      </c>
      <c r="BA14" s="17">
        <v>3.47932417887283E-2</v>
      </c>
      <c r="BB14" s="17"/>
      <c r="BC14" s="17">
        <v>5.2580244297409902E-3</v>
      </c>
      <c r="BD14" s="17">
        <v>3.6883725808990998E-2</v>
      </c>
      <c r="BE14" s="17">
        <v>3.4953586565188398E-2</v>
      </c>
      <c r="BF14" s="17">
        <v>2.00375177188922E-2</v>
      </c>
    </row>
    <row r="15" spans="2:58">
      <c r="B15" s="18" t="s">
        <v>259</v>
      </c>
      <c r="C15" s="21">
        <v>0.58390407569231995</v>
      </c>
      <c r="D15" s="21">
        <v>0.62771536166550701</v>
      </c>
      <c r="E15" s="21">
        <v>0.53988749124033997</v>
      </c>
      <c r="F15" s="21"/>
      <c r="G15" s="21">
        <v>0.61084809554923003</v>
      </c>
      <c r="H15" s="21">
        <v>0.60366011604641401</v>
      </c>
      <c r="I15" s="21">
        <v>0.61349428835003295</v>
      </c>
      <c r="J15" s="21">
        <v>0.58950388134734899</v>
      </c>
      <c r="K15" s="21">
        <v>0.56124718958115605</v>
      </c>
      <c r="L15" s="21">
        <v>0.52805574205763695</v>
      </c>
      <c r="M15" s="21"/>
      <c r="N15" s="21">
        <v>0.64143855561679697</v>
      </c>
      <c r="O15" s="21">
        <v>0.52746784154839998</v>
      </c>
      <c r="P15" s="21">
        <v>0.56249489724512203</v>
      </c>
      <c r="Q15" s="21">
        <v>0.59696030244795595</v>
      </c>
      <c r="R15" s="21"/>
      <c r="S15" s="21">
        <v>0.613856153684187</v>
      </c>
      <c r="T15" s="21">
        <v>0.57998354128040197</v>
      </c>
      <c r="U15" s="21">
        <v>0.63602353388028898</v>
      </c>
      <c r="V15" s="21">
        <v>0.60384122200182</v>
      </c>
      <c r="W15" s="21">
        <v>0.53221618997257603</v>
      </c>
      <c r="X15" s="21">
        <v>0.58450284137533504</v>
      </c>
      <c r="Y15" s="21">
        <v>0.58414646627143096</v>
      </c>
      <c r="Z15" s="21">
        <v>0.51765388208196195</v>
      </c>
      <c r="AA15" s="21">
        <v>0.53832305863672703</v>
      </c>
      <c r="AB15" s="21"/>
      <c r="AC15" s="21">
        <v>0.60212963856625201</v>
      </c>
      <c r="AD15" s="21">
        <v>0.57882947515293803</v>
      </c>
      <c r="AE15" s="21">
        <v>0.58134781726060403</v>
      </c>
      <c r="AF15" s="21">
        <v>0.56268351373857195</v>
      </c>
      <c r="AG15" s="21">
        <v>0.58807492869890998</v>
      </c>
      <c r="AH15" s="21">
        <v>0.60836662404111597</v>
      </c>
      <c r="AI15" s="21"/>
      <c r="AJ15" s="21">
        <v>0.56308201691359605</v>
      </c>
      <c r="AK15" s="21">
        <v>0.61896832202310204</v>
      </c>
      <c r="AL15" s="21">
        <v>0.59901049089869296</v>
      </c>
      <c r="AM15" s="21">
        <v>0.62267646340912697</v>
      </c>
      <c r="AN15" s="21">
        <v>0.54321848872457101</v>
      </c>
      <c r="AO15" s="21">
        <v>0.64060625501091395</v>
      </c>
      <c r="AP15" s="21"/>
      <c r="AQ15" s="21">
        <v>0.56926398025469005</v>
      </c>
      <c r="AR15" s="21">
        <v>0.60201185568634696</v>
      </c>
      <c r="AS15" s="21"/>
      <c r="AT15" s="21">
        <v>0.57884661768851897</v>
      </c>
      <c r="AU15" s="21">
        <v>0.61113243741082501</v>
      </c>
      <c r="AV15" s="21"/>
      <c r="AW15" s="21">
        <v>0.63478479043635205</v>
      </c>
      <c r="AX15" s="21">
        <v>0.55339912729697804</v>
      </c>
      <c r="AY15" s="21"/>
      <c r="AZ15" s="21">
        <v>0.60539124037706604</v>
      </c>
      <c r="BA15" s="21">
        <v>0.58421351838798197</v>
      </c>
      <c r="BB15" s="21"/>
      <c r="BC15" s="21">
        <v>0.58547766876588603</v>
      </c>
      <c r="BD15" s="21">
        <v>0.57476969860735405</v>
      </c>
      <c r="BE15" s="21">
        <v>0.60772613861963298</v>
      </c>
      <c r="BF15" s="21">
        <v>0.60128700869039997</v>
      </c>
    </row>
    <row r="16" spans="2:58">
      <c r="B16" s="18" t="s">
        <v>260</v>
      </c>
      <c r="C16" s="21">
        <v>0.13910720729026699</v>
      </c>
      <c r="D16" s="21">
        <v>0.132847271514136</v>
      </c>
      <c r="E16" s="21">
        <v>0.145865212083542</v>
      </c>
      <c r="F16" s="21"/>
      <c r="G16" s="21">
        <v>0.17779815560277301</v>
      </c>
      <c r="H16" s="21">
        <v>0.191093290132721</v>
      </c>
      <c r="I16" s="21">
        <v>0.13262228004162999</v>
      </c>
      <c r="J16" s="21">
        <v>9.7508928880890106E-2</v>
      </c>
      <c r="K16" s="21">
        <v>0.116064682557955</v>
      </c>
      <c r="L16" s="21">
        <v>0.12516619893319</v>
      </c>
      <c r="M16" s="21"/>
      <c r="N16" s="21">
        <v>0.13272410426409001</v>
      </c>
      <c r="O16" s="21">
        <v>0.157778293999354</v>
      </c>
      <c r="P16" s="21">
        <v>0.106504126896016</v>
      </c>
      <c r="Q16" s="21">
        <v>0.15655694127817199</v>
      </c>
      <c r="R16" s="21"/>
      <c r="S16" s="21">
        <v>0.122659044234902</v>
      </c>
      <c r="T16" s="21">
        <v>0.13971942442277999</v>
      </c>
      <c r="U16" s="21">
        <v>0.111026463293793</v>
      </c>
      <c r="V16" s="21">
        <v>0.13136317137971801</v>
      </c>
      <c r="W16" s="21">
        <v>0.132290291118177</v>
      </c>
      <c r="X16" s="21">
        <v>0.16652734988870099</v>
      </c>
      <c r="Y16" s="21">
        <v>0.16442808789898</v>
      </c>
      <c r="Z16" s="21">
        <v>0.122186511988933</v>
      </c>
      <c r="AA16" s="21">
        <v>0.15942853829505499</v>
      </c>
      <c r="AB16" s="21"/>
      <c r="AC16" s="21">
        <v>0.17518011496223901</v>
      </c>
      <c r="AD16" s="21">
        <v>0.13627349020674601</v>
      </c>
      <c r="AE16" s="21">
        <v>0.121955895785087</v>
      </c>
      <c r="AF16" s="21">
        <v>0.109496498643192</v>
      </c>
      <c r="AG16" s="21">
        <v>0.11946187632119599</v>
      </c>
      <c r="AH16" s="21">
        <v>0.18821301109955199</v>
      </c>
      <c r="AI16" s="21"/>
      <c r="AJ16" s="21">
        <v>0.1314890037416</v>
      </c>
      <c r="AK16" s="21">
        <v>0.14659795850023</v>
      </c>
      <c r="AL16" s="21">
        <v>9.9736264566716706E-2</v>
      </c>
      <c r="AM16" s="21">
        <v>0.14660460728413899</v>
      </c>
      <c r="AN16" s="21">
        <v>0.16110973646801099</v>
      </c>
      <c r="AO16" s="21">
        <v>0.110622656074919</v>
      </c>
      <c r="AP16" s="21"/>
      <c r="AQ16" s="21">
        <v>0.15617264924542501</v>
      </c>
      <c r="AR16" s="21">
        <v>0.13109155408783399</v>
      </c>
      <c r="AS16" s="21"/>
      <c r="AT16" s="21">
        <v>0.146913277724673</v>
      </c>
      <c r="AU16" s="21">
        <v>0.110688550919991</v>
      </c>
      <c r="AV16" s="21"/>
      <c r="AW16" s="21">
        <v>0.13005428190903101</v>
      </c>
      <c r="AX16" s="21">
        <v>0.14453478477165099</v>
      </c>
      <c r="AY16" s="21"/>
      <c r="AZ16" s="21">
        <v>0.13428279828439499</v>
      </c>
      <c r="BA16" s="21">
        <v>0.13610784156233399</v>
      </c>
      <c r="BB16" s="21"/>
      <c r="BC16" s="21">
        <v>0.17121857185117501</v>
      </c>
      <c r="BD16" s="21">
        <v>8.00602579672791E-2</v>
      </c>
      <c r="BE16" s="21">
        <v>0.15087535545994599</v>
      </c>
      <c r="BF16" s="21">
        <v>0.14267499170138201</v>
      </c>
    </row>
    <row r="17" spans="2:58">
      <c r="B17" s="18" t="s">
        <v>261</v>
      </c>
      <c r="C17" s="22">
        <v>0.44479686840205301</v>
      </c>
      <c r="D17" s="22">
        <v>0.49486809015137201</v>
      </c>
      <c r="E17" s="22">
        <v>0.394022279156797</v>
      </c>
      <c r="F17" s="22"/>
      <c r="G17" s="22">
        <v>0.43304993994645802</v>
      </c>
      <c r="H17" s="22">
        <v>0.41256682591369298</v>
      </c>
      <c r="I17" s="22">
        <v>0.48087200830840399</v>
      </c>
      <c r="J17" s="22">
        <v>0.49199495246645902</v>
      </c>
      <c r="K17" s="22">
        <v>0.445182507023201</v>
      </c>
      <c r="L17" s="22">
        <v>0.40288954312444702</v>
      </c>
      <c r="M17" s="22"/>
      <c r="N17" s="22">
        <v>0.50871445135270799</v>
      </c>
      <c r="O17" s="22">
        <v>0.36968954754904598</v>
      </c>
      <c r="P17" s="22">
        <v>0.45599077034910701</v>
      </c>
      <c r="Q17" s="22">
        <v>0.44040336116978401</v>
      </c>
      <c r="R17" s="22"/>
      <c r="S17" s="22">
        <v>0.49119710944928502</v>
      </c>
      <c r="T17" s="22">
        <v>0.44026411685762201</v>
      </c>
      <c r="U17" s="22">
        <v>0.52499707058649603</v>
      </c>
      <c r="V17" s="22">
        <v>0.47247805062210202</v>
      </c>
      <c r="W17" s="22">
        <v>0.399925898854398</v>
      </c>
      <c r="X17" s="22">
        <v>0.41797549148663399</v>
      </c>
      <c r="Y17" s="22">
        <v>0.41971837837245102</v>
      </c>
      <c r="Z17" s="22">
        <v>0.39546737009302901</v>
      </c>
      <c r="AA17" s="22">
        <v>0.37889452034167198</v>
      </c>
      <c r="AB17" s="22"/>
      <c r="AC17" s="22">
        <v>0.426949523604012</v>
      </c>
      <c r="AD17" s="22">
        <v>0.44255598494619203</v>
      </c>
      <c r="AE17" s="22">
        <v>0.45939192147551799</v>
      </c>
      <c r="AF17" s="22">
        <v>0.45318701509538001</v>
      </c>
      <c r="AG17" s="22">
        <v>0.468613052377714</v>
      </c>
      <c r="AH17" s="22">
        <v>0.420153612941565</v>
      </c>
      <c r="AI17" s="22"/>
      <c r="AJ17" s="22">
        <v>0.431593013171996</v>
      </c>
      <c r="AK17" s="22">
        <v>0.47237036352287198</v>
      </c>
      <c r="AL17" s="22">
        <v>0.49927422633197599</v>
      </c>
      <c r="AM17" s="22">
        <v>0.47607185612498798</v>
      </c>
      <c r="AN17" s="22">
        <v>0.38210875225655999</v>
      </c>
      <c r="AO17" s="22">
        <v>0.529983598935995</v>
      </c>
      <c r="AP17" s="22"/>
      <c r="AQ17" s="22">
        <v>0.41309133100926498</v>
      </c>
      <c r="AR17" s="22">
        <v>0.470920301598513</v>
      </c>
      <c r="AS17" s="22"/>
      <c r="AT17" s="22">
        <v>0.43193333996384597</v>
      </c>
      <c r="AU17" s="22">
        <v>0.50044388649083404</v>
      </c>
      <c r="AV17" s="22"/>
      <c r="AW17" s="22">
        <v>0.50473050852732104</v>
      </c>
      <c r="AX17" s="22">
        <v>0.408864342525327</v>
      </c>
      <c r="AY17" s="22"/>
      <c r="AZ17" s="22">
        <v>0.471108442092671</v>
      </c>
      <c r="BA17" s="22">
        <v>0.448105676825648</v>
      </c>
      <c r="BB17" s="22"/>
      <c r="BC17" s="22">
        <v>0.41425909691471102</v>
      </c>
      <c r="BD17" s="22">
        <v>0.49470944064007399</v>
      </c>
      <c r="BE17" s="22">
        <v>0.45685078315968702</v>
      </c>
      <c r="BF17" s="22">
        <v>0.45861201698901799</v>
      </c>
    </row>
    <row r="18" spans="2:58">
      <c r="B18" s="16" t="s">
        <v>21</v>
      </c>
    </row>
    <row r="19" spans="2:58">
      <c r="B19" t="s">
        <v>497</v>
      </c>
    </row>
    <row r="20" spans="2:58">
      <c r="B20" t="s">
        <v>498</v>
      </c>
    </row>
    <row r="22" spans="2:58">
      <c r="B22"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B2:BF22"/>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493</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1029</v>
      </c>
      <c r="D7" s="10">
        <v>480</v>
      </c>
      <c r="E7" s="10">
        <v>546</v>
      </c>
      <c r="F7" s="10"/>
      <c r="G7" s="10">
        <v>127</v>
      </c>
      <c r="H7" s="10">
        <v>174</v>
      </c>
      <c r="I7" s="10">
        <v>175</v>
      </c>
      <c r="J7" s="10">
        <v>165</v>
      </c>
      <c r="K7" s="10">
        <v>154</v>
      </c>
      <c r="L7" s="10">
        <v>231</v>
      </c>
      <c r="M7" s="10"/>
      <c r="N7" s="10">
        <v>293</v>
      </c>
      <c r="O7" s="10">
        <v>271</v>
      </c>
      <c r="P7" s="10">
        <v>229</v>
      </c>
      <c r="Q7" s="10">
        <v>236</v>
      </c>
      <c r="R7" s="10"/>
      <c r="S7" s="10">
        <v>185</v>
      </c>
      <c r="T7" s="10">
        <v>182</v>
      </c>
      <c r="U7" s="10">
        <v>99</v>
      </c>
      <c r="V7" s="10">
        <v>124</v>
      </c>
      <c r="W7" s="10">
        <v>74</v>
      </c>
      <c r="X7" s="10">
        <v>99</v>
      </c>
      <c r="Y7" s="10">
        <v>96</v>
      </c>
      <c r="Z7" s="10">
        <v>43</v>
      </c>
      <c r="AA7" s="10">
        <v>127</v>
      </c>
      <c r="AB7" s="10"/>
      <c r="AC7" s="10">
        <v>244</v>
      </c>
      <c r="AD7" s="10">
        <v>309</v>
      </c>
      <c r="AE7" s="10">
        <v>143</v>
      </c>
      <c r="AF7" s="10">
        <v>189</v>
      </c>
      <c r="AG7" s="10">
        <v>102</v>
      </c>
      <c r="AH7" s="10">
        <v>42</v>
      </c>
      <c r="AI7" s="10"/>
      <c r="AJ7" s="10">
        <v>394</v>
      </c>
      <c r="AK7" s="10">
        <v>229</v>
      </c>
      <c r="AL7" s="10">
        <v>71</v>
      </c>
      <c r="AM7" s="10">
        <v>89</v>
      </c>
      <c r="AN7" s="10">
        <v>204</v>
      </c>
      <c r="AO7" s="10">
        <v>28</v>
      </c>
      <c r="AP7" s="10"/>
      <c r="AQ7" s="10">
        <v>304</v>
      </c>
      <c r="AR7" s="10">
        <v>570</v>
      </c>
      <c r="AS7" s="10"/>
      <c r="AT7" s="10">
        <v>821</v>
      </c>
      <c r="AU7" s="10">
        <v>204</v>
      </c>
      <c r="AV7" s="10"/>
      <c r="AW7" s="10">
        <v>382</v>
      </c>
      <c r="AX7" s="10">
        <v>647</v>
      </c>
      <c r="AY7" s="10"/>
      <c r="AZ7" s="10">
        <v>215</v>
      </c>
      <c r="BA7" s="10">
        <v>782</v>
      </c>
      <c r="BB7" s="10"/>
      <c r="BC7" s="10">
        <v>205</v>
      </c>
      <c r="BD7" s="10">
        <v>148</v>
      </c>
      <c r="BE7" s="10">
        <v>184</v>
      </c>
      <c r="BF7" s="10">
        <v>251</v>
      </c>
    </row>
    <row r="8" spans="2:58" ht="30" customHeight="1">
      <c r="B8" s="11" t="s">
        <v>85</v>
      </c>
      <c r="C8" s="11">
        <v>1032</v>
      </c>
      <c r="D8" s="11">
        <v>501</v>
      </c>
      <c r="E8" s="11">
        <v>528</v>
      </c>
      <c r="F8" s="11"/>
      <c r="G8" s="11">
        <v>148</v>
      </c>
      <c r="H8" s="11">
        <v>172</v>
      </c>
      <c r="I8" s="11">
        <v>188</v>
      </c>
      <c r="J8" s="11">
        <v>162</v>
      </c>
      <c r="K8" s="11">
        <v>145</v>
      </c>
      <c r="L8" s="11">
        <v>213</v>
      </c>
      <c r="M8" s="11"/>
      <c r="N8" s="11">
        <v>293</v>
      </c>
      <c r="O8" s="11">
        <v>269</v>
      </c>
      <c r="P8" s="11">
        <v>227</v>
      </c>
      <c r="Q8" s="11">
        <v>244</v>
      </c>
      <c r="R8" s="11"/>
      <c r="S8" s="11">
        <v>174</v>
      </c>
      <c r="T8" s="11">
        <v>183</v>
      </c>
      <c r="U8" s="11">
        <v>109</v>
      </c>
      <c r="V8" s="11">
        <v>117</v>
      </c>
      <c r="W8" s="11">
        <v>77</v>
      </c>
      <c r="X8" s="11">
        <v>107</v>
      </c>
      <c r="Y8" s="11">
        <v>95</v>
      </c>
      <c r="Z8" s="11">
        <v>41</v>
      </c>
      <c r="AA8" s="11">
        <v>129</v>
      </c>
      <c r="AB8" s="11"/>
      <c r="AC8" s="11">
        <v>247</v>
      </c>
      <c r="AD8" s="11">
        <v>306</v>
      </c>
      <c r="AE8" s="11">
        <v>145</v>
      </c>
      <c r="AF8" s="11">
        <v>190</v>
      </c>
      <c r="AG8" s="11">
        <v>102</v>
      </c>
      <c r="AH8" s="11">
        <v>42</v>
      </c>
      <c r="AI8" s="11"/>
      <c r="AJ8" s="11">
        <v>376</v>
      </c>
      <c r="AK8" s="11">
        <v>233</v>
      </c>
      <c r="AL8" s="11">
        <v>73</v>
      </c>
      <c r="AM8" s="11">
        <v>93</v>
      </c>
      <c r="AN8" s="11">
        <v>208</v>
      </c>
      <c r="AO8" s="11">
        <v>31</v>
      </c>
      <c r="AP8" s="11"/>
      <c r="AQ8" s="11">
        <v>310</v>
      </c>
      <c r="AR8" s="11">
        <v>567</v>
      </c>
      <c r="AS8" s="11"/>
      <c r="AT8" s="11">
        <v>822</v>
      </c>
      <c r="AU8" s="11">
        <v>206</v>
      </c>
      <c r="AV8" s="11"/>
      <c r="AW8" s="11">
        <v>387</v>
      </c>
      <c r="AX8" s="11">
        <v>645</v>
      </c>
      <c r="AY8" s="11"/>
      <c r="AZ8" s="11">
        <v>216</v>
      </c>
      <c r="BA8" s="11">
        <v>780</v>
      </c>
      <c r="BB8" s="11"/>
      <c r="BC8" s="11">
        <v>217</v>
      </c>
      <c r="BD8" s="11">
        <v>146</v>
      </c>
      <c r="BE8" s="11">
        <v>184</v>
      </c>
      <c r="BF8" s="11">
        <v>245</v>
      </c>
    </row>
    <row r="9" spans="2:58">
      <c r="B9" s="18" t="s">
        <v>252</v>
      </c>
      <c r="C9" s="17">
        <v>9.7618388496667E-2</v>
      </c>
      <c r="D9" s="17">
        <v>0.123233618529818</v>
      </c>
      <c r="E9" s="17">
        <v>7.1852429664308701E-2</v>
      </c>
      <c r="F9" s="17"/>
      <c r="G9" s="17">
        <v>0.121745394680809</v>
      </c>
      <c r="H9" s="17">
        <v>0.125634988762135</v>
      </c>
      <c r="I9" s="17">
        <v>0.113215755271174</v>
      </c>
      <c r="J9" s="17">
        <v>7.7284792233226096E-2</v>
      </c>
      <c r="K9" s="17">
        <v>9.5512752507697002E-2</v>
      </c>
      <c r="L9" s="17">
        <v>5.7628060171192701E-2</v>
      </c>
      <c r="M9" s="17"/>
      <c r="N9" s="17">
        <v>9.1683200333489201E-2</v>
      </c>
      <c r="O9" s="17">
        <v>9.7858488304012503E-2</v>
      </c>
      <c r="P9" s="17">
        <v>0.10627881922612099</v>
      </c>
      <c r="Q9" s="17">
        <v>9.6412703010299E-2</v>
      </c>
      <c r="R9" s="17"/>
      <c r="S9" s="17">
        <v>9.9639715795545203E-2</v>
      </c>
      <c r="T9" s="17">
        <v>0.10850232979779199</v>
      </c>
      <c r="U9" s="17">
        <v>5.1314847278749499E-2</v>
      </c>
      <c r="V9" s="17">
        <v>5.9325133396178703E-2</v>
      </c>
      <c r="W9" s="17">
        <v>0.12591328097527699</v>
      </c>
      <c r="X9" s="17">
        <v>0.15512732142287</v>
      </c>
      <c r="Y9" s="17">
        <v>6.3577013194399401E-2</v>
      </c>
      <c r="Z9" s="17">
        <v>0.11741425462508499</v>
      </c>
      <c r="AA9" s="17">
        <v>0.10738776831682501</v>
      </c>
      <c r="AB9" s="17"/>
      <c r="AC9" s="17">
        <v>0.148916616542831</v>
      </c>
      <c r="AD9" s="17">
        <v>0.102542394258233</v>
      </c>
      <c r="AE9" s="17">
        <v>8.1755383585490393E-2</v>
      </c>
      <c r="AF9" s="17">
        <v>5.4102446794259199E-2</v>
      </c>
      <c r="AG9" s="17">
        <v>5.9579315833965599E-2</v>
      </c>
      <c r="AH9" s="17">
        <v>0.104011536903723</v>
      </c>
      <c r="AI9" s="17"/>
      <c r="AJ9" s="17">
        <v>7.1746186558707195E-2</v>
      </c>
      <c r="AK9" s="17">
        <v>8.7468172449463699E-2</v>
      </c>
      <c r="AL9" s="17">
        <v>0.106451747609892</v>
      </c>
      <c r="AM9" s="17">
        <v>0.159408563613468</v>
      </c>
      <c r="AN9" s="17">
        <v>0.12032908487404401</v>
      </c>
      <c r="AO9" s="17">
        <v>0.13309712420481601</v>
      </c>
      <c r="AP9" s="17"/>
      <c r="AQ9" s="17">
        <v>0.13180053268222999</v>
      </c>
      <c r="AR9" s="17">
        <v>8.2426301551224199E-2</v>
      </c>
      <c r="AS9" s="17"/>
      <c r="AT9" s="17">
        <v>9.1923614008954505E-2</v>
      </c>
      <c r="AU9" s="17">
        <v>0.122241611684988</v>
      </c>
      <c r="AV9" s="17"/>
      <c r="AW9" s="17">
        <v>0.110298586132659</v>
      </c>
      <c r="AX9" s="17">
        <v>9.0016121577371502E-2</v>
      </c>
      <c r="AY9" s="17"/>
      <c r="AZ9" s="17">
        <v>0.156332859802508</v>
      </c>
      <c r="BA9" s="17">
        <v>8.0617866409216102E-2</v>
      </c>
      <c r="BB9" s="17"/>
      <c r="BC9" s="17">
        <v>0.15756943215103</v>
      </c>
      <c r="BD9" s="17">
        <v>0.11304415205075399</v>
      </c>
      <c r="BE9" s="17">
        <v>0.109250712116542</v>
      </c>
      <c r="BF9" s="17">
        <v>7.6808650142575596E-2</v>
      </c>
    </row>
    <row r="10" spans="2:58">
      <c r="B10" s="18" t="s">
        <v>339</v>
      </c>
      <c r="C10" s="17">
        <v>0.224918928217828</v>
      </c>
      <c r="D10" s="17">
        <v>0.23615548525354699</v>
      </c>
      <c r="E10" s="17">
        <v>0.213719847124378</v>
      </c>
      <c r="F10" s="17"/>
      <c r="G10" s="17">
        <v>0.234693362367483</v>
      </c>
      <c r="H10" s="17">
        <v>0.25275615357416897</v>
      </c>
      <c r="I10" s="17">
        <v>0.28428405386981698</v>
      </c>
      <c r="J10" s="17">
        <v>0.23249000050322499</v>
      </c>
      <c r="K10" s="17">
        <v>0.15664492047307399</v>
      </c>
      <c r="L10" s="17">
        <v>0.182453552913695</v>
      </c>
      <c r="M10" s="17"/>
      <c r="N10" s="17">
        <v>0.22589912793689901</v>
      </c>
      <c r="O10" s="17">
        <v>0.21171316763935799</v>
      </c>
      <c r="P10" s="17">
        <v>0.28240107508041101</v>
      </c>
      <c r="Q10" s="17">
        <v>0.18476805577041799</v>
      </c>
      <c r="R10" s="17"/>
      <c r="S10" s="17">
        <v>0.22143154669290299</v>
      </c>
      <c r="T10" s="17">
        <v>0.22287362567805599</v>
      </c>
      <c r="U10" s="17">
        <v>0.18077967702151801</v>
      </c>
      <c r="V10" s="17">
        <v>0.20954345495705301</v>
      </c>
      <c r="W10" s="17">
        <v>0.198279896540244</v>
      </c>
      <c r="X10" s="17">
        <v>0.31504228472750401</v>
      </c>
      <c r="Y10" s="17">
        <v>0.187349306947663</v>
      </c>
      <c r="Z10" s="17">
        <v>0.236096154958296</v>
      </c>
      <c r="AA10" s="17">
        <v>0.24905459167591201</v>
      </c>
      <c r="AB10" s="17"/>
      <c r="AC10" s="17">
        <v>0.26907054371011402</v>
      </c>
      <c r="AD10" s="17">
        <v>0.17813645490133501</v>
      </c>
      <c r="AE10" s="17">
        <v>0.197549062641352</v>
      </c>
      <c r="AF10" s="17">
        <v>0.27006872093433099</v>
      </c>
      <c r="AG10" s="17">
        <v>0.23211590361828</v>
      </c>
      <c r="AH10" s="17">
        <v>0.17783901072757999</v>
      </c>
      <c r="AI10" s="17"/>
      <c r="AJ10" s="17">
        <v>0.20662873117418801</v>
      </c>
      <c r="AK10" s="17">
        <v>0.25990318455772998</v>
      </c>
      <c r="AL10" s="17">
        <v>0.19260949604179101</v>
      </c>
      <c r="AM10" s="17">
        <v>0.241496126271561</v>
      </c>
      <c r="AN10" s="17">
        <v>0.21216113929549801</v>
      </c>
      <c r="AO10" s="17">
        <v>0.25162544260566</v>
      </c>
      <c r="AP10" s="17"/>
      <c r="AQ10" s="17">
        <v>0.25829028377170199</v>
      </c>
      <c r="AR10" s="17">
        <v>0.21596952361411101</v>
      </c>
      <c r="AS10" s="17"/>
      <c r="AT10" s="17">
        <v>0.22813658019861299</v>
      </c>
      <c r="AU10" s="17">
        <v>0.21647969071822301</v>
      </c>
      <c r="AV10" s="17"/>
      <c r="AW10" s="17">
        <v>0.24603759090134</v>
      </c>
      <c r="AX10" s="17">
        <v>0.21225747645599399</v>
      </c>
      <c r="AY10" s="17"/>
      <c r="AZ10" s="17">
        <v>0.24301509801159399</v>
      </c>
      <c r="BA10" s="17">
        <v>0.221501070534912</v>
      </c>
      <c r="BB10" s="17"/>
      <c r="BC10" s="17">
        <v>0.26547072067482103</v>
      </c>
      <c r="BD10" s="17">
        <v>0.14394706623981099</v>
      </c>
      <c r="BE10" s="17">
        <v>0.235049027262386</v>
      </c>
      <c r="BF10" s="17">
        <v>0.28017600210680499</v>
      </c>
    </row>
    <row r="11" spans="2:58">
      <c r="B11" s="18" t="s">
        <v>255</v>
      </c>
      <c r="C11" s="17">
        <v>0.29090774088543803</v>
      </c>
      <c r="D11" s="17">
        <v>0.296599673217188</v>
      </c>
      <c r="E11" s="17">
        <v>0.28721914802044202</v>
      </c>
      <c r="F11" s="17"/>
      <c r="G11" s="17">
        <v>0.23625444861800399</v>
      </c>
      <c r="H11" s="17">
        <v>0.24562349082042201</v>
      </c>
      <c r="I11" s="17">
        <v>0.257164595828965</v>
      </c>
      <c r="J11" s="17">
        <v>0.34033019825372801</v>
      </c>
      <c r="K11" s="17">
        <v>0.28402856018303002</v>
      </c>
      <c r="L11" s="17">
        <v>0.36676775076219498</v>
      </c>
      <c r="M11" s="17"/>
      <c r="N11" s="17">
        <v>0.29911080665405199</v>
      </c>
      <c r="O11" s="17">
        <v>0.27104954069002601</v>
      </c>
      <c r="P11" s="17">
        <v>0.30413022191860301</v>
      </c>
      <c r="Q11" s="17">
        <v>0.29062669066758801</v>
      </c>
      <c r="R11" s="17"/>
      <c r="S11" s="17">
        <v>0.25759889428768401</v>
      </c>
      <c r="T11" s="17">
        <v>0.29454390339180098</v>
      </c>
      <c r="U11" s="17">
        <v>0.300543171846191</v>
      </c>
      <c r="V11" s="17">
        <v>0.35958100809008697</v>
      </c>
      <c r="W11" s="17">
        <v>0.322458428692244</v>
      </c>
      <c r="X11" s="17">
        <v>0.21412690058001299</v>
      </c>
      <c r="Y11" s="17">
        <v>0.37401076931859201</v>
      </c>
      <c r="Z11" s="17">
        <v>0.175895949140319</v>
      </c>
      <c r="AA11" s="17">
        <v>0.280965239496553</v>
      </c>
      <c r="AB11" s="17"/>
      <c r="AC11" s="17">
        <v>0.23472139005378201</v>
      </c>
      <c r="AD11" s="17">
        <v>0.30899575565536502</v>
      </c>
      <c r="AE11" s="17">
        <v>0.30781356343539401</v>
      </c>
      <c r="AF11" s="17">
        <v>0.31778368184654998</v>
      </c>
      <c r="AG11" s="17">
        <v>0.30804048296181502</v>
      </c>
      <c r="AH11" s="17">
        <v>0.26838975198571302</v>
      </c>
      <c r="AI11" s="17"/>
      <c r="AJ11" s="17">
        <v>0.32427098381650998</v>
      </c>
      <c r="AK11" s="17">
        <v>0.27736296583272702</v>
      </c>
      <c r="AL11" s="17">
        <v>0.324407086389775</v>
      </c>
      <c r="AM11" s="17">
        <v>0.23690639294399701</v>
      </c>
      <c r="AN11" s="17">
        <v>0.25653284232540402</v>
      </c>
      <c r="AO11" s="17">
        <v>0.34790774324187701</v>
      </c>
      <c r="AP11" s="17"/>
      <c r="AQ11" s="17">
        <v>0.246219912683555</v>
      </c>
      <c r="AR11" s="17">
        <v>0.31842678097054899</v>
      </c>
      <c r="AS11" s="17"/>
      <c r="AT11" s="17">
        <v>0.29501381720748898</v>
      </c>
      <c r="AU11" s="17">
        <v>0.27585841114283899</v>
      </c>
      <c r="AV11" s="17"/>
      <c r="AW11" s="17">
        <v>0.28291955474899499</v>
      </c>
      <c r="AX11" s="17">
        <v>0.295696966176207</v>
      </c>
      <c r="AY11" s="17"/>
      <c r="AZ11" s="17">
        <v>0.27315290997695302</v>
      </c>
      <c r="BA11" s="17">
        <v>0.29819634724564298</v>
      </c>
      <c r="BB11" s="17"/>
      <c r="BC11" s="17">
        <v>0.25042874463443299</v>
      </c>
      <c r="BD11" s="17">
        <v>0.29494728557303901</v>
      </c>
      <c r="BE11" s="17">
        <v>0.26408677694697802</v>
      </c>
      <c r="BF11" s="17">
        <v>0.29347309260703702</v>
      </c>
    </row>
    <row r="12" spans="2:58">
      <c r="B12" s="18" t="s">
        <v>340</v>
      </c>
      <c r="C12" s="17">
        <v>0.20253753686384099</v>
      </c>
      <c r="D12" s="17">
        <v>0.183658445962564</v>
      </c>
      <c r="E12" s="17">
        <v>0.22164181964948501</v>
      </c>
      <c r="F12" s="17"/>
      <c r="G12" s="17">
        <v>0.24810291031913301</v>
      </c>
      <c r="H12" s="17">
        <v>0.182269113523925</v>
      </c>
      <c r="I12" s="17">
        <v>0.199978463427221</v>
      </c>
      <c r="J12" s="17">
        <v>0.19582801807539399</v>
      </c>
      <c r="K12" s="17">
        <v>0.22997076507137501</v>
      </c>
      <c r="L12" s="17">
        <v>0.17884931024846201</v>
      </c>
      <c r="M12" s="17"/>
      <c r="N12" s="17">
        <v>0.204292007060414</v>
      </c>
      <c r="O12" s="17">
        <v>0.24356732698108899</v>
      </c>
      <c r="P12" s="17">
        <v>0.17200644234272999</v>
      </c>
      <c r="Q12" s="17">
        <v>0.183664136332675</v>
      </c>
      <c r="R12" s="17"/>
      <c r="S12" s="17">
        <v>0.201439295680967</v>
      </c>
      <c r="T12" s="17">
        <v>0.20689710830772001</v>
      </c>
      <c r="U12" s="17">
        <v>0.237013020988457</v>
      </c>
      <c r="V12" s="17">
        <v>0.17785200818876501</v>
      </c>
      <c r="W12" s="17">
        <v>0.19612233384688299</v>
      </c>
      <c r="X12" s="17">
        <v>0.19496142894766599</v>
      </c>
      <c r="Y12" s="17">
        <v>0.228910837251695</v>
      </c>
      <c r="Z12" s="17">
        <v>0.160808520634765</v>
      </c>
      <c r="AA12" s="17">
        <v>0.19511712633971801</v>
      </c>
      <c r="AB12" s="17"/>
      <c r="AC12" s="17">
        <v>0.17100507395512801</v>
      </c>
      <c r="AD12" s="17">
        <v>0.202207581536967</v>
      </c>
      <c r="AE12" s="17">
        <v>0.227322566639</v>
      </c>
      <c r="AF12" s="17">
        <v>0.205581584623757</v>
      </c>
      <c r="AG12" s="17">
        <v>0.22266104739175299</v>
      </c>
      <c r="AH12" s="17">
        <v>0.24247379469942901</v>
      </c>
      <c r="AI12" s="17"/>
      <c r="AJ12" s="17">
        <v>0.19442251509254899</v>
      </c>
      <c r="AK12" s="17">
        <v>0.218711965059014</v>
      </c>
      <c r="AL12" s="17">
        <v>0.16937786579387501</v>
      </c>
      <c r="AM12" s="17">
        <v>0.19167756311418799</v>
      </c>
      <c r="AN12" s="17">
        <v>0.22096732374261099</v>
      </c>
      <c r="AO12" s="17">
        <v>0.171856015287248</v>
      </c>
      <c r="AP12" s="17"/>
      <c r="AQ12" s="17">
        <v>0.20893794513415301</v>
      </c>
      <c r="AR12" s="17">
        <v>0.18747445930244999</v>
      </c>
      <c r="AS12" s="17"/>
      <c r="AT12" s="17">
        <v>0.20754130872794699</v>
      </c>
      <c r="AU12" s="17">
        <v>0.18653637254282901</v>
      </c>
      <c r="AV12" s="17"/>
      <c r="AW12" s="17">
        <v>0.18336640200646401</v>
      </c>
      <c r="AX12" s="17">
        <v>0.21403137067585501</v>
      </c>
      <c r="AY12" s="17"/>
      <c r="AZ12" s="17">
        <v>0.155543108564412</v>
      </c>
      <c r="BA12" s="17">
        <v>0.213777911192922</v>
      </c>
      <c r="BB12" s="17"/>
      <c r="BC12" s="17">
        <v>0.16773825101363099</v>
      </c>
      <c r="BD12" s="17">
        <v>0.23396012380478701</v>
      </c>
      <c r="BE12" s="17">
        <v>0.22881622876949001</v>
      </c>
      <c r="BF12" s="17">
        <v>0.18577147435223099</v>
      </c>
    </row>
    <row r="13" spans="2:58">
      <c r="B13" s="18" t="s">
        <v>258</v>
      </c>
      <c r="C13" s="17">
        <v>8.7825170173113004E-2</v>
      </c>
      <c r="D13" s="17">
        <v>7.5533529559106E-2</v>
      </c>
      <c r="E13" s="17">
        <v>0.100004258862572</v>
      </c>
      <c r="F13" s="17"/>
      <c r="G13" s="17">
        <v>9.0757605202371999E-2</v>
      </c>
      <c r="H13" s="17">
        <v>0.14848053188450999</v>
      </c>
      <c r="I13" s="17">
        <v>9.02777909676417E-2</v>
      </c>
      <c r="J13" s="17">
        <v>4.2502984642983598E-2</v>
      </c>
      <c r="K13" s="17">
        <v>7.7099997768403303E-2</v>
      </c>
      <c r="L13" s="17">
        <v>7.7603402995415599E-2</v>
      </c>
      <c r="M13" s="17"/>
      <c r="N13" s="17">
        <v>0.1014305642727</v>
      </c>
      <c r="O13" s="17">
        <v>8.4148584049593897E-2</v>
      </c>
      <c r="P13" s="17">
        <v>4.7858483540629798E-2</v>
      </c>
      <c r="Q13" s="17">
        <v>0.112760634216027</v>
      </c>
      <c r="R13" s="17"/>
      <c r="S13" s="17">
        <v>6.9239107777421802E-2</v>
      </c>
      <c r="T13" s="17">
        <v>8.2408876413293794E-2</v>
      </c>
      <c r="U13" s="17">
        <v>9.3783068986358895E-2</v>
      </c>
      <c r="V13" s="17">
        <v>8.3766483940622194E-2</v>
      </c>
      <c r="W13" s="17">
        <v>0.104981049390357</v>
      </c>
      <c r="X13" s="17">
        <v>7.0079452444474305E-2</v>
      </c>
      <c r="Y13" s="17">
        <v>0.10471705466308499</v>
      </c>
      <c r="Z13" s="17">
        <v>0.18440491038083601</v>
      </c>
      <c r="AA13" s="17">
        <v>8.0101462127292106E-2</v>
      </c>
      <c r="AB13" s="17"/>
      <c r="AC13" s="17">
        <v>0.11046356502617501</v>
      </c>
      <c r="AD13" s="17">
        <v>7.1340448258265896E-2</v>
      </c>
      <c r="AE13" s="17">
        <v>0.117916229509541</v>
      </c>
      <c r="AF13" s="17">
        <v>5.5131867775020299E-2</v>
      </c>
      <c r="AG13" s="17">
        <v>8.1429748315493405E-2</v>
      </c>
      <c r="AH13" s="17">
        <v>0.134636665544554</v>
      </c>
      <c r="AI13" s="17"/>
      <c r="AJ13" s="17">
        <v>6.3157800829983499E-2</v>
      </c>
      <c r="AK13" s="17">
        <v>9.5393507938226998E-2</v>
      </c>
      <c r="AL13" s="17">
        <v>0.121417899564673</v>
      </c>
      <c r="AM13" s="17">
        <v>7.8708615694665807E-2</v>
      </c>
      <c r="AN13" s="17">
        <v>0.12467138993641499</v>
      </c>
      <c r="AO13" s="17">
        <v>3.3142670696733899E-2</v>
      </c>
      <c r="AP13" s="17"/>
      <c r="AQ13" s="17">
        <v>8.8661706134542606E-2</v>
      </c>
      <c r="AR13" s="17">
        <v>9.0551743565308596E-2</v>
      </c>
      <c r="AS13" s="17"/>
      <c r="AT13" s="17">
        <v>8.2085414304936696E-2</v>
      </c>
      <c r="AU13" s="17">
        <v>0.102797767070236</v>
      </c>
      <c r="AV13" s="17"/>
      <c r="AW13" s="17">
        <v>9.1374524987513694E-2</v>
      </c>
      <c r="AX13" s="17">
        <v>8.5697195242046401E-2</v>
      </c>
      <c r="AY13" s="17"/>
      <c r="AZ13" s="17">
        <v>8.5026550487158195E-2</v>
      </c>
      <c r="BA13" s="17">
        <v>8.9579034683176101E-2</v>
      </c>
      <c r="BB13" s="17"/>
      <c r="BC13" s="17">
        <v>0.12447365823675199</v>
      </c>
      <c r="BD13" s="17">
        <v>9.6710596299291504E-2</v>
      </c>
      <c r="BE13" s="17">
        <v>7.2970166490219299E-2</v>
      </c>
      <c r="BF13" s="17">
        <v>7.5614227436189202E-2</v>
      </c>
    </row>
    <row r="14" spans="2:58">
      <c r="B14" s="18" t="s">
        <v>101</v>
      </c>
      <c r="C14" s="17">
        <v>9.6192235363113998E-2</v>
      </c>
      <c r="D14" s="17">
        <v>8.4819247477778498E-2</v>
      </c>
      <c r="E14" s="17">
        <v>0.105562496678815</v>
      </c>
      <c r="F14" s="17"/>
      <c r="G14" s="17">
        <v>6.8446278812199404E-2</v>
      </c>
      <c r="H14" s="17">
        <v>4.5235721434839497E-2</v>
      </c>
      <c r="I14" s="17">
        <v>5.50793406351818E-2</v>
      </c>
      <c r="J14" s="17">
        <v>0.111564006291442</v>
      </c>
      <c r="K14" s="17">
        <v>0.15674300399642099</v>
      </c>
      <c r="L14" s="17">
        <v>0.13669792290903901</v>
      </c>
      <c r="M14" s="17"/>
      <c r="N14" s="17">
        <v>7.7584293742445798E-2</v>
      </c>
      <c r="O14" s="17">
        <v>9.1662892335920093E-2</v>
      </c>
      <c r="P14" s="17">
        <v>8.7324957891505697E-2</v>
      </c>
      <c r="Q14" s="17">
        <v>0.131767780002992</v>
      </c>
      <c r="R14" s="17"/>
      <c r="S14" s="17">
        <v>0.15065143976547901</v>
      </c>
      <c r="T14" s="17">
        <v>8.4774156411337898E-2</v>
      </c>
      <c r="U14" s="17">
        <v>0.136566213878726</v>
      </c>
      <c r="V14" s="17">
        <v>0.109931911427294</v>
      </c>
      <c r="W14" s="17">
        <v>5.22450105549956E-2</v>
      </c>
      <c r="X14" s="17">
        <v>5.0662611877472903E-2</v>
      </c>
      <c r="Y14" s="17">
        <v>4.1435018624565098E-2</v>
      </c>
      <c r="Z14" s="17">
        <v>0.12538021026069901</v>
      </c>
      <c r="AA14" s="17">
        <v>8.73738120437004E-2</v>
      </c>
      <c r="AB14" s="17"/>
      <c r="AC14" s="17">
        <v>6.5822810711970298E-2</v>
      </c>
      <c r="AD14" s="17">
        <v>0.13677736538983501</v>
      </c>
      <c r="AE14" s="17">
        <v>6.7643194189223196E-2</v>
      </c>
      <c r="AF14" s="17">
        <v>9.7331698026083394E-2</v>
      </c>
      <c r="AG14" s="17">
        <v>9.6173501878693293E-2</v>
      </c>
      <c r="AH14" s="17">
        <v>7.26492401390018E-2</v>
      </c>
      <c r="AI14" s="17"/>
      <c r="AJ14" s="17">
        <v>0.139773782528063</v>
      </c>
      <c r="AK14" s="17">
        <v>6.11602041628386E-2</v>
      </c>
      <c r="AL14" s="17">
        <v>8.5735904599992793E-2</v>
      </c>
      <c r="AM14" s="17">
        <v>9.1802738362121397E-2</v>
      </c>
      <c r="AN14" s="17">
        <v>6.5338219826027902E-2</v>
      </c>
      <c r="AO14" s="17">
        <v>6.2371003963665003E-2</v>
      </c>
      <c r="AP14" s="17"/>
      <c r="AQ14" s="17">
        <v>6.6089619593817497E-2</v>
      </c>
      <c r="AR14" s="17">
        <v>0.105151190996357</v>
      </c>
      <c r="AS14" s="17"/>
      <c r="AT14" s="17">
        <v>9.5299265552059795E-2</v>
      </c>
      <c r="AU14" s="17">
        <v>9.6086146840884096E-2</v>
      </c>
      <c r="AV14" s="17"/>
      <c r="AW14" s="17">
        <v>8.60033412230269E-2</v>
      </c>
      <c r="AX14" s="17">
        <v>0.102300869872526</v>
      </c>
      <c r="AY14" s="17"/>
      <c r="AZ14" s="17">
        <v>8.6929473157374995E-2</v>
      </c>
      <c r="BA14" s="17">
        <v>9.6327769934131002E-2</v>
      </c>
      <c r="BB14" s="17"/>
      <c r="BC14" s="17">
        <v>3.4319193289333298E-2</v>
      </c>
      <c r="BD14" s="17">
        <v>0.117390776032317</v>
      </c>
      <c r="BE14" s="17">
        <v>8.9827088414384901E-2</v>
      </c>
      <c r="BF14" s="17">
        <v>8.8156553355162703E-2</v>
      </c>
    </row>
    <row r="15" spans="2:58">
      <c r="B15" s="18" t="s">
        <v>259</v>
      </c>
      <c r="C15" s="21">
        <v>0.32253731671449498</v>
      </c>
      <c r="D15" s="21">
        <v>0.35938910378336397</v>
      </c>
      <c r="E15" s="21">
        <v>0.28557227678868602</v>
      </c>
      <c r="F15" s="21"/>
      <c r="G15" s="21">
        <v>0.35643875704829198</v>
      </c>
      <c r="H15" s="21">
        <v>0.378391142336304</v>
      </c>
      <c r="I15" s="21">
        <v>0.39749980914099098</v>
      </c>
      <c r="J15" s="21">
        <v>0.30977479273645198</v>
      </c>
      <c r="K15" s="21">
        <v>0.25215767298077102</v>
      </c>
      <c r="L15" s="21">
        <v>0.24008161308488801</v>
      </c>
      <c r="M15" s="21"/>
      <c r="N15" s="21">
        <v>0.31758232827038801</v>
      </c>
      <c r="O15" s="21">
        <v>0.30957165594336999</v>
      </c>
      <c r="P15" s="21">
        <v>0.38867989430653199</v>
      </c>
      <c r="Q15" s="21">
        <v>0.28118075878071702</v>
      </c>
      <c r="R15" s="21"/>
      <c r="S15" s="21">
        <v>0.32107126248844903</v>
      </c>
      <c r="T15" s="21">
        <v>0.33137595547584803</v>
      </c>
      <c r="U15" s="21">
        <v>0.232094524300267</v>
      </c>
      <c r="V15" s="21">
        <v>0.26886858835323202</v>
      </c>
      <c r="W15" s="21">
        <v>0.32419317751552101</v>
      </c>
      <c r="X15" s="21">
        <v>0.47016960615037401</v>
      </c>
      <c r="Y15" s="21">
        <v>0.25092632014206301</v>
      </c>
      <c r="Z15" s="21">
        <v>0.35351040958338198</v>
      </c>
      <c r="AA15" s="21">
        <v>0.35644235999273699</v>
      </c>
      <c r="AB15" s="21"/>
      <c r="AC15" s="21">
        <v>0.41798716025294502</v>
      </c>
      <c r="AD15" s="21">
        <v>0.28067884915956798</v>
      </c>
      <c r="AE15" s="21">
        <v>0.27930444622684197</v>
      </c>
      <c r="AF15" s="21">
        <v>0.32417116772859</v>
      </c>
      <c r="AG15" s="21">
        <v>0.29169521945224502</v>
      </c>
      <c r="AH15" s="21">
        <v>0.28185054763130302</v>
      </c>
      <c r="AI15" s="21"/>
      <c r="AJ15" s="21">
        <v>0.27837491773289502</v>
      </c>
      <c r="AK15" s="21">
        <v>0.34737135700719302</v>
      </c>
      <c r="AL15" s="21">
        <v>0.29906124365168302</v>
      </c>
      <c r="AM15" s="21">
        <v>0.40090468988502798</v>
      </c>
      <c r="AN15" s="21">
        <v>0.33249022416954199</v>
      </c>
      <c r="AO15" s="21">
        <v>0.38472256681047501</v>
      </c>
      <c r="AP15" s="21"/>
      <c r="AQ15" s="21">
        <v>0.39009081645393201</v>
      </c>
      <c r="AR15" s="21">
        <v>0.29839582516533503</v>
      </c>
      <c r="AS15" s="21"/>
      <c r="AT15" s="21">
        <v>0.32006019420756698</v>
      </c>
      <c r="AU15" s="21">
        <v>0.33872130240321102</v>
      </c>
      <c r="AV15" s="21"/>
      <c r="AW15" s="21">
        <v>0.356336177033999</v>
      </c>
      <c r="AX15" s="21">
        <v>0.30227359803336601</v>
      </c>
      <c r="AY15" s="21"/>
      <c r="AZ15" s="21">
        <v>0.39934795781410198</v>
      </c>
      <c r="BA15" s="21">
        <v>0.302118936944128</v>
      </c>
      <c r="BB15" s="21"/>
      <c r="BC15" s="21">
        <v>0.423040152825851</v>
      </c>
      <c r="BD15" s="21">
        <v>0.25699121829056598</v>
      </c>
      <c r="BE15" s="21">
        <v>0.34429973937892799</v>
      </c>
      <c r="BF15" s="21">
        <v>0.35698465224938097</v>
      </c>
    </row>
    <row r="16" spans="2:58">
      <c r="B16" s="18" t="s">
        <v>260</v>
      </c>
      <c r="C16" s="21">
        <v>0.29036270703695399</v>
      </c>
      <c r="D16" s="21">
        <v>0.25919197552167</v>
      </c>
      <c r="E16" s="21">
        <v>0.32164607851205701</v>
      </c>
      <c r="F16" s="21"/>
      <c r="G16" s="21">
        <v>0.33886051552150498</v>
      </c>
      <c r="H16" s="21">
        <v>0.33074964540843499</v>
      </c>
      <c r="I16" s="21">
        <v>0.29025625439486202</v>
      </c>
      <c r="J16" s="21">
        <v>0.23833100271837801</v>
      </c>
      <c r="K16" s="21">
        <v>0.30707076283977802</v>
      </c>
      <c r="L16" s="21">
        <v>0.25645271324387803</v>
      </c>
      <c r="M16" s="21"/>
      <c r="N16" s="21">
        <v>0.30572257133311498</v>
      </c>
      <c r="O16" s="21">
        <v>0.32771591103068298</v>
      </c>
      <c r="P16" s="21">
        <v>0.21986492588336001</v>
      </c>
      <c r="Q16" s="21">
        <v>0.29642477054870298</v>
      </c>
      <c r="R16" s="21"/>
      <c r="S16" s="21">
        <v>0.27067840345838901</v>
      </c>
      <c r="T16" s="21">
        <v>0.28930598472101399</v>
      </c>
      <c r="U16" s="21">
        <v>0.33079608997481602</v>
      </c>
      <c r="V16" s="21">
        <v>0.26161849212938698</v>
      </c>
      <c r="W16" s="21">
        <v>0.30110338323724001</v>
      </c>
      <c r="X16" s="21">
        <v>0.26504088139213999</v>
      </c>
      <c r="Y16" s="21">
        <v>0.33362789191477998</v>
      </c>
      <c r="Z16" s="21">
        <v>0.34521343101560098</v>
      </c>
      <c r="AA16" s="21">
        <v>0.27521858846700997</v>
      </c>
      <c r="AB16" s="21"/>
      <c r="AC16" s="21">
        <v>0.28146863898130298</v>
      </c>
      <c r="AD16" s="21">
        <v>0.27354802979523202</v>
      </c>
      <c r="AE16" s="21">
        <v>0.34523879614854103</v>
      </c>
      <c r="AF16" s="21">
        <v>0.26071345239877702</v>
      </c>
      <c r="AG16" s="21">
        <v>0.30409079570724601</v>
      </c>
      <c r="AH16" s="21">
        <v>0.37711046024398198</v>
      </c>
      <c r="AI16" s="21"/>
      <c r="AJ16" s="21">
        <v>0.257580315922532</v>
      </c>
      <c r="AK16" s="21">
        <v>0.31410547299724101</v>
      </c>
      <c r="AL16" s="21">
        <v>0.29079576535854901</v>
      </c>
      <c r="AM16" s="21">
        <v>0.27038617880885402</v>
      </c>
      <c r="AN16" s="21">
        <v>0.34563871367902599</v>
      </c>
      <c r="AO16" s="21">
        <v>0.20499868598398199</v>
      </c>
      <c r="AP16" s="21"/>
      <c r="AQ16" s="21">
        <v>0.29759965126869498</v>
      </c>
      <c r="AR16" s="21">
        <v>0.27802620286775898</v>
      </c>
      <c r="AS16" s="21"/>
      <c r="AT16" s="21">
        <v>0.289626723032884</v>
      </c>
      <c r="AU16" s="21">
        <v>0.28933413961306498</v>
      </c>
      <c r="AV16" s="21"/>
      <c r="AW16" s="21">
        <v>0.27474092699397801</v>
      </c>
      <c r="AX16" s="21">
        <v>0.29972856591790098</v>
      </c>
      <c r="AY16" s="21"/>
      <c r="AZ16" s="21">
        <v>0.24056965905156999</v>
      </c>
      <c r="BA16" s="21">
        <v>0.30335694587609802</v>
      </c>
      <c r="BB16" s="21"/>
      <c r="BC16" s="21">
        <v>0.29221190925038298</v>
      </c>
      <c r="BD16" s="21">
        <v>0.330670720104078</v>
      </c>
      <c r="BE16" s="21">
        <v>0.30178639525970902</v>
      </c>
      <c r="BF16" s="21">
        <v>0.26138570178842002</v>
      </c>
    </row>
    <row r="17" spans="2:58">
      <c r="B17" s="18" t="s">
        <v>261</v>
      </c>
      <c r="C17" s="22">
        <v>3.2174609677540898E-2</v>
      </c>
      <c r="D17" s="22">
        <v>0.100197128261695</v>
      </c>
      <c r="E17" s="22">
        <v>-3.6073801723370699E-2</v>
      </c>
      <c r="F17" s="22"/>
      <c r="G17" s="22">
        <v>1.7578241526787601E-2</v>
      </c>
      <c r="H17" s="22">
        <v>4.7641496927868503E-2</v>
      </c>
      <c r="I17" s="22">
        <v>0.107243554746129</v>
      </c>
      <c r="J17" s="22">
        <v>7.1443790018073702E-2</v>
      </c>
      <c r="K17" s="22">
        <v>-5.4913089859007697E-2</v>
      </c>
      <c r="L17" s="22">
        <v>-1.63711001589898E-2</v>
      </c>
      <c r="M17" s="22"/>
      <c r="N17" s="22">
        <v>1.18597569372734E-2</v>
      </c>
      <c r="O17" s="22">
        <v>-1.8144255087312901E-2</v>
      </c>
      <c r="P17" s="22">
        <v>0.16881496842317201</v>
      </c>
      <c r="Q17" s="22">
        <v>-1.52440117679855E-2</v>
      </c>
      <c r="R17" s="22"/>
      <c r="S17" s="22">
        <v>5.0392859030060098E-2</v>
      </c>
      <c r="T17" s="22">
        <v>4.20699707548342E-2</v>
      </c>
      <c r="U17" s="22">
        <v>-9.8701565674549102E-2</v>
      </c>
      <c r="V17" s="22">
        <v>7.2500962238453096E-3</v>
      </c>
      <c r="W17" s="22">
        <v>2.30897942782806E-2</v>
      </c>
      <c r="X17" s="22">
        <v>0.20512872475823299</v>
      </c>
      <c r="Y17" s="22">
        <v>-8.2701571772717405E-2</v>
      </c>
      <c r="Z17" s="22">
        <v>8.2969785677811693E-3</v>
      </c>
      <c r="AA17" s="22">
        <v>8.1223771525726601E-2</v>
      </c>
      <c r="AB17" s="22"/>
      <c r="AC17" s="22">
        <v>0.13651852127164099</v>
      </c>
      <c r="AD17" s="22">
        <v>7.13081936433524E-3</v>
      </c>
      <c r="AE17" s="22">
        <v>-6.5934349921698707E-2</v>
      </c>
      <c r="AF17" s="22">
        <v>6.3457715329813105E-2</v>
      </c>
      <c r="AG17" s="22">
        <v>-1.2395576255000901E-2</v>
      </c>
      <c r="AH17" s="22">
        <v>-9.5259912612679104E-2</v>
      </c>
      <c r="AI17" s="22"/>
      <c r="AJ17" s="22">
        <v>2.0794601810362801E-2</v>
      </c>
      <c r="AK17" s="22">
        <v>3.3265884009952403E-2</v>
      </c>
      <c r="AL17" s="22">
        <v>8.2654782931346205E-3</v>
      </c>
      <c r="AM17" s="22">
        <v>0.13051851107617499</v>
      </c>
      <c r="AN17" s="22">
        <v>-1.3148489509483699E-2</v>
      </c>
      <c r="AO17" s="22">
        <v>0.17972388082649299</v>
      </c>
      <c r="AP17" s="22"/>
      <c r="AQ17" s="22">
        <v>9.2491165185236798E-2</v>
      </c>
      <c r="AR17" s="22">
        <v>2.0369622297575898E-2</v>
      </c>
      <c r="AS17" s="22"/>
      <c r="AT17" s="22">
        <v>3.04334711746834E-2</v>
      </c>
      <c r="AU17" s="22">
        <v>4.9387162790145503E-2</v>
      </c>
      <c r="AV17" s="22"/>
      <c r="AW17" s="22">
        <v>8.15952500400213E-2</v>
      </c>
      <c r="AX17" s="22">
        <v>2.54503211546447E-3</v>
      </c>
      <c r="AY17" s="22"/>
      <c r="AZ17" s="22">
        <v>0.15877829876253199</v>
      </c>
      <c r="BA17" s="22">
        <v>-1.2380089319699E-3</v>
      </c>
      <c r="BB17" s="22"/>
      <c r="BC17" s="22">
        <v>0.13082824357546699</v>
      </c>
      <c r="BD17" s="22">
        <v>-7.3679501813512696E-2</v>
      </c>
      <c r="BE17" s="22">
        <v>4.2513344119219303E-2</v>
      </c>
      <c r="BF17" s="22">
        <v>9.5598950460960799E-2</v>
      </c>
    </row>
    <row r="18" spans="2:58">
      <c r="B18" s="16" t="s">
        <v>21</v>
      </c>
    </row>
    <row r="19" spans="2:58">
      <c r="B19" t="s">
        <v>497</v>
      </c>
    </row>
    <row r="20" spans="2:58">
      <c r="B20" t="s">
        <v>498</v>
      </c>
    </row>
    <row r="22" spans="2:58">
      <c r="B22"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B2:BF22"/>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494</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1029</v>
      </c>
      <c r="D7" s="10">
        <v>480</v>
      </c>
      <c r="E7" s="10">
        <v>546</v>
      </c>
      <c r="F7" s="10"/>
      <c r="G7" s="10">
        <v>127</v>
      </c>
      <c r="H7" s="10">
        <v>174</v>
      </c>
      <c r="I7" s="10">
        <v>175</v>
      </c>
      <c r="J7" s="10">
        <v>165</v>
      </c>
      <c r="K7" s="10">
        <v>154</v>
      </c>
      <c r="L7" s="10">
        <v>231</v>
      </c>
      <c r="M7" s="10"/>
      <c r="N7" s="10">
        <v>293</v>
      </c>
      <c r="O7" s="10">
        <v>271</v>
      </c>
      <c r="P7" s="10">
        <v>229</v>
      </c>
      <c r="Q7" s="10">
        <v>236</v>
      </c>
      <c r="R7" s="10"/>
      <c r="S7" s="10">
        <v>185</v>
      </c>
      <c r="T7" s="10">
        <v>182</v>
      </c>
      <c r="U7" s="10">
        <v>99</v>
      </c>
      <c r="V7" s="10">
        <v>124</v>
      </c>
      <c r="W7" s="10">
        <v>74</v>
      </c>
      <c r="X7" s="10">
        <v>99</v>
      </c>
      <c r="Y7" s="10">
        <v>96</v>
      </c>
      <c r="Z7" s="10">
        <v>43</v>
      </c>
      <c r="AA7" s="10">
        <v>127</v>
      </c>
      <c r="AB7" s="10"/>
      <c r="AC7" s="10">
        <v>244</v>
      </c>
      <c r="AD7" s="10">
        <v>309</v>
      </c>
      <c r="AE7" s="10">
        <v>143</v>
      </c>
      <c r="AF7" s="10">
        <v>189</v>
      </c>
      <c r="AG7" s="10">
        <v>102</v>
      </c>
      <c r="AH7" s="10">
        <v>42</v>
      </c>
      <c r="AI7" s="10"/>
      <c r="AJ7" s="10">
        <v>394</v>
      </c>
      <c r="AK7" s="10">
        <v>229</v>
      </c>
      <c r="AL7" s="10">
        <v>71</v>
      </c>
      <c r="AM7" s="10">
        <v>89</v>
      </c>
      <c r="AN7" s="10">
        <v>204</v>
      </c>
      <c r="AO7" s="10">
        <v>28</v>
      </c>
      <c r="AP7" s="10"/>
      <c r="AQ7" s="10">
        <v>304</v>
      </c>
      <c r="AR7" s="10">
        <v>570</v>
      </c>
      <c r="AS7" s="10"/>
      <c r="AT7" s="10">
        <v>821</v>
      </c>
      <c r="AU7" s="10">
        <v>204</v>
      </c>
      <c r="AV7" s="10"/>
      <c r="AW7" s="10">
        <v>382</v>
      </c>
      <c r="AX7" s="10">
        <v>647</v>
      </c>
      <c r="AY7" s="10"/>
      <c r="AZ7" s="10">
        <v>215</v>
      </c>
      <c r="BA7" s="10">
        <v>782</v>
      </c>
      <c r="BB7" s="10"/>
      <c r="BC7" s="10">
        <v>205</v>
      </c>
      <c r="BD7" s="10">
        <v>148</v>
      </c>
      <c r="BE7" s="10">
        <v>184</v>
      </c>
      <c r="BF7" s="10">
        <v>251</v>
      </c>
    </row>
    <row r="8" spans="2:58" ht="30" customHeight="1">
      <c r="B8" s="11" t="s">
        <v>85</v>
      </c>
      <c r="C8" s="11">
        <v>1032</v>
      </c>
      <c r="D8" s="11">
        <v>501</v>
      </c>
      <c r="E8" s="11">
        <v>528</v>
      </c>
      <c r="F8" s="11"/>
      <c r="G8" s="11">
        <v>148</v>
      </c>
      <c r="H8" s="11">
        <v>172</v>
      </c>
      <c r="I8" s="11">
        <v>188</v>
      </c>
      <c r="J8" s="11">
        <v>162</v>
      </c>
      <c r="K8" s="11">
        <v>145</v>
      </c>
      <c r="L8" s="11">
        <v>213</v>
      </c>
      <c r="M8" s="11"/>
      <c r="N8" s="11">
        <v>293</v>
      </c>
      <c r="O8" s="11">
        <v>269</v>
      </c>
      <c r="P8" s="11">
        <v>227</v>
      </c>
      <c r="Q8" s="11">
        <v>244</v>
      </c>
      <c r="R8" s="11"/>
      <c r="S8" s="11">
        <v>174</v>
      </c>
      <c r="T8" s="11">
        <v>183</v>
      </c>
      <c r="U8" s="11">
        <v>109</v>
      </c>
      <c r="V8" s="11">
        <v>117</v>
      </c>
      <c r="W8" s="11">
        <v>77</v>
      </c>
      <c r="X8" s="11">
        <v>107</v>
      </c>
      <c r="Y8" s="11">
        <v>95</v>
      </c>
      <c r="Z8" s="11">
        <v>41</v>
      </c>
      <c r="AA8" s="11">
        <v>129</v>
      </c>
      <c r="AB8" s="11"/>
      <c r="AC8" s="11">
        <v>247</v>
      </c>
      <c r="AD8" s="11">
        <v>306</v>
      </c>
      <c r="AE8" s="11">
        <v>145</v>
      </c>
      <c r="AF8" s="11">
        <v>190</v>
      </c>
      <c r="AG8" s="11">
        <v>102</v>
      </c>
      <c r="AH8" s="11">
        <v>42</v>
      </c>
      <c r="AI8" s="11"/>
      <c r="AJ8" s="11">
        <v>376</v>
      </c>
      <c r="AK8" s="11">
        <v>233</v>
      </c>
      <c r="AL8" s="11">
        <v>73</v>
      </c>
      <c r="AM8" s="11">
        <v>93</v>
      </c>
      <c r="AN8" s="11">
        <v>208</v>
      </c>
      <c r="AO8" s="11">
        <v>31</v>
      </c>
      <c r="AP8" s="11"/>
      <c r="AQ8" s="11">
        <v>310</v>
      </c>
      <c r="AR8" s="11">
        <v>567</v>
      </c>
      <c r="AS8" s="11"/>
      <c r="AT8" s="11">
        <v>822</v>
      </c>
      <c r="AU8" s="11">
        <v>206</v>
      </c>
      <c r="AV8" s="11"/>
      <c r="AW8" s="11">
        <v>387</v>
      </c>
      <c r="AX8" s="11">
        <v>645</v>
      </c>
      <c r="AY8" s="11"/>
      <c r="AZ8" s="11">
        <v>216</v>
      </c>
      <c r="BA8" s="11">
        <v>780</v>
      </c>
      <c r="BB8" s="11"/>
      <c r="BC8" s="11">
        <v>217</v>
      </c>
      <c r="BD8" s="11">
        <v>146</v>
      </c>
      <c r="BE8" s="11">
        <v>184</v>
      </c>
      <c r="BF8" s="11">
        <v>245</v>
      </c>
    </row>
    <row r="9" spans="2:58">
      <c r="B9" s="18" t="s">
        <v>252</v>
      </c>
      <c r="C9" s="17">
        <v>0.17547276575607401</v>
      </c>
      <c r="D9" s="17">
        <v>0.185333029529238</v>
      </c>
      <c r="E9" s="17">
        <v>0.165113212621259</v>
      </c>
      <c r="F9" s="17"/>
      <c r="G9" s="17">
        <v>0.25856743834847301</v>
      </c>
      <c r="H9" s="17">
        <v>0.229918643446645</v>
      </c>
      <c r="I9" s="17">
        <v>0.204738932952335</v>
      </c>
      <c r="J9" s="17">
        <v>0.16822427707957999</v>
      </c>
      <c r="K9" s="17">
        <v>0.110245530462903</v>
      </c>
      <c r="L9" s="17">
        <v>9.50102618828189E-2</v>
      </c>
      <c r="M9" s="17"/>
      <c r="N9" s="17">
        <v>0.15618927995592199</v>
      </c>
      <c r="O9" s="17">
        <v>0.170453652339522</v>
      </c>
      <c r="P9" s="17">
        <v>0.17137475628125301</v>
      </c>
      <c r="Q9" s="17">
        <v>0.20795786339469199</v>
      </c>
      <c r="R9" s="17"/>
      <c r="S9" s="17">
        <v>0.19636514257433901</v>
      </c>
      <c r="T9" s="17">
        <v>0.190720692373051</v>
      </c>
      <c r="U9" s="17">
        <v>0.14225701672901001</v>
      </c>
      <c r="V9" s="17">
        <v>0.161023754562859</v>
      </c>
      <c r="W9" s="17">
        <v>0.17621112659680499</v>
      </c>
      <c r="X9" s="17">
        <v>0.23869362159513199</v>
      </c>
      <c r="Y9" s="17">
        <v>0.107977263333076</v>
      </c>
      <c r="Z9" s="17">
        <v>0.147559681039964</v>
      </c>
      <c r="AA9" s="17">
        <v>0.17259743149552101</v>
      </c>
      <c r="AB9" s="17"/>
      <c r="AC9" s="17">
        <v>0.21980972991480799</v>
      </c>
      <c r="AD9" s="17">
        <v>0.19343965668514401</v>
      </c>
      <c r="AE9" s="17">
        <v>0.202348493427771</v>
      </c>
      <c r="AF9" s="17">
        <v>9.6793347696110907E-2</v>
      </c>
      <c r="AG9" s="17">
        <v>0.164037686465835</v>
      </c>
      <c r="AH9" s="17">
        <v>7.5926331906678607E-2</v>
      </c>
      <c r="AI9" s="17"/>
      <c r="AJ9" s="17">
        <v>0.11612574474105999</v>
      </c>
      <c r="AK9" s="17">
        <v>0.163338868150019</v>
      </c>
      <c r="AL9" s="17">
        <v>0.28937057951286199</v>
      </c>
      <c r="AM9" s="17">
        <v>0.310438194212311</v>
      </c>
      <c r="AN9" s="17">
        <v>0.170225404215224</v>
      </c>
      <c r="AO9" s="17">
        <v>0.332177617552324</v>
      </c>
      <c r="AP9" s="17"/>
      <c r="AQ9" s="17">
        <v>0.198001965314449</v>
      </c>
      <c r="AR9" s="17">
        <v>0.17723300765804501</v>
      </c>
      <c r="AS9" s="17"/>
      <c r="AT9" s="17">
        <v>0.168343699407275</v>
      </c>
      <c r="AU9" s="17">
        <v>0.20733860545989599</v>
      </c>
      <c r="AV9" s="17"/>
      <c r="AW9" s="17">
        <v>0.20723778272547</v>
      </c>
      <c r="AX9" s="17">
        <v>0.15642841450622899</v>
      </c>
      <c r="AY9" s="17"/>
      <c r="AZ9" s="17">
        <v>0.22827749878501699</v>
      </c>
      <c r="BA9" s="17">
        <v>0.16383455207266201</v>
      </c>
      <c r="BB9" s="17"/>
      <c r="BC9" s="17">
        <v>0.25275602298308902</v>
      </c>
      <c r="BD9" s="17">
        <v>0.22857463642511999</v>
      </c>
      <c r="BE9" s="17">
        <v>0.17221116853777199</v>
      </c>
      <c r="BF9" s="17">
        <v>0.11372725187957899</v>
      </c>
    </row>
    <row r="10" spans="2:58">
      <c r="B10" s="18" t="s">
        <v>339</v>
      </c>
      <c r="C10" s="17">
        <v>0.37564271125196602</v>
      </c>
      <c r="D10" s="17">
        <v>0.403552235171802</v>
      </c>
      <c r="E10" s="17">
        <v>0.347524883430887</v>
      </c>
      <c r="F10" s="17"/>
      <c r="G10" s="17">
        <v>0.37709677537255298</v>
      </c>
      <c r="H10" s="17">
        <v>0.42133661472953399</v>
      </c>
      <c r="I10" s="17">
        <v>0.378664146918124</v>
      </c>
      <c r="J10" s="17">
        <v>0.38252765175701697</v>
      </c>
      <c r="K10" s="17">
        <v>0.34565586350938798</v>
      </c>
      <c r="L10" s="17">
        <v>0.34606034238125599</v>
      </c>
      <c r="M10" s="17"/>
      <c r="N10" s="17">
        <v>0.407219764410722</v>
      </c>
      <c r="O10" s="17">
        <v>0.38792716200333099</v>
      </c>
      <c r="P10" s="17">
        <v>0.32277250316033401</v>
      </c>
      <c r="Q10" s="17">
        <v>0.37344450533471402</v>
      </c>
      <c r="R10" s="17"/>
      <c r="S10" s="17">
        <v>0.39217764048849801</v>
      </c>
      <c r="T10" s="17">
        <v>0.34268579596204901</v>
      </c>
      <c r="U10" s="17">
        <v>0.48292383375846898</v>
      </c>
      <c r="V10" s="17">
        <v>0.390949799379124</v>
      </c>
      <c r="W10" s="17">
        <v>0.35577272551421901</v>
      </c>
      <c r="X10" s="17">
        <v>0.33888558144502101</v>
      </c>
      <c r="Y10" s="17">
        <v>0.42296338353758001</v>
      </c>
      <c r="Z10" s="17">
        <v>0.30773146302440202</v>
      </c>
      <c r="AA10" s="17">
        <v>0.32454689837876199</v>
      </c>
      <c r="AB10" s="17"/>
      <c r="AC10" s="17">
        <v>0.37250194420410299</v>
      </c>
      <c r="AD10" s="17">
        <v>0.35949344028135599</v>
      </c>
      <c r="AE10" s="17">
        <v>0.41634766876100798</v>
      </c>
      <c r="AF10" s="17">
        <v>0.39014826888395798</v>
      </c>
      <c r="AG10" s="17">
        <v>0.351413097093421</v>
      </c>
      <c r="AH10" s="17">
        <v>0.36474027776636803</v>
      </c>
      <c r="AI10" s="17"/>
      <c r="AJ10" s="17">
        <v>0.35195075388172797</v>
      </c>
      <c r="AK10" s="17">
        <v>0.39855771055733902</v>
      </c>
      <c r="AL10" s="17">
        <v>0.38734474323693602</v>
      </c>
      <c r="AM10" s="17">
        <v>0.30283143305995702</v>
      </c>
      <c r="AN10" s="17">
        <v>0.41301682424354103</v>
      </c>
      <c r="AO10" s="17">
        <v>0.37636888687740599</v>
      </c>
      <c r="AP10" s="17"/>
      <c r="AQ10" s="17">
        <v>0.38408362107948901</v>
      </c>
      <c r="AR10" s="17">
        <v>0.37249919518635699</v>
      </c>
      <c r="AS10" s="17"/>
      <c r="AT10" s="17">
        <v>0.37034823596548</v>
      </c>
      <c r="AU10" s="17">
        <v>0.39974657295157301</v>
      </c>
      <c r="AV10" s="17"/>
      <c r="AW10" s="17">
        <v>0.36169884238469702</v>
      </c>
      <c r="AX10" s="17">
        <v>0.38400259775056</v>
      </c>
      <c r="AY10" s="17"/>
      <c r="AZ10" s="17">
        <v>0.37384813599088901</v>
      </c>
      <c r="BA10" s="17">
        <v>0.37787838576952398</v>
      </c>
      <c r="BB10" s="17"/>
      <c r="BC10" s="17">
        <v>0.38202425173090598</v>
      </c>
      <c r="BD10" s="17">
        <v>0.36961881657469903</v>
      </c>
      <c r="BE10" s="17">
        <v>0.40696998554056302</v>
      </c>
      <c r="BF10" s="17">
        <v>0.33550669323898602</v>
      </c>
    </row>
    <row r="11" spans="2:58">
      <c r="B11" s="18" t="s">
        <v>255</v>
      </c>
      <c r="C11" s="17">
        <v>0.22950429799788799</v>
      </c>
      <c r="D11" s="17">
        <v>0.21391640519306901</v>
      </c>
      <c r="E11" s="17">
        <v>0.24564459332671901</v>
      </c>
      <c r="F11" s="17"/>
      <c r="G11" s="17">
        <v>0.18066790006887001</v>
      </c>
      <c r="H11" s="17">
        <v>0.17320264642674801</v>
      </c>
      <c r="I11" s="17">
        <v>0.18210566433663</v>
      </c>
      <c r="J11" s="17">
        <v>0.28223043773270901</v>
      </c>
      <c r="K11" s="17">
        <v>0.26391876206537201</v>
      </c>
      <c r="L11" s="17">
        <v>0.29079351489806998</v>
      </c>
      <c r="M11" s="17"/>
      <c r="N11" s="17">
        <v>0.2051499023203</v>
      </c>
      <c r="O11" s="17">
        <v>0.220511214349045</v>
      </c>
      <c r="P11" s="17">
        <v>0.29092195045324498</v>
      </c>
      <c r="Q11" s="17">
        <v>0.21145113028373799</v>
      </c>
      <c r="R11" s="17"/>
      <c r="S11" s="17">
        <v>0.180072325385427</v>
      </c>
      <c r="T11" s="17">
        <v>0.24438796250964101</v>
      </c>
      <c r="U11" s="17">
        <v>0.22288451654573899</v>
      </c>
      <c r="V11" s="17">
        <v>0.26115424032071899</v>
      </c>
      <c r="W11" s="17">
        <v>0.23051420819108201</v>
      </c>
      <c r="X11" s="17">
        <v>0.22263830656956499</v>
      </c>
      <c r="Y11" s="17">
        <v>0.245340458275701</v>
      </c>
      <c r="Z11" s="17">
        <v>0.17274413642800401</v>
      </c>
      <c r="AA11" s="17">
        <v>0.26369663799641602</v>
      </c>
      <c r="AB11" s="17"/>
      <c r="AC11" s="17">
        <v>0.19692610971768201</v>
      </c>
      <c r="AD11" s="17">
        <v>0.215808022831082</v>
      </c>
      <c r="AE11" s="17">
        <v>0.198980123576458</v>
      </c>
      <c r="AF11" s="17">
        <v>0.27275481385662997</v>
      </c>
      <c r="AG11" s="17">
        <v>0.28032721019605999</v>
      </c>
      <c r="AH11" s="17">
        <v>0.30633826008239701</v>
      </c>
      <c r="AI11" s="17"/>
      <c r="AJ11" s="17">
        <v>0.27560497721251098</v>
      </c>
      <c r="AK11" s="17">
        <v>0.247494032593362</v>
      </c>
      <c r="AL11" s="17">
        <v>0.13808445163021699</v>
      </c>
      <c r="AM11" s="17">
        <v>0.182703503226671</v>
      </c>
      <c r="AN11" s="17">
        <v>0.190891894460545</v>
      </c>
      <c r="AO11" s="17">
        <v>0.21176422206552001</v>
      </c>
      <c r="AP11" s="17"/>
      <c r="AQ11" s="17">
        <v>0.21373915616467101</v>
      </c>
      <c r="AR11" s="17">
        <v>0.23133281145854601</v>
      </c>
      <c r="AS11" s="17"/>
      <c r="AT11" s="17">
        <v>0.24058829065281501</v>
      </c>
      <c r="AU11" s="17">
        <v>0.18525365304529201</v>
      </c>
      <c r="AV11" s="17"/>
      <c r="AW11" s="17">
        <v>0.26145847614165502</v>
      </c>
      <c r="AX11" s="17">
        <v>0.21034653733758901</v>
      </c>
      <c r="AY11" s="17"/>
      <c r="AZ11" s="17">
        <v>0.234381382207138</v>
      </c>
      <c r="BA11" s="17">
        <v>0.22805587860208801</v>
      </c>
      <c r="BB11" s="17"/>
      <c r="BC11" s="17">
        <v>0.15606130765556001</v>
      </c>
      <c r="BD11" s="17">
        <v>0.20052888883259901</v>
      </c>
      <c r="BE11" s="17">
        <v>0.21117286989935299</v>
      </c>
      <c r="BF11" s="17">
        <v>0.30634680962759803</v>
      </c>
    </row>
    <row r="12" spans="2:58">
      <c r="B12" s="18" t="s">
        <v>340</v>
      </c>
      <c r="C12" s="17">
        <v>0.112249286894613</v>
      </c>
      <c r="D12" s="17">
        <v>0.106774993586098</v>
      </c>
      <c r="E12" s="17">
        <v>0.118103826997688</v>
      </c>
      <c r="F12" s="17"/>
      <c r="G12" s="17">
        <v>0.106139458818045</v>
      </c>
      <c r="H12" s="17">
        <v>7.4188599618899301E-2</v>
      </c>
      <c r="I12" s="17">
        <v>0.116150967675361</v>
      </c>
      <c r="J12" s="17">
        <v>8.7421976611128702E-2</v>
      </c>
      <c r="K12" s="17">
        <v>0.14539942644471801</v>
      </c>
      <c r="L12" s="17">
        <v>0.14187112347440001</v>
      </c>
      <c r="M12" s="17"/>
      <c r="N12" s="17">
        <v>0.113766130936419</v>
      </c>
      <c r="O12" s="17">
        <v>0.10726919427588499</v>
      </c>
      <c r="P12" s="17">
        <v>0.13041932081160101</v>
      </c>
      <c r="Q12" s="17">
        <v>9.8996771951281301E-2</v>
      </c>
      <c r="R12" s="17"/>
      <c r="S12" s="17">
        <v>0.122194144208447</v>
      </c>
      <c r="T12" s="17">
        <v>0.14977381934101899</v>
      </c>
      <c r="U12" s="17">
        <v>4.99711971676884E-2</v>
      </c>
      <c r="V12" s="17">
        <v>9.0908624799899501E-2</v>
      </c>
      <c r="W12" s="17">
        <v>6.9557941694685599E-2</v>
      </c>
      <c r="X12" s="17">
        <v>9.0809038423921601E-2</v>
      </c>
      <c r="Y12" s="17">
        <v>0.101306088151306</v>
      </c>
      <c r="Z12" s="17">
        <v>0.27198067742804</v>
      </c>
      <c r="AA12" s="17">
        <v>0.117997075495741</v>
      </c>
      <c r="AB12" s="17"/>
      <c r="AC12" s="17">
        <v>9.6426280229075401E-2</v>
      </c>
      <c r="AD12" s="17">
        <v>0.123671965514025</v>
      </c>
      <c r="AE12" s="17">
        <v>7.9910661054652499E-2</v>
      </c>
      <c r="AF12" s="17">
        <v>0.15611137959640001</v>
      </c>
      <c r="AG12" s="17">
        <v>0.108626066058349</v>
      </c>
      <c r="AH12" s="17">
        <v>4.3672763580619799E-2</v>
      </c>
      <c r="AI12" s="17"/>
      <c r="AJ12" s="17">
        <v>0.13819425918196901</v>
      </c>
      <c r="AK12" s="17">
        <v>0.112912312929631</v>
      </c>
      <c r="AL12" s="17">
        <v>9.3690636127859495E-2</v>
      </c>
      <c r="AM12" s="17">
        <v>0.107259821833666</v>
      </c>
      <c r="AN12" s="17">
        <v>8.9513348384278102E-2</v>
      </c>
      <c r="AO12" s="17">
        <v>3.3142670696733899E-2</v>
      </c>
      <c r="AP12" s="17"/>
      <c r="AQ12" s="17">
        <v>8.4688989991223498E-2</v>
      </c>
      <c r="AR12" s="17">
        <v>0.12667909873676</v>
      </c>
      <c r="AS12" s="17"/>
      <c r="AT12" s="17">
        <v>0.116911456632947</v>
      </c>
      <c r="AU12" s="17">
        <v>8.5183243968100397E-2</v>
      </c>
      <c r="AV12" s="17"/>
      <c r="AW12" s="17">
        <v>8.3667137360101604E-2</v>
      </c>
      <c r="AX12" s="17">
        <v>0.12938538651437001</v>
      </c>
      <c r="AY12" s="17"/>
      <c r="AZ12" s="17">
        <v>6.5249671075342103E-2</v>
      </c>
      <c r="BA12" s="17">
        <v>0.12577657119783101</v>
      </c>
      <c r="BB12" s="17"/>
      <c r="BC12" s="17">
        <v>8.5550143632563302E-2</v>
      </c>
      <c r="BD12" s="17">
        <v>9.7117911151859498E-2</v>
      </c>
      <c r="BE12" s="17">
        <v>9.5722003088578006E-2</v>
      </c>
      <c r="BF12" s="17">
        <v>0.15026830198129201</v>
      </c>
    </row>
    <row r="13" spans="2:58">
      <c r="B13" s="18" t="s">
        <v>258</v>
      </c>
      <c r="C13" s="17">
        <v>7.9768461574480504E-2</v>
      </c>
      <c r="D13" s="17">
        <v>6.6409537330252094E-2</v>
      </c>
      <c r="E13" s="17">
        <v>9.2912774390171496E-2</v>
      </c>
      <c r="F13" s="17"/>
      <c r="G13" s="17">
        <v>6.12649867415547E-2</v>
      </c>
      <c r="H13" s="17">
        <v>0.101353495778174</v>
      </c>
      <c r="I13" s="17">
        <v>8.9573879298466899E-2</v>
      </c>
      <c r="J13" s="17">
        <v>5.6423199814195302E-2</v>
      </c>
      <c r="K13" s="17">
        <v>8.4560192914111598E-2</v>
      </c>
      <c r="L13" s="17">
        <v>8.2211881668244405E-2</v>
      </c>
      <c r="M13" s="17"/>
      <c r="N13" s="17">
        <v>9.54526469076242E-2</v>
      </c>
      <c r="O13" s="17">
        <v>8.2063377861905207E-2</v>
      </c>
      <c r="P13" s="17">
        <v>4.6566176511330298E-2</v>
      </c>
      <c r="Q13" s="17">
        <v>8.9333311794114106E-2</v>
      </c>
      <c r="R13" s="17"/>
      <c r="S13" s="17">
        <v>7.3899389860670503E-2</v>
      </c>
      <c r="T13" s="17">
        <v>4.3366481555392702E-2</v>
      </c>
      <c r="U13" s="17">
        <v>8.2212898881253799E-2</v>
      </c>
      <c r="V13" s="17">
        <v>8.8356019784243206E-2</v>
      </c>
      <c r="W13" s="17">
        <v>0.14171896095009401</v>
      </c>
      <c r="X13" s="17">
        <v>7.8539545708710801E-2</v>
      </c>
      <c r="Y13" s="17">
        <v>9.2225967932478406E-2</v>
      </c>
      <c r="Z13" s="17">
        <v>7.6861279960395101E-2</v>
      </c>
      <c r="AA13" s="17">
        <v>8.5069799061789297E-2</v>
      </c>
      <c r="AB13" s="17"/>
      <c r="AC13" s="17">
        <v>9.9098220691368505E-2</v>
      </c>
      <c r="AD13" s="17">
        <v>6.00709281899834E-2</v>
      </c>
      <c r="AE13" s="17">
        <v>9.6048137341753395E-2</v>
      </c>
      <c r="AF13" s="17">
        <v>6.3303661471747597E-2</v>
      </c>
      <c r="AG13" s="17">
        <v>6.5813171164269005E-2</v>
      </c>
      <c r="AH13" s="17">
        <v>0.16165962193015901</v>
      </c>
      <c r="AI13" s="17"/>
      <c r="AJ13" s="17">
        <v>7.9437097155510297E-2</v>
      </c>
      <c r="AK13" s="17">
        <v>6.5437758870896506E-2</v>
      </c>
      <c r="AL13" s="17">
        <v>6.6566824834094596E-2</v>
      </c>
      <c r="AM13" s="17">
        <v>6.4930034288695496E-2</v>
      </c>
      <c r="AN13" s="17">
        <v>0.114370810322785</v>
      </c>
      <c r="AO13" s="17">
        <v>4.6546602808016299E-2</v>
      </c>
      <c r="AP13" s="17"/>
      <c r="AQ13" s="17">
        <v>9.7417071815811607E-2</v>
      </c>
      <c r="AR13" s="17">
        <v>6.5613738896747695E-2</v>
      </c>
      <c r="AS13" s="17"/>
      <c r="AT13" s="17">
        <v>7.73106916786932E-2</v>
      </c>
      <c r="AU13" s="17">
        <v>9.1130970926133106E-2</v>
      </c>
      <c r="AV13" s="17"/>
      <c r="AW13" s="17">
        <v>7.00192688807246E-2</v>
      </c>
      <c r="AX13" s="17">
        <v>8.5613478129680204E-2</v>
      </c>
      <c r="AY13" s="17"/>
      <c r="AZ13" s="17">
        <v>7.9975366947129006E-2</v>
      </c>
      <c r="BA13" s="17">
        <v>7.77024481908552E-2</v>
      </c>
      <c r="BB13" s="17"/>
      <c r="BC13" s="17">
        <v>0.11960184307098801</v>
      </c>
      <c r="BD13" s="17">
        <v>6.0183333775731103E-2</v>
      </c>
      <c r="BE13" s="17">
        <v>8.8593195417734902E-2</v>
      </c>
      <c r="BF13" s="17">
        <v>6.6071234297726406E-2</v>
      </c>
    </row>
    <row r="14" spans="2:58">
      <c r="B14" s="18" t="s">
        <v>101</v>
      </c>
      <c r="C14" s="17">
        <v>2.7362476524978099E-2</v>
      </c>
      <c r="D14" s="17">
        <v>2.40137991895411E-2</v>
      </c>
      <c r="E14" s="17">
        <v>3.0700709233274701E-2</v>
      </c>
      <c r="F14" s="17"/>
      <c r="G14" s="17">
        <v>1.6263440650504501E-2</v>
      </c>
      <c r="H14" s="17">
        <v>0</v>
      </c>
      <c r="I14" s="17">
        <v>2.8766408819083E-2</v>
      </c>
      <c r="J14" s="17">
        <v>2.3172457005369199E-2</v>
      </c>
      <c r="K14" s="17">
        <v>5.0220224603508098E-2</v>
      </c>
      <c r="L14" s="17">
        <v>4.4052875695210797E-2</v>
      </c>
      <c r="M14" s="17"/>
      <c r="N14" s="17">
        <v>2.2222275469014001E-2</v>
      </c>
      <c r="O14" s="17">
        <v>3.1775399170311698E-2</v>
      </c>
      <c r="P14" s="17">
        <v>3.7945292782235601E-2</v>
      </c>
      <c r="Q14" s="17">
        <v>1.8816417241460499E-2</v>
      </c>
      <c r="R14" s="17"/>
      <c r="S14" s="17">
        <v>3.5291357482618399E-2</v>
      </c>
      <c r="T14" s="17">
        <v>2.9065248258847098E-2</v>
      </c>
      <c r="U14" s="17">
        <v>1.9750536917839699E-2</v>
      </c>
      <c r="V14" s="17">
        <v>7.6075611531553596E-3</v>
      </c>
      <c r="W14" s="17">
        <v>2.6225037053114301E-2</v>
      </c>
      <c r="X14" s="17">
        <v>3.0433906257649201E-2</v>
      </c>
      <c r="Y14" s="17">
        <v>3.0186838769858702E-2</v>
      </c>
      <c r="Z14" s="17">
        <v>2.3122762119193899E-2</v>
      </c>
      <c r="AA14" s="17">
        <v>3.6092157571771998E-2</v>
      </c>
      <c r="AB14" s="17"/>
      <c r="AC14" s="17">
        <v>1.52377152429626E-2</v>
      </c>
      <c r="AD14" s="17">
        <v>4.7515986498409497E-2</v>
      </c>
      <c r="AE14" s="17">
        <v>6.3649158383573198E-3</v>
      </c>
      <c r="AF14" s="17">
        <v>2.0888528495153699E-2</v>
      </c>
      <c r="AG14" s="17">
        <v>2.9782769022065E-2</v>
      </c>
      <c r="AH14" s="17">
        <v>4.7662744733778302E-2</v>
      </c>
      <c r="AI14" s="17"/>
      <c r="AJ14" s="17">
        <v>3.8687167827220897E-2</v>
      </c>
      <c r="AK14" s="17">
        <v>1.22593168987522E-2</v>
      </c>
      <c r="AL14" s="17">
        <v>2.4942764658031E-2</v>
      </c>
      <c r="AM14" s="17">
        <v>3.1837013378699902E-2</v>
      </c>
      <c r="AN14" s="17">
        <v>2.1981718373627501E-2</v>
      </c>
      <c r="AO14" s="17">
        <v>0</v>
      </c>
      <c r="AP14" s="17"/>
      <c r="AQ14" s="17">
        <v>2.2069195634355498E-2</v>
      </c>
      <c r="AR14" s="17">
        <v>2.6642148063544899E-2</v>
      </c>
      <c r="AS14" s="17"/>
      <c r="AT14" s="17">
        <v>2.6497625662789698E-2</v>
      </c>
      <c r="AU14" s="17">
        <v>3.1346953649005499E-2</v>
      </c>
      <c r="AV14" s="17"/>
      <c r="AW14" s="17">
        <v>1.5918492507352201E-2</v>
      </c>
      <c r="AX14" s="17">
        <v>3.4223585761572202E-2</v>
      </c>
      <c r="AY14" s="17"/>
      <c r="AZ14" s="17">
        <v>1.8267944994484302E-2</v>
      </c>
      <c r="BA14" s="17">
        <v>2.6752164167040501E-2</v>
      </c>
      <c r="BB14" s="17"/>
      <c r="BC14" s="17">
        <v>4.0064309268937996E-3</v>
      </c>
      <c r="BD14" s="17">
        <v>4.3976413239991803E-2</v>
      </c>
      <c r="BE14" s="17">
        <v>2.53307775160002E-2</v>
      </c>
      <c r="BF14" s="17">
        <v>2.8079708974818599E-2</v>
      </c>
    </row>
    <row r="15" spans="2:58">
      <c r="B15" s="18" t="s">
        <v>259</v>
      </c>
      <c r="C15" s="21">
        <v>0.55111547700803998</v>
      </c>
      <c r="D15" s="21">
        <v>0.58888526470103897</v>
      </c>
      <c r="E15" s="21">
        <v>0.51263809605214705</v>
      </c>
      <c r="F15" s="21"/>
      <c r="G15" s="21">
        <v>0.63566421372102599</v>
      </c>
      <c r="H15" s="21">
        <v>0.65125525817617902</v>
      </c>
      <c r="I15" s="21">
        <v>0.58340307987046003</v>
      </c>
      <c r="J15" s="21">
        <v>0.55075192883659796</v>
      </c>
      <c r="K15" s="21">
        <v>0.45590139397229101</v>
      </c>
      <c r="L15" s="21">
        <v>0.44107060426407502</v>
      </c>
      <c r="M15" s="21"/>
      <c r="N15" s="21">
        <v>0.56340904436664296</v>
      </c>
      <c r="O15" s="21">
        <v>0.55838081434285303</v>
      </c>
      <c r="P15" s="21">
        <v>0.49414725944158699</v>
      </c>
      <c r="Q15" s="21">
        <v>0.58140236872940598</v>
      </c>
      <c r="R15" s="21"/>
      <c r="S15" s="21">
        <v>0.58854278306283703</v>
      </c>
      <c r="T15" s="21">
        <v>0.53340648833509996</v>
      </c>
      <c r="U15" s="21">
        <v>0.62518085048747896</v>
      </c>
      <c r="V15" s="21">
        <v>0.551973553941983</v>
      </c>
      <c r="W15" s="21">
        <v>0.53198385211102395</v>
      </c>
      <c r="X15" s="21">
        <v>0.57757920304015298</v>
      </c>
      <c r="Y15" s="21">
        <v>0.53094064687065601</v>
      </c>
      <c r="Z15" s="21">
        <v>0.45529114406436599</v>
      </c>
      <c r="AA15" s="21">
        <v>0.49714432987428198</v>
      </c>
      <c r="AB15" s="21"/>
      <c r="AC15" s="21">
        <v>0.59231167411891195</v>
      </c>
      <c r="AD15" s="21">
        <v>0.55293309696649995</v>
      </c>
      <c r="AE15" s="21">
        <v>0.61869616218877899</v>
      </c>
      <c r="AF15" s="21">
        <v>0.48694161658006901</v>
      </c>
      <c r="AG15" s="21">
        <v>0.515450783559256</v>
      </c>
      <c r="AH15" s="21">
        <v>0.44066660967304699</v>
      </c>
      <c r="AI15" s="21"/>
      <c r="AJ15" s="21">
        <v>0.468076498622788</v>
      </c>
      <c r="AK15" s="21">
        <v>0.56189657870735799</v>
      </c>
      <c r="AL15" s="21">
        <v>0.67671532274979795</v>
      </c>
      <c r="AM15" s="21">
        <v>0.61326962727226797</v>
      </c>
      <c r="AN15" s="21">
        <v>0.58324222845876506</v>
      </c>
      <c r="AO15" s="21">
        <v>0.70854650442973</v>
      </c>
      <c r="AP15" s="21"/>
      <c r="AQ15" s="21">
        <v>0.58208558639393804</v>
      </c>
      <c r="AR15" s="21">
        <v>0.54973220284440205</v>
      </c>
      <c r="AS15" s="21"/>
      <c r="AT15" s="21">
        <v>0.53869193537275495</v>
      </c>
      <c r="AU15" s="21">
        <v>0.60708517841146903</v>
      </c>
      <c r="AV15" s="21"/>
      <c r="AW15" s="21">
        <v>0.56893662511016696</v>
      </c>
      <c r="AX15" s="21">
        <v>0.54043101225678902</v>
      </c>
      <c r="AY15" s="21"/>
      <c r="AZ15" s="21">
        <v>0.60212563477590597</v>
      </c>
      <c r="BA15" s="21">
        <v>0.54171293784218499</v>
      </c>
      <c r="BB15" s="21"/>
      <c r="BC15" s="21">
        <v>0.63478027471399501</v>
      </c>
      <c r="BD15" s="21">
        <v>0.59819345299981896</v>
      </c>
      <c r="BE15" s="21">
        <v>0.57918115407833404</v>
      </c>
      <c r="BF15" s="21">
        <v>0.44923394511856501</v>
      </c>
    </row>
    <row r="16" spans="2:58">
      <c r="B16" s="18" t="s">
        <v>260</v>
      </c>
      <c r="C16" s="21">
        <v>0.192017748469093</v>
      </c>
      <c r="D16" s="21">
        <v>0.17318453091635</v>
      </c>
      <c r="E16" s="21">
        <v>0.21101660138785999</v>
      </c>
      <c r="F16" s="21"/>
      <c r="G16" s="21">
        <v>0.16740444555959999</v>
      </c>
      <c r="H16" s="21">
        <v>0.17554209539707299</v>
      </c>
      <c r="I16" s="21">
        <v>0.20572484697382801</v>
      </c>
      <c r="J16" s="21">
        <v>0.14384517642532399</v>
      </c>
      <c r="K16" s="21">
        <v>0.229959619358829</v>
      </c>
      <c r="L16" s="21">
        <v>0.22408300514264401</v>
      </c>
      <c r="M16" s="21"/>
      <c r="N16" s="21">
        <v>0.209218777844043</v>
      </c>
      <c r="O16" s="21">
        <v>0.18933257213779001</v>
      </c>
      <c r="P16" s="21">
        <v>0.17698549732293201</v>
      </c>
      <c r="Q16" s="21">
        <v>0.188330083745395</v>
      </c>
      <c r="R16" s="21"/>
      <c r="S16" s="21">
        <v>0.196093534069117</v>
      </c>
      <c r="T16" s="21">
        <v>0.19314030089641099</v>
      </c>
      <c r="U16" s="21">
        <v>0.13218409604894199</v>
      </c>
      <c r="V16" s="21">
        <v>0.17926464458414301</v>
      </c>
      <c r="W16" s="21">
        <v>0.211276902644779</v>
      </c>
      <c r="X16" s="21">
        <v>0.16934858413263201</v>
      </c>
      <c r="Y16" s="21">
        <v>0.19353205608378399</v>
      </c>
      <c r="Z16" s="21">
        <v>0.34884195738843599</v>
      </c>
      <c r="AA16" s="21">
        <v>0.20306687455753</v>
      </c>
      <c r="AB16" s="21"/>
      <c r="AC16" s="21">
        <v>0.19552450092044399</v>
      </c>
      <c r="AD16" s="21">
        <v>0.18374289370400901</v>
      </c>
      <c r="AE16" s="21">
        <v>0.17595879839640599</v>
      </c>
      <c r="AF16" s="21">
        <v>0.21941504106814699</v>
      </c>
      <c r="AG16" s="21">
        <v>0.174439237222618</v>
      </c>
      <c r="AH16" s="21">
        <v>0.20533238551077801</v>
      </c>
      <c r="AI16" s="21"/>
      <c r="AJ16" s="21">
        <v>0.21763135633747999</v>
      </c>
      <c r="AK16" s="21">
        <v>0.178350071800528</v>
      </c>
      <c r="AL16" s="21">
        <v>0.16025746096195401</v>
      </c>
      <c r="AM16" s="21">
        <v>0.17218985612236101</v>
      </c>
      <c r="AN16" s="21">
        <v>0.203884158707063</v>
      </c>
      <c r="AO16" s="21">
        <v>7.9689273504750205E-2</v>
      </c>
      <c r="AP16" s="21"/>
      <c r="AQ16" s="21">
        <v>0.18210606180703501</v>
      </c>
      <c r="AR16" s="21">
        <v>0.19229283763350799</v>
      </c>
      <c r="AS16" s="21"/>
      <c r="AT16" s="21">
        <v>0.19422214831164</v>
      </c>
      <c r="AU16" s="21">
        <v>0.17631421489423299</v>
      </c>
      <c r="AV16" s="21"/>
      <c r="AW16" s="21">
        <v>0.153686406240826</v>
      </c>
      <c r="AX16" s="21">
        <v>0.21499886464405099</v>
      </c>
      <c r="AY16" s="21"/>
      <c r="AZ16" s="21">
        <v>0.145225038022471</v>
      </c>
      <c r="BA16" s="21">
        <v>0.20347901938868701</v>
      </c>
      <c r="BB16" s="21"/>
      <c r="BC16" s="21">
        <v>0.205151986703551</v>
      </c>
      <c r="BD16" s="21">
        <v>0.15730124492759101</v>
      </c>
      <c r="BE16" s="21">
        <v>0.184315198506313</v>
      </c>
      <c r="BF16" s="21">
        <v>0.216339536279019</v>
      </c>
    </row>
    <row r="17" spans="2:58">
      <c r="B17" s="18" t="s">
        <v>261</v>
      </c>
      <c r="C17" s="22">
        <v>0.359097728538947</v>
      </c>
      <c r="D17" s="22">
        <v>0.41570073378468902</v>
      </c>
      <c r="E17" s="22">
        <v>0.301621494664287</v>
      </c>
      <c r="F17" s="22"/>
      <c r="G17" s="22">
        <v>0.468259768161426</v>
      </c>
      <c r="H17" s="22">
        <v>0.47571316277910602</v>
      </c>
      <c r="I17" s="22">
        <v>0.37767823289663199</v>
      </c>
      <c r="J17" s="22">
        <v>0.406906752411273</v>
      </c>
      <c r="K17" s="22">
        <v>0.22594177461346199</v>
      </c>
      <c r="L17" s="22">
        <v>0.21698759912143001</v>
      </c>
      <c r="M17" s="22"/>
      <c r="N17" s="22">
        <v>0.35419026652259999</v>
      </c>
      <c r="O17" s="22">
        <v>0.36904824220506299</v>
      </c>
      <c r="P17" s="22">
        <v>0.31716176211865599</v>
      </c>
      <c r="Q17" s="22">
        <v>0.39307228498400998</v>
      </c>
      <c r="R17" s="22"/>
      <c r="S17" s="22">
        <v>0.39244924899372002</v>
      </c>
      <c r="T17" s="22">
        <v>0.34026618743868903</v>
      </c>
      <c r="U17" s="22">
        <v>0.49299675443853702</v>
      </c>
      <c r="V17" s="22">
        <v>0.37270890935784001</v>
      </c>
      <c r="W17" s="22">
        <v>0.32070694946624501</v>
      </c>
      <c r="X17" s="22">
        <v>0.40823061890752099</v>
      </c>
      <c r="Y17" s="22">
        <v>0.33740859078687202</v>
      </c>
      <c r="Z17" s="22">
        <v>0.10644918667593101</v>
      </c>
      <c r="AA17" s="22">
        <v>0.294077455316753</v>
      </c>
      <c r="AB17" s="22"/>
      <c r="AC17" s="22">
        <v>0.39678717319846801</v>
      </c>
      <c r="AD17" s="22">
        <v>0.36919020326249102</v>
      </c>
      <c r="AE17" s="22">
        <v>0.442737363792373</v>
      </c>
      <c r="AF17" s="22">
        <v>0.26752657551192099</v>
      </c>
      <c r="AG17" s="22">
        <v>0.34101154633663799</v>
      </c>
      <c r="AH17" s="22">
        <v>0.23533422416226801</v>
      </c>
      <c r="AI17" s="22"/>
      <c r="AJ17" s="22">
        <v>0.25044514228530901</v>
      </c>
      <c r="AK17" s="22">
        <v>0.38354650690683001</v>
      </c>
      <c r="AL17" s="22">
        <v>0.51645786178784403</v>
      </c>
      <c r="AM17" s="22">
        <v>0.44107977114990699</v>
      </c>
      <c r="AN17" s="22">
        <v>0.379358069751702</v>
      </c>
      <c r="AO17" s="22">
        <v>0.62885723092498003</v>
      </c>
      <c r="AP17" s="22"/>
      <c r="AQ17" s="22">
        <v>0.399979524586903</v>
      </c>
      <c r="AR17" s="22">
        <v>0.35743936521089398</v>
      </c>
      <c r="AS17" s="22"/>
      <c r="AT17" s="22">
        <v>0.34446978706111497</v>
      </c>
      <c r="AU17" s="22">
        <v>0.43077096351723598</v>
      </c>
      <c r="AV17" s="22"/>
      <c r="AW17" s="22">
        <v>0.41525021886934099</v>
      </c>
      <c r="AX17" s="22">
        <v>0.32543214761273798</v>
      </c>
      <c r="AY17" s="22"/>
      <c r="AZ17" s="22">
        <v>0.45690059675343497</v>
      </c>
      <c r="BA17" s="22">
        <v>0.33823391845349898</v>
      </c>
      <c r="BB17" s="22"/>
      <c r="BC17" s="22">
        <v>0.429628288010444</v>
      </c>
      <c r="BD17" s="22">
        <v>0.44089220807222801</v>
      </c>
      <c r="BE17" s="22">
        <v>0.39486595557202098</v>
      </c>
      <c r="BF17" s="22">
        <v>0.23289440883954601</v>
      </c>
    </row>
    <row r="18" spans="2:58">
      <c r="B18" s="16" t="s">
        <v>21</v>
      </c>
    </row>
    <row r="19" spans="2:58">
      <c r="B19" t="s">
        <v>497</v>
      </c>
    </row>
    <row r="20" spans="2:58">
      <c r="B20" t="s">
        <v>498</v>
      </c>
    </row>
    <row r="22" spans="2:58">
      <c r="B22"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B2:BF22"/>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495</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1029</v>
      </c>
      <c r="D7" s="10">
        <v>480</v>
      </c>
      <c r="E7" s="10">
        <v>546</v>
      </c>
      <c r="F7" s="10"/>
      <c r="G7" s="10">
        <v>127</v>
      </c>
      <c r="H7" s="10">
        <v>174</v>
      </c>
      <c r="I7" s="10">
        <v>175</v>
      </c>
      <c r="J7" s="10">
        <v>165</v>
      </c>
      <c r="K7" s="10">
        <v>154</v>
      </c>
      <c r="L7" s="10">
        <v>231</v>
      </c>
      <c r="M7" s="10"/>
      <c r="N7" s="10">
        <v>293</v>
      </c>
      <c r="O7" s="10">
        <v>271</v>
      </c>
      <c r="P7" s="10">
        <v>229</v>
      </c>
      <c r="Q7" s="10">
        <v>236</v>
      </c>
      <c r="R7" s="10"/>
      <c r="S7" s="10">
        <v>185</v>
      </c>
      <c r="T7" s="10">
        <v>182</v>
      </c>
      <c r="U7" s="10">
        <v>99</v>
      </c>
      <c r="V7" s="10">
        <v>124</v>
      </c>
      <c r="W7" s="10">
        <v>74</v>
      </c>
      <c r="X7" s="10">
        <v>99</v>
      </c>
      <c r="Y7" s="10">
        <v>96</v>
      </c>
      <c r="Z7" s="10">
        <v>43</v>
      </c>
      <c r="AA7" s="10">
        <v>127</v>
      </c>
      <c r="AB7" s="10"/>
      <c r="AC7" s="10">
        <v>244</v>
      </c>
      <c r="AD7" s="10">
        <v>309</v>
      </c>
      <c r="AE7" s="10">
        <v>143</v>
      </c>
      <c r="AF7" s="10">
        <v>189</v>
      </c>
      <c r="AG7" s="10">
        <v>102</v>
      </c>
      <c r="AH7" s="10">
        <v>42</v>
      </c>
      <c r="AI7" s="10"/>
      <c r="AJ7" s="10">
        <v>394</v>
      </c>
      <c r="AK7" s="10">
        <v>229</v>
      </c>
      <c r="AL7" s="10">
        <v>71</v>
      </c>
      <c r="AM7" s="10">
        <v>89</v>
      </c>
      <c r="AN7" s="10">
        <v>204</v>
      </c>
      <c r="AO7" s="10">
        <v>28</v>
      </c>
      <c r="AP7" s="10"/>
      <c r="AQ7" s="10">
        <v>304</v>
      </c>
      <c r="AR7" s="10">
        <v>570</v>
      </c>
      <c r="AS7" s="10"/>
      <c r="AT7" s="10">
        <v>821</v>
      </c>
      <c r="AU7" s="10">
        <v>204</v>
      </c>
      <c r="AV7" s="10"/>
      <c r="AW7" s="10">
        <v>382</v>
      </c>
      <c r="AX7" s="10">
        <v>647</v>
      </c>
      <c r="AY7" s="10"/>
      <c r="AZ7" s="10">
        <v>215</v>
      </c>
      <c r="BA7" s="10">
        <v>782</v>
      </c>
      <c r="BB7" s="10"/>
      <c r="BC7" s="10">
        <v>205</v>
      </c>
      <c r="BD7" s="10">
        <v>148</v>
      </c>
      <c r="BE7" s="10">
        <v>184</v>
      </c>
      <c r="BF7" s="10">
        <v>251</v>
      </c>
    </row>
    <row r="8" spans="2:58" ht="30" customHeight="1">
      <c r="B8" s="11" t="s">
        <v>85</v>
      </c>
      <c r="C8" s="11">
        <v>1032</v>
      </c>
      <c r="D8" s="11">
        <v>501</v>
      </c>
      <c r="E8" s="11">
        <v>528</v>
      </c>
      <c r="F8" s="11"/>
      <c r="G8" s="11">
        <v>148</v>
      </c>
      <c r="H8" s="11">
        <v>172</v>
      </c>
      <c r="I8" s="11">
        <v>188</v>
      </c>
      <c r="J8" s="11">
        <v>162</v>
      </c>
      <c r="K8" s="11">
        <v>145</v>
      </c>
      <c r="L8" s="11">
        <v>213</v>
      </c>
      <c r="M8" s="11"/>
      <c r="N8" s="11">
        <v>293</v>
      </c>
      <c r="O8" s="11">
        <v>269</v>
      </c>
      <c r="P8" s="11">
        <v>227</v>
      </c>
      <c r="Q8" s="11">
        <v>244</v>
      </c>
      <c r="R8" s="11"/>
      <c r="S8" s="11">
        <v>174</v>
      </c>
      <c r="T8" s="11">
        <v>183</v>
      </c>
      <c r="U8" s="11">
        <v>109</v>
      </c>
      <c r="V8" s="11">
        <v>117</v>
      </c>
      <c r="W8" s="11">
        <v>77</v>
      </c>
      <c r="X8" s="11">
        <v>107</v>
      </c>
      <c r="Y8" s="11">
        <v>95</v>
      </c>
      <c r="Z8" s="11">
        <v>41</v>
      </c>
      <c r="AA8" s="11">
        <v>129</v>
      </c>
      <c r="AB8" s="11"/>
      <c r="AC8" s="11">
        <v>247</v>
      </c>
      <c r="AD8" s="11">
        <v>306</v>
      </c>
      <c r="AE8" s="11">
        <v>145</v>
      </c>
      <c r="AF8" s="11">
        <v>190</v>
      </c>
      <c r="AG8" s="11">
        <v>102</v>
      </c>
      <c r="AH8" s="11">
        <v>42</v>
      </c>
      <c r="AI8" s="11"/>
      <c r="AJ8" s="11">
        <v>376</v>
      </c>
      <c r="AK8" s="11">
        <v>233</v>
      </c>
      <c r="AL8" s="11">
        <v>73</v>
      </c>
      <c r="AM8" s="11">
        <v>93</v>
      </c>
      <c r="AN8" s="11">
        <v>208</v>
      </c>
      <c r="AO8" s="11">
        <v>31</v>
      </c>
      <c r="AP8" s="11"/>
      <c r="AQ8" s="11">
        <v>310</v>
      </c>
      <c r="AR8" s="11">
        <v>567</v>
      </c>
      <c r="AS8" s="11"/>
      <c r="AT8" s="11">
        <v>822</v>
      </c>
      <c r="AU8" s="11">
        <v>206</v>
      </c>
      <c r="AV8" s="11"/>
      <c r="AW8" s="11">
        <v>387</v>
      </c>
      <c r="AX8" s="11">
        <v>645</v>
      </c>
      <c r="AY8" s="11"/>
      <c r="AZ8" s="11">
        <v>216</v>
      </c>
      <c r="BA8" s="11">
        <v>780</v>
      </c>
      <c r="BB8" s="11"/>
      <c r="BC8" s="11">
        <v>217</v>
      </c>
      <c r="BD8" s="11">
        <v>146</v>
      </c>
      <c r="BE8" s="11">
        <v>184</v>
      </c>
      <c r="BF8" s="11">
        <v>245</v>
      </c>
    </row>
    <row r="9" spans="2:58">
      <c r="B9" s="18" t="s">
        <v>252</v>
      </c>
      <c r="C9" s="17">
        <v>4.6687261675642397E-2</v>
      </c>
      <c r="D9" s="17">
        <v>4.9038605955325699E-2</v>
      </c>
      <c r="E9" s="17">
        <v>4.4731052823494599E-2</v>
      </c>
      <c r="F9" s="17"/>
      <c r="G9" s="17">
        <v>5.2677102180022098E-2</v>
      </c>
      <c r="H9" s="17">
        <v>7.1744610694119498E-2</v>
      </c>
      <c r="I9" s="17">
        <v>5.9982379695602099E-2</v>
      </c>
      <c r="J9" s="17">
        <v>1.8629699085602101E-2</v>
      </c>
      <c r="K9" s="17">
        <v>3.8025576836729497E-2</v>
      </c>
      <c r="L9" s="17">
        <v>3.8420045658999299E-2</v>
      </c>
      <c r="M9" s="17"/>
      <c r="N9" s="17">
        <v>5.9613476092180602E-2</v>
      </c>
      <c r="O9" s="17">
        <v>3.4146686555693702E-2</v>
      </c>
      <c r="P9" s="17">
        <v>3.4612433282465903E-2</v>
      </c>
      <c r="Q9" s="17">
        <v>5.62318169233764E-2</v>
      </c>
      <c r="R9" s="17"/>
      <c r="S9" s="17">
        <v>4.51587525372781E-2</v>
      </c>
      <c r="T9" s="17">
        <v>2.1691826860455999E-2</v>
      </c>
      <c r="U9" s="17">
        <v>1.01739136941411E-2</v>
      </c>
      <c r="V9" s="17">
        <v>3.2804416299593797E-2</v>
      </c>
      <c r="W9" s="17">
        <v>9.2839645465006296E-2</v>
      </c>
      <c r="X9" s="17">
        <v>6.0831889150026797E-2</v>
      </c>
      <c r="Y9" s="17">
        <v>5.1741132968550402E-2</v>
      </c>
      <c r="Z9" s="17">
        <v>0.13255159606668601</v>
      </c>
      <c r="AA9" s="17">
        <v>5.7014807111362503E-2</v>
      </c>
      <c r="AB9" s="17"/>
      <c r="AC9" s="17">
        <v>7.50225886036687E-2</v>
      </c>
      <c r="AD9" s="17">
        <v>3.9251621648112897E-2</v>
      </c>
      <c r="AE9" s="17">
        <v>5.0721642314808899E-2</v>
      </c>
      <c r="AF9" s="17">
        <v>4.44372034234191E-2</v>
      </c>
      <c r="AG9" s="17">
        <v>9.3377952761472295E-3</v>
      </c>
      <c r="AH9" s="17">
        <v>2.11170701734592E-2</v>
      </c>
      <c r="AI9" s="17"/>
      <c r="AJ9" s="17">
        <v>5.2902063585797403E-2</v>
      </c>
      <c r="AK9" s="17">
        <v>4.0324408366655497E-2</v>
      </c>
      <c r="AL9" s="17">
        <v>4.1432176724498899E-2</v>
      </c>
      <c r="AM9" s="17">
        <v>7.3801394957625097E-2</v>
      </c>
      <c r="AN9" s="17">
        <v>3.82492398416363E-2</v>
      </c>
      <c r="AO9" s="17">
        <v>0</v>
      </c>
      <c r="AP9" s="17"/>
      <c r="AQ9" s="17">
        <v>6.4313836993756604E-2</v>
      </c>
      <c r="AR9" s="17">
        <v>3.7606732516070503E-2</v>
      </c>
      <c r="AS9" s="17"/>
      <c r="AT9" s="17">
        <v>4.7800399472237999E-2</v>
      </c>
      <c r="AU9" s="17">
        <v>4.3159516775828001E-2</v>
      </c>
      <c r="AV9" s="17"/>
      <c r="AW9" s="17">
        <v>4.8804229723705302E-2</v>
      </c>
      <c r="AX9" s="17">
        <v>4.5418057786003198E-2</v>
      </c>
      <c r="AY9" s="17"/>
      <c r="AZ9" s="17">
        <v>8.5280731149216402E-2</v>
      </c>
      <c r="BA9" s="17">
        <v>3.6821324661276099E-2</v>
      </c>
      <c r="BB9" s="17"/>
      <c r="BC9" s="17">
        <v>4.1087885341689903E-2</v>
      </c>
      <c r="BD9" s="17">
        <v>6.1093188260325802E-2</v>
      </c>
      <c r="BE9" s="17">
        <v>8.1821340436430898E-2</v>
      </c>
      <c r="BF9" s="17">
        <v>4.6602595307437301E-2</v>
      </c>
    </row>
    <row r="10" spans="2:58">
      <c r="B10" s="18" t="s">
        <v>339</v>
      </c>
      <c r="C10" s="17">
        <v>0.14976060420520901</v>
      </c>
      <c r="D10" s="17">
        <v>0.15234199201595999</v>
      </c>
      <c r="E10" s="17">
        <v>0.14819268249557799</v>
      </c>
      <c r="F10" s="17"/>
      <c r="G10" s="17">
        <v>0.210075067361884</v>
      </c>
      <c r="H10" s="17">
        <v>0.203262177144346</v>
      </c>
      <c r="I10" s="17">
        <v>0.16859941356224101</v>
      </c>
      <c r="J10" s="17">
        <v>9.1454370337279794E-2</v>
      </c>
      <c r="K10" s="17">
        <v>9.8257384669622305E-2</v>
      </c>
      <c r="L10" s="17">
        <v>0.12938309373358201</v>
      </c>
      <c r="M10" s="17"/>
      <c r="N10" s="17">
        <v>0.15129568804524501</v>
      </c>
      <c r="O10" s="17">
        <v>0.15287448141388199</v>
      </c>
      <c r="P10" s="17">
        <v>0.18119448803232799</v>
      </c>
      <c r="Q10" s="17">
        <v>0.11522069744202799</v>
      </c>
      <c r="R10" s="17"/>
      <c r="S10" s="17">
        <v>0.14882622720574001</v>
      </c>
      <c r="T10" s="17">
        <v>0.18922492705570201</v>
      </c>
      <c r="U10" s="17">
        <v>0.10072738669178199</v>
      </c>
      <c r="V10" s="17">
        <v>0.12706936773040201</v>
      </c>
      <c r="W10" s="17">
        <v>0.155991581672179</v>
      </c>
      <c r="X10" s="17">
        <v>7.9660489513797506E-2</v>
      </c>
      <c r="Y10" s="17">
        <v>0.21821761947071899</v>
      </c>
      <c r="Z10" s="17">
        <v>0.146906770776775</v>
      </c>
      <c r="AA10" s="17">
        <v>0.162476974124351</v>
      </c>
      <c r="AB10" s="17"/>
      <c r="AC10" s="17">
        <v>0.18084470403672001</v>
      </c>
      <c r="AD10" s="17">
        <v>0.130555346238938</v>
      </c>
      <c r="AE10" s="17">
        <v>0.146855485482635</v>
      </c>
      <c r="AF10" s="17">
        <v>0.18915815919242099</v>
      </c>
      <c r="AG10" s="17">
        <v>0.10485057763163801</v>
      </c>
      <c r="AH10" s="17">
        <v>4.7377030314251702E-2</v>
      </c>
      <c r="AI10" s="17"/>
      <c r="AJ10" s="17">
        <v>0.14703377813883101</v>
      </c>
      <c r="AK10" s="17">
        <v>0.16778289605250901</v>
      </c>
      <c r="AL10" s="17">
        <v>0.118900934114368</v>
      </c>
      <c r="AM10" s="17">
        <v>0.115001405710202</v>
      </c>
      <c r="AN10" s="17">
        <v>0.165562139806786</v>
      </c>
      <c r="AO10" s="17">
        <v>0.15920721197547399</v>
      </c>
      <c r="AP10" s="17"/>
      <c r="AQ10" s="17">
        <v>0.16509301116497299</v>
      </c>
      <c r="AR10" s="17">
        <v>0.135842945942203</v>
      </c>
      <c r="AS10" s="17"/>
      <c r="AT10" s="17">
        <v>0.16267897731751499</v>
      </c>
      <c r="AU10" s="17">
        <v>9.6042797247063202E-2</v>
      </c>
      <c r="AV10" s="17"/>
      <c r="AW10" s="17">
        <v>0.15510102685128799</v>
      </c>
      <c r="AX10" s="17">
        <v>0.14655881511778099</v>
      </c>
      <c r="AY10" s="17"/>
      <c r="AZ10" s="17">
        <v>0.15897406208186701</v>
      </c>
      <c r="BA10" s="17">
        <v>0.145468659542557</v>
      </c>
      <c r="BB10" s="17"/>
      <c r="BC10" s="17">
        <v>0.187698583778037</v>
      </c>
      <c r="BD10" s="17">
        <v>9.8001915502652595E-2</v>
      </c>
      <c r="BE10" s="17">
        <v>0.15750103236726101</v>
      </c>
      <c r="BF10" s="17">
        <v>0.15669280361350399</v>
      </c>
    </row>
    <row r="11" spans="2:58">
      <c r="B11" s="18" t="s">
        <v>255</v>
      </c>
      <c r="C11" s="17">
        <v>0.25441300218837098</v>
      </c>
      <c r="D11" s="17">
        <v>0.24857048458671599</v>
      </c>
      <c r="E11" s="17">
        <v>0.261453497526276</v>
      </c>
      <c r="F11" s="17"/>
      <c r="G11" s="17">
        <v>0.26777128549031298</v>
      </c>
      <c r="H11" s="17">
        <v>0.20473605394649999</v>
      </c>
      <c r="I11" s="17">
        <v>0.21201709512630401</v>
      </c>
      <c r="J11" s="17">
        <v>0.292854248372587</v>
      </c>
      <c r="K11" s="17">
        <v>0.28582732539099098</v>
      </c>
      <c r="L11" s="17">
        <v>0.27584752876246199</v>
      </c>
      <c r="M11" s="17"/>
      <c r="N11" s="17">
        <v>0.24073598327832099</v>
      </c>
      <c r="O11" s="17">
        <v>0.23383037122758399</v>
      </c>
      <c r="P11" s="17">
        <v>0.24824141854974399</v>
      </c>
      <c r="Q11" s="17">
        <v>0.299244368577192</v>
      </c>
      <c r="R11" s="17"/>
      <c r="S11" s="17">
        <v>0.205417185723378</v>
      </c>
      <c r="T11" s="17">
        <v>0.29126104341488701</v>
      </c>
      <c r="U11" s="17">
        <v>0.18721323618160199</v>
      </c>
      <c r="V11" s="17">
        <v>0.31551364662796</v>
      </c>
      <c r="W11" s="17">
        <v>0.30259017826700302</v>
      </c>
      <c r="X11" s="17">
        <v>0.243641780422232</v>
      </c>
      <c r="Y11" s="17">
        <v>0.185472922844929</v>
      </c>
      <c r="Z11" s="17">
        <v>0.30464530423228398</v>
      </c>
      <c r="AA11" s="17">
        <v>0.284433837349364</v>
      </c>
      <c r="AB11" s="17"/>
      <c r="AC11" s="17">
        <v>0.211162307900783</v>
      </c>
      <c r="AD11" s="17">
        <v>0.22658823027889499</v>
      </c>
      <c r="AE11" s="17">
        <v>0.36610030635609497</v>
      </c>
      <c r="AF11" s="17">
        <v>0.23513002047833101</v>
      </c>
      <c r="AG11" s="17">
        <v>0.33592435268489701</v>
      </c>
      <c r="AH11" s="17">
        <v>0.21685343943308899</v>
      </c>
      <c r="AI11" s="17"/>
      <c r="AJ11" s="17">
        <v>0.25836046095053999</v>
      </c>
      <c r="AK11" s="17">
        <v>0.24446927349991199</v>
      </c>
      <c r="AL11" s="17">
        <v>0.217054341666161</v>
      </c>
      <c r="AM11" s="17">
        <v>0.24669633786776601</v>
      </c>
      <c r="AN11" s="17">
        <v>0.26876863125839301</v>
      </c>
      <c r="AO11" s="17">
        <v>0.25316973673491799</v>
      </c>
      <c r="AP11" s="17"/>
      <c r="AQ11" s="17">
        <v>0.248286621973278</v>
      </c>
      <c r="AR11" s="17">
        <v>0.25596481980857</v>
      </c>
      <c r="AS11" s="17"/>
      <c r="AT11" s="17">
        <v>0.25339463047393601</v>
      </c>
      <c r="AU11" s="17">
        <v>0.26344695728233802</v>
      </c>
      <c r="AV11" s="17"/>
      <c r="AW11" s="17">
        <v>0.23431052627596899</v>
      </c>
      <c r="AX11" s="17">
        <v>0.26646521083778502</v>
      </c>
      <c r="AY11" s="17"/>
      <c r="AZ11" s="17">
        <v>0.25506892841423201</v>
      </c>
      <c r="BA11" s="17">
        <v>0.25687591269609</v>
      </c>
      <c r="BB11" s="17"/>
      <c r="BC11" s="17">
        <v>0.22674109833682299</v>
      </c>
      <c r="BD11" s="17">
        <v>0.28140507274243698</v>
      </c>
      <c r="BE11" s="17">
        <v>0.26669080843584603</v>
      </c>
      <c r="BF11" s="17">
        <v>0.24758839127801999</v>
      </c>
    </row>
    <row r="12" spans="2:58">
      <c r="B12" s="18" t="s">
        <v>340</v>
      </c>
      <c r="C12" s="17">
        <v>0.31315738875541199</v>
      </c>
      <c r="D12" s="17">
        <v>0.294358105584687</v>
      </c>
      <c r="E12" s="17">
        <v>0.32893869971043599</v>
      </c>
      <c r="F12" s="17"/>
      <c r="G12" s="17">
        <v>0.30574667370804598</v>
      </c>
      <c r="H12" s="17">
        <v>0.27182313531506602</v>
      </c>
      <c r="I12" s="17">
        <v>0.33324841237333502</v>
      </c>
      <c r="J12" s="17">
        <v>0.34635362686795002</v>
      </c>
      <c r="K12" s="17">
        <v>0.33885623018636302</v>
      </c>
      <c r="L12" s="17">
        <v>0.286172208411201</v>
      </c>
      <c r="M12" s="17"/>
      <c r="N12" s="17">
        <v>0.31900152231638101</v>
      </c>
      <c r="O12" s="17">
        <v>0.33942350158508</v>
      </c>
      <c r="P12" s="17">
        <v>0.30459158686176702</v>
      </c>
      <c r="Q12" s="17">
        <v>0.28518709810377901</v>
      </c>
      <c r="R12" s="17"/>
      <c r="S12" s="17">
        <v>0.30099309247585299</v>
      </c>
      <c r="T12" s="17">
        <v>0.30282608219033003</v>
      </c>
      <c r="U12" s="17">
        <v>0.36269417583163399</v>
      </c>
      <c r="V12" s="17">
        <v>0.29586478108027597</v>
      </c>
      <c r="W12" s="17">
        <v>0.29053324441930101</v>
      </c>
      <c r="X12" s="17">
        <v>0.33650248157858798</v>
      </c>
      <c r="Y12" s="17">
        <v>0.38819795267324603</v>
      </c>
      <c r="Z12" s="17">
        <v>0.22533912117858501</v>
      </c>
      <c r="AA12" s="17">
        <v>0.28498376702281503</v>
      </c>
      <c r="AB12" s="17"/>
      <c r="AC12" s="17">
        <v>0.30045859811646303</v>
      </c>
      <c r="AD12" s="17">
        <v>0.30672036440238098</v>
      </c>
      <c r="AE12" s="17">
        <v>0.23532302561432</v>
      </c>
      <c r="AF12" s="17">
        <v>0.374352893502373</v>
      </c>
      <c r="AG12" s="17">
        <v>0.355543507476277</v>
      </c>
      <c r="AH12" s="17">
        <v>0.32227157118702798</v>
      </c>
      <c r="AI12" s="17"/>
      <c r="AJ12" s="17">
        <v>0.30983899816297</v>
      </c>
      <c r="AK12" s="17">
        <v>0.33063627893591202</v>
      </c>
      <c r="AL12" s="17">
        <v>0.29996244656056498</v>
      </c>
      <c r="AM12" s="17">
        <v>0.324412154497704</v>
      </c>
      <c r="AN12" s="17">
        <v>0.30177066194576901</v>
      </c>
      <c r="AO12" s="17">
        <v>0.309531630373024</v>
      </c>
      <c r="AP12" s="17"/>
      <c r="AQ12" s="17">
        <v>0.30183256721074803</v>
      </c>
      <c r="AR12" s="17">
        <v>0.32910906002757201</v>
      </c>
      <c r="AS12" s="17"/>
      <c r="AT12" s="17">
        <v>0.30818590061519002</v>
      </c>
      <c r="AU12" s="17">
        <v>0.33475179527264698</v>
      </c>
      <c r="AV12" s="17"/>
      <c r="AW12" s="17">
        <v>0.33762178783209101</v>
      </c>
      <c r="AX12" s="17">
        <v>0.29849003914934902</v>
      </c>
      <c r="AY12" s="17"/>
      <c r="AZ12" s="17">
        <v>0.26158391073600301</v>
      </c>
      <c r="BA12" s="17">
        <v>0.32760684025116699</v>
      </c>
      <c r="BB12" s="17"/>
      <c r="BC12" s="17">
        <v>0.31355955716545603</v>
      </c>
      <c r="BD12" s="17">
        <v>0.29134422065419102</v>
      </c>
      <c r="BE12" s="17">
        <v>0.23058300045150601</v>
      </c>
      <c r="BF12" s="17">
        <v>0.33163756270734401</v>
      </c>
    </row>
    <row r="13" spans="2:58">
      <c r="B13" s="18" t="s">
        <v>258</v>
      </c>
      <c r="C13" s="17">
        <v>0.198313131638857</v>
      </c>
      <c r="D13" s="17">
        <v>0.22683548877476001</v>
      </c>
      <c r="E13" s="17">
        <v>0.17043177040929</v>
      </c>
      <c r="F13" s="17"/>
      <c r="G13" s="17">
        <v>0.142672209456847</v>
      </c>
      <c r="H13" s="17">
        <v>0.237150347913196</v>
      </c>
      <c r="I13" s="17">
        <v>0.184847861028028</v>
      </c>
      <c r="J13" s="17">
        <v>0.214244067363181</v>
      </c>
      <c r="K13" s="17">
        <v>0.15561602710613101</v>
      </c>
      <c r="L13" s="17">
        <v>0.23243505648877499</v>
      </c>
      <c r="M13" s="17"/>
      <c r="N13" s="17">
        <v>0.199830136213002</v>
      </c>
      <c r="O13" s="17">
        <v>0.19645053012463301</v>
      </c>
      <c r="P13" s="17">
        <v>0.19766586609193901</v>
      </c>
      <c r="Q13" s="17">
        <v>0.19914703122734301</v>
      </c>
      <c r="R13" s="17"/>
      <c r="S13" s="17">
        <v>0.244619819853826</v>
      </c>
      <c r="T13" s="17">
        <v>0.16858868684987</v>
      </c>
      <c r="U13" s="17">
        <v>0.27875073870238998</v>
      </c>
      <c r="V13" s="17">
        <v>0.205547153309345</v>
      </c>
      <c r="W13" s="17">
        <v>0.13295973733316199</v>
      </c>
      <c r="X13" s="17">
        <v>0.24031444643952701</v>
      </c>
      <c r="Y13" s="17">
        <v>0.11362238557823399</v>
      </c>
      <c r="Z13" s="17">
        <v>0.167434445626476</v>
      </c>
      <c r="AA13" s="17">
        <v>0.17965547199380499</v>
      </c>
      <c r="AB13" s="17"/>
      <c r="AC13" s="17">
        <v>0.20517493092535799</v>
      </c>
      <c r="AD13" s="17">
        <v>0.247832836562555</v>
      </c>
      <c r="AE13" s="17">
        <v>0.16581546629386401</v>
      </c>
      <c r="AF13" s="17">
        <v>0.13154868170807299</v>
      </c>
      <c r="AG13" s="17">
        <v>0.162806450692037</v>
      </c>
      <c r="AH13" s="17">
        <v>0.29777319438629501</v>
      </c>
      <c r="AI13" s="17"/>
      <c r="AJ13" s="17">
        <v>0.19019960753238699</v>
      </c>
      <c r="AK13" s="17">
        <v>0.19020119946327099</v>
      </c>
      <c r="AL13" s="17">
        <v>0.24379576375728901</v>
      </c>
      <c r="AM13" s="17">
        <v>0.19608054296932501</v>
      </c>
      <c r="AN13" s="17">
        <v>0.19134683992870799</v>
      </c>
      <c r="AO13" s="17">
        <v>0.27809142091658301</v>
      </c>
      <c r="AP13" s="17"/>
      <c r="AQ13" s="17">
        <v>0.18220242327342401</v>
      </c>
      <c r="AR13" s="17">
        <v>0.207573604392362</v>
      </c>
      <c r="AS13" s="17"/>
      <c r="AT13" s="17">
        <v>0.19514631710970501</v>
      </c>
      <c r="AU13" s="17">
        <v>0.21029708414119599</v>
      </c>
      <c r="AV13" s="17"/>
      <c r="AW13" s="17">
        <v>0.194229103130762</v>
      </c>
      <c r="AX13" s="17">
        <v>0.20076166404472701</v>
      </c>
      <c r="AY13" s="17"/>
      <c r="AZ13" s="17">
        <v>0.209378245841531</v>
      </c>
      <c r="BA13" s="17">
        <v>0.198177074290176</v>
      </c>
      <c r="BB13" s="17"/>
      <c r="BC13" s="17">
        <v>0.20717332822346901</v>
      </c>
      <c r="BD13" s="17">
        <v>0.20907610936083901</v>
      </c>
      <c r="BE13" s="17">
        <v>0.227033223683588</v>
      </c>
      <c r="BF13" s="17">
        <v>0.190312523571668</v>
      </c>
    </row>
    <row r="14" spans="2:58">
      <c r="B14" s="18" t="s">
        <v>101</v>
      </c>
      <c r="C14" s="17">
        <v>3.7668611536508301E-2</v>
      </c>
      <c r="D14" s="17">
        <v>2.8855323082550399E-2</v>
      </c>
      <c r="E14" s="17">
        <v>4.6252297034925997E-2</v>
      </c>
      <c r="F14" s="17"/>
      <c r="G14" s="17">
        <v>2.10576618028879E-2</v>
      </c>
      <c r="H14" s="17">
        <v>1.1283674986772499E-2</v>
      </c>
      <c r="I14" s="17">
        <v>4.1304838214490797E-2</v>
      </c>
      <c r="J14" s="17">
        <v>3.6463987973400801E-2</v>
      </c>
      <c r="K14" s="17">
        <v>8.3417455810163105E-2</v>
      </c>
      <c r="L14" s="17">
        <v>3.7742066944979502E-2</v>
      </c>
      <c r="M14" s="17"/>
      <c r="N14" s="17">
        <v>2.9523194054870999E-2</v>
      </c>
      <c r="O14" s="17">
        <v>4.3274429093127703E-2</v>
      </c>
      <c r="P14" s="17">
        <v>3.3694207181756801E-2</v>
      </c>
      <c r="Q14" s="17">
        <v>4.4968987726282002E-2</v>
      </c>
      <c r="R14" s="17"/>
      <c r="S14" s="17">
        <v>5.4984922203925597E-2</v>
      </c>
      <c r="T14" s="17">
        <v>2.6407433628755202E-2</v>
      </c>
      <c r="U14" s="17">
        <v>6.04405488984502E-2</v>
      </c>
      <c r="V14" s="17">
        <v>2.3200634952422802E-2</v>
      </c>
      <c r="W14" s="17">
        <v>2.5085612843348599E-2</v>
      </c>
      <c r="X14" s="17">
        <v>3.9048912895828902E-2</v>
      </c>
      <c r="Y14" s="17">
        <v>4.2747986464322103E-2</v>
      </c>
      <c r="Z14" s="17">
        <v>2.3122762119193899E-2</v>
      </c>
      <c r="AA14" s="17">
        <v>3.1435142398302203E-2</v>
      </c>
      <c r="AB14" s="17"/>
      <c r="AC14" s="17">
        <v>2.73368704170069E-2</v>
      </c>
      <c r="AD14" s="17">
        <v>4.9051600869118299E-2</v>
      </c>
      <c r="AE14" s="17">
        <v>3.5184073938277501E-2</v>
      </c>
      <c r="AF14" s="17">
        <v>2.53730416953829E-2</v>
      </c>
      <c r="AG14" s="17">
        <v>3.1537316239004597E-2</v>
      </c>
      <c r="AH14" s="17">
        <v>9.4607694505877304E-2</v>
      </c>
      <c r="AI14" s="17"/>
      <c r="AJ14" s="17">
        <v>4.16650916294753E-2</v>
      </c>
      <c r="AK14" s="17">
        <v>2.6585943681741699E-2</v>
      </c>
      <c r="AL14" s="17">
        <v>7.8854337177119205E-2</v>
      </c>
      <c r="AM14" s="17">
        <v>4.4008163997378898E-2</v>
      </c>
      <c r="AN14" s="17">
        <v>3.4302487218707503E-2</v>
      </c>
      <c r="AO14" s="17">
        <v>0</v>
      </c>
      <c r="AP14" s="17"/>
      <c r="AQ14" s="17">
        <v>3.8271539383820899E-2</v>
      </c>
      <c r="AR14" s="17">
        <v>3.39028373132223E-2</v>
      </c>
      <c r="AS14" s="17"/>
      <c r="AT14" s="17">
        <v>3.2793775011415803E-2</v>
      </c>
      <c r="AU14" s="17">
        <v>5.2301849280927501E-2</v>
      </c>
      <c r="AV14" s="17"/>
      <c r="AW14" s="17">
        <v>2.9933326186184599E-2</v>
      </c>
      <c r="AX14" s="17">
        <v>4.23062130643551E-2</v>
      </c>
      <c r="AY14" s="17"/>
      <c r="AZ14" s="17">
        <v>2.971412177715E-2</v>
      </c>
      <c r="BA14" s="17">
        <v>3.5050188558733403E-2</v>
      </c>
      <c r="BB14" s="17"/>
      <c r="BC14" s="17">
        <v>2.3739547154524698E-2</v>
      </c>
      <c r="BD14" s="17">
        <v>5.9079493479554303E-2</v>
      </c>
      <c r="BE14" s="17">
        <v>3.6370594625368097E-2</v>
      </c>
      <c r="BF14" s="17">
        <v>2.7166123522026901E-2</v>
      </c>
    </row>
    <row r="15" spans="2:58">
      <c r="B15" s="18" t="s">
        <v>259</v>
      </c>
      <c r="C15" s="21">
        <v>0.196447865880851</v>
      </c>
      <c r="D15" s="21">
        <v>0.20138059797128599</v>
      </c>
      <c r="E15" s="21">
        <v>0.192923735319072</v>
      </c>
      <c r="F15" s="21"/>
      <c r="G15" s="21">
        <v>0.262752169541906</v>
      </c>
      <c r="H15" s="21">
        <v>0.27500678783846499</v>
      </c>
      <c r="I15" s="21">
        <v>0.228581793257843</v>
      </c>
      <c r="J15" s="21">
        <v>0.110084069422882</v>
      </c>
      <c r="K15" s="21">
        <v>0.136282961506352</v>
      </c>
      <c r="L15" s="21">
        <v>0.16780313939258201</v>
      </c>
      <c r="M15" s="21"/>
      <c r="N15" s="21">
        <v>0.210909164137425</v>
      </c>
      <c r="O15" s="21">
        <v>0.18702116796957499</v>
      </c>
      <c r="P15" s="21">
        <v>0.21580692131479401</v>
      </c>
      <c r="Q15" s="21">
        <v>0.17145251436540401</v>
      </c>
      <c r="R15" s="21"/>
      <c r="S15" s="21">
        <v>0.19398497974301801</v>
      </c>
      <c r="T15" s="21">
        <v>0.210916753916158</v>
      </c>
      <c r="U15" s="21">
        <v>0.110901300385923</v>
      </c>
      <c r="V15" s="21">
        <v>0.159873784029996</v>
      </c>
      <c r="W15" s="21">
        <v>0.248831227137186</v>
      </c>
      <c r="X15" s="21">
        <v>0.140492378663824</v>
      </c>
      <c r="Y15" s="21">
        <v>0.26995875243926898</v>
      </c>
      <c r="Z15" s="21">
        <v>0.27945836684346098</v>
      </c>
      <c r="AA15" s="21">
        <v>0.219491781235714</v>
      </c>
      <c r="AB15" s="21"/>
      <c r="AC15" s="21">
        <v>0.25586729264038899</v>
      </c>
      <c r="AD15" s="21">
        <v>0.16980696788705099</v>
      </c>
      <c r="AE15" s="21">
        <v>0.19757712779744399</v>
      </c>
      <c r="AF15" s="21">
        <v>0.23359536261583999</v>
      </c>
      <c r="AG15" s="21">
        <v>0.114188372907785</v>
      </c>
      <c r="AH15" s="21">
        <v>6.8494100487710999E-2</v>
      </c>
      <c r="AI15" s="21"/>
      <c r="AJ15" s="21">
        <v>0.199935841724628</v>
      </c>
      <c r="AK15" s="21">
        <v>0.208107304419164</v>
      </c>
      <c r="AL15" s="21">
        <v>0.16033311083886601</v>
      </c>
      <c r="AM15" s="21">
        <v>0.18880280066782701</v>
      </c>
      <c r="AN15" s="21">
        <v>0.203811379648422</v>
      </c>
      <c r="AO15" s="21">
        <v>0.15920721197547399</v>
      </c>
      <c r="AP15" s="21"/>
      <c r="AQ15" s="21">
        <v>0.22940684815873</v>
      </c>
      <c r="AR15" s="21">
        <v>0.173449678458273</v>
      </c>
      <c r="AS15" s="21"/>
      <c r="AT15" s="21">
        <v>0.21047937678975301</v>
      </c>
      <c r="AU15" s="21">
        <v>0.13920231402289099</v>
      </c>
      <c r="AV15" s="21"/>
      <c r="AW15" s="21">
        <v>0.203905256574994</v>
      </c>
      <c r="AX15" s="21">
        <v>0.19197687290378401</v>
      </c>
      <c r="AY15" s="21"/>
      <c r="AZ15" s="21">
        <v>0.24425479323108401</v>
      </c>
      <c r="BA15" s="21">
        <v>0.18228998420383299</v>
      </c>
      <c r="BB15" s="21"/>
      <c r="BC15" s="21">
        <v>0.228786469119727</v>
      </c>
      <c r="BD15" s="21">
        <v>0.159095103762978</v>
      </c>
      <c r="BE15" s="21">
        <v>0.23932237280369201</v>
      </c>
      <c r="BF15" s="21">
        <v>0.20329539892094201</v>
      </c>
    </row>
    <row r="16" spans="2:58">
      <c r="B16" s="18" t="s">
        <v>260</v>
      </c>
      <c r="C16" s="21">
        <v>0.51147052039426999</v>
      </c>
      <c r="D16" s="21">
        <v>0.52119359435944701</v>
      </c>
      <c r="E16" s="21">
        <v>0.49937047011972502</v>
      </c>
      <c r="F16" s="21"/>
      <c r="G16" s="21">
        <v>0.44841888316489298</v>
      </c>
      <c r="H16" s="21">
        <v>0.50897348322826197</v>
      </c>
      <c r="I16" s="21">
        <v>0.518096273401362</v>
      </c>
      <c r="J16" s="21">
        <v>0.56059769423113104</v>
      </c>
      <c r="K16" s="21">
        <v>0.494472257292494</v>
      </c>
      <c r="L16" s="21">
        <v>0.51860726489997599</v>
      </c>
      <c r="M16" s="21"/>
      <c r="N16" s="21">
        <v>0.51883165852938196</v>
      </c>
      <c r="O16" s="21">
        <v>0.53587403170971304</v>
      </c>
      <c r="P16" s="21">
        <v>0.50225745295370505</v>
      </c>
      <c r="Q16" s="21">
        <v>0.48433412933112202</v>
      </c>
      <c r="R16" s="21"/>
      <c r="S16" s="21">
        <v>0.54561291232967901</v>
      </c>
      <c r="T16" s="21">
        <v>0.47141476904020002</v>
      </c>
      <c r="U16" s="21">
        <v>0.64144491453402497</v>
      </c>
      <c r="V16" s="21">
        <v>0.50141193438962095</v>
      </c>
      <c r="W16" s="21">
        <v>0.42349298175246303</v>
      </c>
      <c r="X16" s="21">
        <v>0.57681692801811502</v>
      </c>
      <c r="Y16" s="21">
        <v>0.50182033825147998</v>
      </c>
      <c r="Z16" s="21">
        <v>0.39277356680506098</v>
      </c>
      <c r="AA16" s="21">
        <v>0.46463923901662002</v>
      </c>
      <c r="AB16" s="21"/>
      <c r="AC16" s="21">
        <v>0.50563352904182102</v>
      </c>
      <c r="AD16" s="21">
        <v>0.55455320096493499</v>
      </c>
      <c r="AE16" s="21">
        <v>0.40113849190818401</v>
      </c>
      <c r="AF16" s="21">
        <v>0.50590157521044599</v>
      </c>
      <c r="AG16" s="21">
        <v>0.51834995816831397</v>
      </c>
      <c r="AH16" s="21">
        <v>0.620044765573323</v>
      </c>
      <c r="AI16" s="21"/>
      <c r="AJ16" s="21">
        <v>0.50003860569535696</v>
      </c>
      <c r="AK16" s="21">
        <v>0.52083747839918204</v>
      </c>
      <c r="AL16" s="21">
        <v>0.54375821031785299</v>
      </c>
      <c r="AM16" s="21">
        <v>0.52049269746702898</v>
      </c>
      <c r="AN16" s="21">
        <v>0.493117501874477</v>
      </c>
      <c r="AO16" s="21">
        <v>0.58762305128960701</v>
      </c>
      <c r="AP16" s="21"/>
      <c r="AQ16" s="21">
        <v>0.48403499048417198</v>
      </c>
      <c r="AR16" s="21">
        <v>0.53668266441993395</v>
      </c>
      <c r="AS16" s="21"/>
      <c r="AT16" s="21">
        <v>0.503332217724895</v>
      </c>
      <c r="AU16" s="21">
        <v>0.54504887941384295</v>
      </c>
      <c r="AV16" s="21"/>
      <c r="AW16" s="21">
        <v>0.53185089096285298</v>
      </c>
      <c r="AX16" s="21">
        <v>0.49925170319407502</v>
      </c>
      <c r="AY16" s="21"/>
      <c r="AZ16" s="21">
        <v>0.47096215657753399</v>
      </c>
      <c r="BA16" s="21">
        <v>0.52578391454134299</v>
      </c>
      <c r="BB16" s="21"/>
      <c r="BC16" s="21">
        <v>0.52073288538892504</v>
      </c>
      <c r="BD16" s="21">
        <v>0.50042033001502995</v>
      </c>
      <c r="BE16" s="21">
        <v>0.45761622413509401</v>
      </c>
      <c r="BF16" s="21">
        <v>0.52195008627901196</v>
      </c>
    </row>
    <row r="17" spans="2:58">
      <c r="B17" s="18" t="s">
        <v>261</v>
      </c>
      <c r="C17" s="22">
        <v>-0.31502265451341899</v>
      </c>
      <c r="D17" s="22">
        <v>-0.31981299638816202</v>
      </c>
      <c r="E17" s="22">
        <v>-0.30644673480065299</v>
      </c>
      <c r="F17" s="22"/>
      <c r="G17" s="22">
        <v>-0.18566671362298601</v>
      </c>
      <c r="H17" s="22">
        <v>-0.233966695389797</v>
      </c>
      <c r="I17" s="22">
        <v>-0.28951448014351899</v>
      </c>
      <c r="J17" s="22">
        <v>-0.45051362480824902</v>
      </c>
      <c r="K17" s="22">
        <v>-0.358189295786142</v>
      </c>
      <c r="L17" s="22">
        <v>-0.35080412550739498</v>
      </c>
      <c r="M17" s="22"/>
      <c r="N17" s="22">
        <v>-0.30792249439195701</v>
      </c>
      <c r="O17" s="22">
        <v>-0.34885286374013702</v>
      </c>
      <c r="P17" s="22">
        <v>-0.28645053163891099</v>
      </c>
      <c r="Q17" s="22">
        <v>-0.31288161496571798</v>
      </c>
      <c r="R17" s="22"/>
      <c r="S17" s="22">
        <v>-0.35162793258666097</v>
      </c>
      <c r="T17" s="22">
        <v>-0.26049801512404203</v>
      </c>
      <c r="U17" s="22">
        <v>-0.53054361414810103</v>
      </c>
      <c r="V17" s="22">
        <v>-0.34153815035962498</v>
      </c>
      <c r="W17" s="22">
        <v>-0.174661754615277</v>
      </c>
      <c r="X17" s="22">
        <v>-0.43632454935428999</v>
      </c>
      <c r="Y17" s="22">
        <v>-0.231861585812211</v>
      </c>
      <c r="Z17" s="22">
        <v>-0.1133151999616</v>
      </c>
      <c r="AA17" s="22">
        <v>-0.24514745778090599</v>
      </c>
      <c r="AB17" s="22"/>
      <c r="AC17" s="22">
        <v>-0.249766236401433</v>
      </c>
      <c r="AD17" s="22">
        <v>-0.38474623307788403</v>
      </c>
      <c r="AE17" s="22">
        <v>-0.203561364110739</v>
      </c>
      <c r="AF17" s="22">
        <v>-0.27230621259460602</v>
      </c>
      <c r="AG17" s="22">
        <v>-0.40416158526052898</v>
      </c>
      <c r="AH17" s="22">
        <v>-0.55155066508561201</v>
      </c>
      <c r="AI17" s="22"/>
      <c r="AJ17" s="22">
        <v>-0.30010276397072899</v>
      </c>
      <c r="AK17" s="22">
        <v>-0.31273017398001801</v>
      </c>
      <c r="AL17" s="22">
        <v>-0.38342509947898701</v>
      </c>
      <c r="AM17" s="22">
        <v>-0.33168989679920202</v>
      </c>
      <c r="AN17" s="22">
        <v>-0.28930612222605501</v>
      </c>
      <c r="AO17" s="22">
        <v>-0.42841583931413302</v>
      </c>
      <c r="AP17" s="22"/>
      <c r="AQ17" s="22">
        <v>-0.25462814232544201</v>
      </c>
      <c r="AR17" s="22">
        <v>-0.36323298596166098</v>
      </c>
      <c r="AS17" s="22"/>
      <c r="AT17" s="22">
        <v>-0.29285284093514202</v>
      </c>
      <c r="AU17" s="22">
        <v>-0.40584656539095199</v>
      </c>
      <c r="AV17" s="22"/>
      <c r="AW17" s="22">
        <v>-0.32794563438785901</v>
      </c>
      <c r="AX17" s="22">
        <v>-0.30727483029029101</v>
      </c>
      <c r="AY17" s="22"/>
      <c r="AZ17" s="22">
        <v>-0.22670736334645</v>
      </c>
      <c r="BA17" s="22">
        <v>-0.34349393033751002</v>
      </c>
      <c r="BB17" s="22"/>
      <c r="BC17" s="22">
        <v>-0.29194641626919798</v>
      </c>
      <c r="BD17" s="22">
        <v>-0.34132522625205203</v>
      </c>
      <c r="BE17" s="22">
        <v>-0.218293851331402</v>
      </c>
      <c r="BF17" s="22">
        <v>-0.31865468735807001</v>
      </c>
    </row>
    <row r="18" spans="2:58">
      <c r="B18" s="16" t="s">
        <v>21</v>
      </c>
    </row>
    <row r="19" spans="2:58">
      <c r="B19" t="s">
        <v>497</v>
      </c>
    </row>
    <row r="20" spans="2:58">
      <c r="B20" t="s">
        <v>498</v>
      </c>
    </row>
    <row r="22" spans="2:58">
      <c r="B22"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B2:BF22"/>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496</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1029</v>
      </c>
      <c r="D7" s="10">
        <v>480</v>
      </c>
      <c r="E7" s="10">
        <v>546</v>
      </c>
      <c r="F7" s="10"/>
      <c r="G7" s="10">
        <v>127</v>
      </c>
      <c r="H7" s="10">
        <v>174</v>
      </c>
      <c r="I7" s="10">
        <v>175</v>
      </c>
      <c r="J7" s="10">
        <v>165</v>
      </c>
      <c r="K7" s="10">
        <v>154</v>
      </c>
      <c r="L7" s="10">
        <v>231</v>
      </c>
      <c r="M7" s="10"/>
      <c r="N7" s="10">
        <v>293</v>
      </c>
      <c r="O7" s="10">
        <v>271</v>
      </c>
      <c r="P7" s="10">
        <v>229</v>
      </c>
      <c r="Q7" s="10">
        <v>236</v>
      </c>
      <c r="R7" s="10"/>
      <c r="S7" s="10">
        <v>185</v>
      </c>
      <c r="T7" s="10">
        <v>182</v>
      </c>
      <c r="U7" s="10">
        <v>99</v>
      </c>
      <c r="V7" s="10">
        <v>124</v>
      </c>
      <c r="W7" s="10">
        <v>74</v>
      </c>
      <c r="X7" s="10">
        <v>99</v>
      </c>
      <c r="Y7" s="10">
        <v>96</v>
      </c>
      <c r="Z7" s="10">
        <v>43</v>
      </c>
      <c r="AA7" s="10">
        <v>127</v>
      </c>
      <c r="AB7" s="10"/>
      <c r="AC7" s="10">
        <v>244</v>
      </c>
      <c r="AD7" s="10">
        <v>309</v>
      </c>
      <c r="AE7" s="10">
        <v>143</v>
      </c>
      <c r="AF7" s="10">
        <v>189</v>
      </c>
      <c r="AG7" s="10">
        <v>102</v>
      </c>
      <c r="AH7" s="10">
        <v>42</v>
      </c>
      <c r="AI7" s="10"/>
      <c r="AJ7" s="10">
        <v>394</v>
      </c>
      <c r="AK7" s="10">
        <v>229</v>
      </c>
      <c r="AL7" s="10">
        <v>71</v>
      </c>
      <c r="AM7" s="10">
        <v>89</v>
      </c>
      <c r="AN7" s="10">
        <v>204</v>
      </c>
      <c r="AO7" s="10">
        <v>28</v>
      </c>
      <c r="AP7" s="10"/>
      <c r="AQ7" s="10">
        <v>304</v>
      </c>
      <c r="AR7" s="10">
        <v>570</v>
      </c>
      <c r="AS7" s="10"/>
      <c r="AT7" s="10">
        <v>821</v>
      </c>
      <c r="AU7" s="10">
        <v>204</v>
      </c>
      <c r="AV7" s="10"/>
      <c r="AW7" s="10">
        <v>382</v>
      </c>
      <c r="AX7" s="10">
        <v>647</v>
      </c>
      <c r="AY7" s="10"/>
      <c r="AZ7" s="10">
        <v>215</v>
      </c>
      <c r="BA7" s="10">
        <v>782</v>
      </c>
      <c r="BB7" s="10"/>
      <c r="BC7" s="10">
        <v>205</v>
      </c>
      <c r="BD7" s="10">
        <v>148</v>
      </c>
      <c r="BE7" s="10">
        <v>184</v>
      </c>
      <c r="BF7" s="10">
        <v>251</v>
      </c>
    </row>
    <row r="8" spans="2:58" ht="30" customHeight="1">
      <c r="B8" s="11" t="s">
        <v>85</v>
      </c>
      <c r="C8" s="11">
        <v>1032</v>
      </c>
      <c r="D8" s="11">
        <v>501</v>
      </c>
      <c r="E8" s="11">
        <v>528</v>
      </c>
      <c r="F8" s="11"/>
      <c r="G8" s="11">
        <v>148</v>
      </c>
      <c r="H8" s="11">
        <v>172</v>
      </c>
      <c r="I8" s="11">
        <v>188</v>
      </c>
      <c r="J8" s="11">
        <v>162</v>
      </c>
      <c r="K8" s="11">
        <v>145</v>
      </c>
      <c r="L8" s="11">
        <v>213</v>
      </c>
      <c r="M8" s="11"/>
      <c r="N8" s="11">
        <v>293</v>
      </c>
      <c r="O8" s="11">
        <v>269</v>
      </c>
      <c r="P8" s="11">
        <v>227</v>
      </c>
      <c r="Q8" s="11">
        <v>244</v>
      </c>
      <c r="R8" s="11"/>
      <c r="S8" s="11">
        <v>174</v>
      </c>
      <c r="T8" s="11">
        <v>183</v>
      </c>
      <c r="U8" s="11">
        <v>109</v>
      </c>
      <c r="V8" s="11">
        <v>117</v>
      </c>
      <c r="W8" s="11">
        <v>77</v>
      </c>
      <c r="X8" s="11">
        <v>107</v>
      </c>
      <c r="Y8" s="11">
        <v>95</v>
      </c>
      <c r="Z8" s="11">
        <v>41</v>
      </c>
      <c r="AA8" s="11">
        <v>129</v>
      </c>
      <c r="AB8" s="11"/>
      <c r="AC8" s="11">
        <v>247</v>
      </c>
      <c r="AD8" s="11">
        <v>306</v>
      </c>
      <c r="AE8" s="11">
        <v>145</v>
      </c>
      <c r="AF8" s="11">
        <v>190</v>
      </c>
      <c r="AG8" s="11">
        <v>102</v>
      </c>
      <c r="AH8" s="11">
        <v>42</v>
      </c>
      <c r="AI8" s="11"/>
      <c r="AJ8" s="11">
        <v>376</v>
      </c>
      <c r="AK8" s="11">
        <v>233</v>
      </c>
      <c r="AL8" s="11">
        <v>73</v>
      </c>
      <c r="AM8" s="11">
        <v>93</v>
      </c>
      <c r="AN8" s="11">
        <v>208</v>
      </c>
      <c r="AO8" s="11">
        <v>31</v>
      </c>
      <c r="AP8" s="11"/>
      <c r="AQ8" s="11">
        <v>310</v>
      </c>
      <c r="AR8" s="11">
        <v>567</v>
      </c>
      <c r="AS8" s="11"/>
      <c r="AT8" s="11">
        <v>822</v>
      </c>
      <c r="AU8" s="11">
        <v>206</v>
      </c>
      <c r="AV8" s="11"/>
      <c r="AW8" s="11">
        <v>387</v>
      </c>
      <c r="AX8" s="11">
        <v>645</v>
      </c>
      <c r="AY8" s="11"/>
      <c r="AZ8" s="11">
        <v>216</v>
      </c>
      <c r="BA8" s="11">
        <v>780</v>
      </c>
      <c r="BB8" s="11"/>
      <c r="BC8" s="11">
        <v>217</v>
      </c>
      <c r="BD8" s="11">
        <v>146</v>
      </c>
      <c r="BE8" s="11">
        <v>184</v>
      </c>
      <c r="BF8" s="11">
        <v>245</v>
      </c>
    </row>
    <row r="9" spans="2:58">
      <c r="B9" s="18" t="s">
        <v>252</v>
      </c>
      <c r="C9" s="17">
        <v>0.24394770246276001</v>
      </c>
      <c r="D9" s="17">
        <v>0.264989238878925</v>
      </c>
      <c r="E9" s="17">
        <v>0.221395897083079</v>
      </c>
      <c r="F9" s="17"/>
      <c r="G9" s="17">
        <v>0.28990560803286602</v>
      </c>
      <c r="H9" s="17">
        <v>0.29704492939619997</v>
      </c>
      <c r="I9" s="17">
        <v>0.22128945416210399</v>
      </c>
      <c r="J9" s="17">
        <v>0.245321910531135</v>
      </c>
      <c r="K9" s="17">
        <v>0.20631408310577101</v>
      </c>
      <c r="L9" s="17">
        <v>0.20708339809918</v>
      </c>
      <c r="M9" s="17"/>
      <c r="N9" s="17">
        <v>0.21865202518892099</v>
      </c>
      <c r="O9" s="17">
        <v>0.22294572123699199</v>
      </c>
      <c r="P9" s="17">
        <v>0.241746257145591</v>
      </c>
      <c r="Q9" s="17">
        <v>0.29948721697720398</v>
      </c>
      <c r="R9" s="17"/>
      <c r="S9" s="17">
        <v>0.27732122717517799</v>
      </c>
      <c r="T9" s="17">
        <v>0.203381120667781</v>
      </c>
      <c r="U9" s="17">
        <v>0.27150724745743998</v>
      </c>
      <c r="V9" s="17">
        <v>0.29524076078914302</v>
      </c>
      <c r="W9" s="17">
        <v>0.217224115208204</v>
      </c>
      <c r="X9" s="17">
        <v>0.249717815200766</v>
      </c>
      <c r="Y9" s="17">
        <v>0.15783682547920699</v>
      </c>
      <c r="Z9" s="17">
        <v>0.28042410001866902</v>
      </c>
      <c r="AA9" s="17">
        <v>0.249416092738593</v>
      </c>
      <c r="AB9" s="17"/>
      <c r="AC9" s="17">
        <v>0.27301014545317698</v>
      </c>
      <c r="AD9" s="17">
        <v>0.23772273055990201</v>
      </c>
      <c r="AE9" s="17">
        <v>0.247268530424368</v>
      </c>
      <c r="AF9" s="17">
        <v>0.22225548852112301</v>
      </c>
      <c r="AG9" s="17">
        <v>0.24182436621940701</v>
      </c>
      <c r="AH9" s="17">
        <v>0.21036832097819699</v>
      </c>
      <c r="AI9" s="17"/>
      <c r="AJ9" s="17">
        <v>0.20257926673431401</v>
      </c>
      <c r="AK9" s="17">
        <v>0.25107796816350197</v>
      </c>
      <c r="AL9" s="17">
        <v>0.24206745974538699</v>
      </c>
      <c r="AM9" s="17">
        <v>0.329876190280117</v>
      </c>
      <c r="AN9" s="17">
        <v>0.242466637126456</v>
      </c>
      <c r="AO9" s="17">
        <v>0.38305696701052899</v>
      </c>
      <c r="AP9" s="17"/>
      <c r="AQ9" s="17">
        <v>0.25252300990926801</v>
      </c>
      <c r="AR9" s="17">
        <v>0.25124648124630899</v>
      </c>
      <c r="AS9" s="17"/>
      <c r="AT9" s="17">
        <v>0.25138943084569398</v>
      </c>
      <c r="AU9" s="17">
        <v>0.219031180254046</v>
      </c>
      <c r="AV9" s="17"/>
      <c r="AW9" s="17">
        <v>0.257033607678127</v>
      </c>
      <c r="AX9" s="17">
        <v>0.23610219822192399</v>
      </c>
      <c r="AY9" s="17"/>
      <c r="AZ9" s="17">
        <v>0.26411160376951898</v>
      </c>
      <c r="BA9" s="17">
        <v>0.241888120401165</v>
      </c>
      <c r="BB9" s="17"/>
      <c r="BC9" s="17">
        <v>0.26861624354068703</v>
      </c>
      <c r="BD9" s="17">
        <v>0.29113780636582698</v>
      </c>
      <c r="BE9" s="17">
        <v>0.23750413493488901</v>
      </c>
      <c r="BF9" s="17">
        <v>0.222346736721934</v>
      </c>
    </row>
    <row r="10" spans="2:58">
      <c r="B10" s="18" t="s">
        <v>339</v>
      </c>
      <c r="C10" s="17">
        <v>0.48771361459977303</v>
      </c>
      <c r="D10" s="17">
        <v>0.47999530538518298</v>
      </c>
      <c r="E10" s="17">
        <v>0.496045304582584</v>
      </c>
      <c r="F10" s="17"/>
      <c r="G10" s="17">
        <v>0.41656368784657999</v>
      </c>
      <c r="H10" s="17">
        <v>0.39846366597072103</v>
      </c>
      <c r="I10" s="17">
        <v>0.54280072796612</v>
      </c>
      <c r="J10" s="17">
        <v>0.53041846951424099</v>
      </c>
      <c r="K10" s="17">
        <v>0.53337331021411105</v>
      </c>
      <c r="L10" s="17">
        <v>0.49980469069842698</v>
      </c>
      <c r="M10" s="17"/>
      <c r="N10" s="17">
        <v>0.547265240124168</v>
      </c>
      <c r="O10" s="17">
        <v>0.487913233593118</v>
      </c>
      <c r="P10" s="17">
        <v>0.47629909195293302</v>
      </c>
      <c r="Q10" s="17">
        <v>0.42665772762853399</v>
      </c>
      <c r="R10" s="17"/>
      <c r="S10" s="17">
        <v>0.46656594843500099</v>
      </c>
      <c r="T10" s="17">
        <v>0.50135070698573803</v>
      </c>
      <c r="U10" s="17">
        <v>0.51616889494892704</v>
      </c>
      <c r="V10" s="17">
        <v>0.49482641816770601</v>
      </c>
      <c r="W10" s="17">
        <v>0.48304336392962699</v>
      </c>
      <c r="X10" s="17">
        <v>0.43286950034717703</v>
      </c>
      <c r="Y10" s="17">
        <v>0.61692421728857605</v>
      </c>
      <c r="Z10" s="17">
        <v>0.308608982946324</v>
      </c>
      <c r="AA10" s="17">
        <v>0.47728270225568298</v>
      </c>
      <c r="AB10" s="17"/>
      <c r="AC10" s="17">
        <v>0.44845174168289698</v>
      </c>
      <c r="AD10" s="17">
        <v>0.48802099762971102</v>
      </c>
      <c r="AE10" s="17">
        <v>0.47891453412752699</v>
      </c>
      <c r="AF10" s="17">
        <v>0.52310631135291796</v>
      </c>
      <c r="AG10" s="17">
        <v>0.50635742707284004</v>
      </c>
      <c r="AH10" s="17">
        <v>0.54098888099113096</v>
      </c>
      <c r="AI10" s="17"/>
      <c r="AJ10" s="17">
        <v>0.522056932425353</v>
      </c>
      <c r="AK10" s="17">
        <v>0.53654602439701504</v>
      </c>
      <c r="AL10" s="17">
        <v>0.54541464920591698</v>
      </c>
      <c r="AM10" s="17">
        <v>0.34190376182309401</v>
      </c>
      <c r="AN10" s="17">
        <v>0.44714515043284198</v>
      </c>
      <c r="AO10" s="17">
        <v>0.343277383711247</v>
      </c>
      <c r="AP10" s="17"/>
      <c r="AQ10" s="17">
        <v>0.45521241448030197</v>
      </c>
      <c r="AR10" s="17">
        <v>0.50172717222696195</v>
      </c>
      <c r="AS10" s="17"/>
      <c r="AT10" s="17">
        <v>0.47873627758913201</v>
      </c>
      <c r="AU10" s="17">
        <v>0.51351145205011495</v>
      </c>
      <c r="AV10" s="17"/>
      <c r="AW10" s="17">
        <v>0.51907971354059401</v>
      </c>
      <c r="AX10" s="17">
        <v>0.468908430074232</v>
      </c>
      <c r="AY10" s="17"/>
      <c r="AZ10" s="17">
        <v>0.46007722176325799</v>
      </c>
      <c r="BA10" s="17">
        <v>0.49938066477373999</v>
      </c>
      <c r="BB10" s="17"/>
      <c r="BC10" s="17">
        <v>0.43121220425293799</v>
      </c>
      <c r="BD10" s="17">
        <v>0.42593001636067002</v>
      </c>
      <c r="BE10" s="17">
        <v>0.54335986938550196</v>
      </c>
      <c r="BF10" s="17">
        <v>0.54244558943966203</v>
      </c>
    </row>
    <row r="11" spans="2:58">
      <c r="B11" s="18" t="s">
        <v>255</v>
      </c>
      <c r="C11" s="17">
        <v>0.161278083467957</v>
      </c>
      <c r="D11" s="17">
        <v>0.15045696651762999</v>
      </c>
      <c r="E11" s="17">
        <v>0.172494189732602</v>
      </c>
      <c r="F11" s="17"/>
      <c r="G11" s="17">
        <v>0.186067414867019</v>
      </c>
      <c r="H11" s="17">
        <v>0.16491511335650699</v>
      </c>
      <c r="I11" s="17">
        <v>0.12643460145639401</v>
      </c>
      <c r="J11" s="17">
        <v>0.13754000460716601</v>
      </c>
      <c r="K11" s="17">
        <v>0.16545705309405701</v>
      </c>
      <c r="L11" s="17">
        <v>0.189433317053954</v>
      </c>
      <c r="M11" s="17"/>
      <c r="N11" s="17">
        <v>0.136605286698564</v>
      </c>
      <c r="O11" s="17">
        <v>0.16986675630864601</v>
      </c>
      <c r="P11" s="17">
        <v>0.189764192285757</v>
      </c>
      <c r="Q11" s="17">
        <v>0.15490255270085301</v>
      </c>
      <c r="R11" s="17"/>
      <c r="S11" s="17">
        <v>0.132311224236726</v>
      </c>
      <c r="T11" s="17">
        <v>0.21457687422268301</v>
      </c>
      <c r="U11" s="17">
        <v>0.141063639863095</v>
      </c>
      <c r="V11" s="17">
        <v>0.15420601752152799</v>
      </c>
      <c r="W11" s="17">
        <v>0.129800833204085</v>
      </c>
      <c r="X11" s="17">
        <v>0.179403111457758</v>
      </c>
      <c r="Y11" s="17">
        <v>0.12456136042767101</v>
      </c>
      <c r="Z11" s="17">
        <v>0.173862467899525</v>
      </c>
      <c r="AA11" s="17">
        <v>0.17507275132363601</v>
      </c>
      <c r="AB11" s="17"/>
      <c r="AC11" s="17">
        <v>0.14276525400961099</v>
      </c>
      <c r="AD11" s="17">
        <v>0.16808653748559799</v>
      </c>
      <c r="AE11" s="17">
        <v>0.15461865356808399</v>
      </c>
      <c r="AF11" s="17">
        <v>0.181744383512526</v>
      </c>
      <c r="AG11" s="17">
        <v>0.14944343002184801</v>
      </c>
      <c r="AH11" s="17">
        <v>0.17949485904200099</v>
      </c>
      <c r="AI11" s="17"/>
      <c r="AJ11" s="17">
        <v>0.17501269854370999</v>
      </c>
      <c r="AK11" s="17">
        <v>0.157080160994299</v>
      </c>
      <c r="AL11" s="17">
        <v>0.103166730763147</v>
      </c>
      <c r="AM11" s="17">
        <v>0.21357813319443</v>
      </c>
      <c r="AN11" s="17">
        <v>0.13141314913574301</v>
      </c>
      <c r="AO11" s="17">
        <v>0.227119046470207</v>
      </c>
      <c r="AP11" s="17"/>
      <c r="AQ11" s="17">
        <v>0.158244187504718</v>
      </c>
      <c r="AR11" s="17">
        <v>0.161841600312188</v>
      </c>
      <c r="AS11" s="17"/>
      <c r="AT11" s="17">
        <v>0.171825042690115</v>
      </c>
      <c r="AU11" s="17">
        <v>0.122359740202283</v>
      </c>
      <c r="AV11" s="17"/>
      <c r="AW11" s="17">
        <v>0.14212291591642001</v>
      </c>
      <c r="AX11" s="17">
        <v>0.17276234426506601</v>
      </c>
      <c r="AY11" s="17"/>
      <c r="AZ11" s="17">
        <v>0.154655902974554</v>
      </c>
      <c r="BA11" s="17">
        <v>0.16097445079439501</v>
      </c>
      <c r="BB11" s="17"/>
      <c r="BC11" s="17">
        <v>0.14526626031744799</v>
      </c>
      <c r="BD11" s="17">
        <v>0.18985000279383499</v>
      </c>
      <c r="BE11" s="17">
        <v>0.14677810558481799</v>
      </c>
      <c r="BF11" s="17">
        <v>0.14617681247129499</v>
      </c>
    </row>
    <row r="12" spans="2:58">
      <c r="B12" s="18" t="s">
        <v>340</v>
      </c>
      <c r="C12" s="17">
        <v>4.5927569458330403E-2</v>
      </c>
      <c r="D12" s="17">
        <v>3.9033747867433799E-2</v>
      </c>
      <c r="E12" s="17">
        <v>5.2738672409375902E-2</v>
      </c>
      <c r="F12" s="17"/>
      <c r="G12" s="17">
        <v>7.2738068418351107E-2</v>
      </c>
      <c r="H12" s="17">
        <v>6.1396434665844699E-2</v>
      </c>
      <c r="I12" s="17">
        <v>3.2196746927653203E-2</v>
      </c>
      <c r="J12" s="17">
        <v>4.29983336382058E-2</v>
      </c>
      <c r="K12" s="17">
        <v>3.21047201128681E-2</v>
      </c>
      <c r="L12" s="17">
        <v>3.9152451405352298E-2</v>
      </c>
      <c r="M12" s="17"/>
      <c r="N12" s="17">
        <v>4.8911152496813597E-2</v>
      </c>
      <c r="O12" s="17">
        <v>2.4917726359172401E-2</v>
      </c>
      <c r="P12" s="17">
        <v>5.24668830791747E-2</v>
      </c>
      <c r="Q12" s="17">
        <v>5.9401257598337302E-2</v>
      </c>
      <c r="R12" s="17"/>
      <c r="S12" s="17">
        <v>4.3267901393773602E-2</v>
      </c>
      <c r="T12" s="17">
        <v>4.5947445837842597E-2</v>
      </c>
      <c r="U12" s="17">
        <v>2.9231304058603899E-2</v>
      </c>
      <c r="V12" s="17">
        <v>3.2097192344950898E-2</v>
      </c>
      <c r="W12" s="17">
        <v>4.0864323151959502E-2</v>
      </c>
      <c r="X12" s="17">
        <v>4.6984791026670199E-2</v>
      </c>
      <c r="Y12" s="17">
        <v>6.0364571239681898E-2</v>
      </c>
      <c r="Z12" s="17">
        <v>6.8735643465605803E-2</v>
      </c>
      <c r="AA12" s="17">
        <v>6.0448469448601203E-2</v>
      </c>
      <c r="AB12" s="17"/>
      <c r="AC12" s="17">
        <v>5.4555812278800103E-2</v>
      </c>
      <c r="AD12" s="17">
        <v>5.0216301559716299E-2</v>
      </c>
      <c r="AE12" s="17">
        <v>4.5767659784643797E-2</v>
      </c>
      <c r="AF12" s="17">
        <v>2.9455868878510798E-2</v>
      </c>
      <c r="AG12" s="17">
        <v>5.2316563694512597E-2</v>
      </c>
      <c r="AH12" s="17">
        <v>2.3688109430256201E-2</v>
      </c>
      <c r="AI12" s="17"/>
      <c r="AJ12" s="17">
        <v>3.8150622041059797E-2</v>
      </c>
      <c r="AK12" s="17">
        <v>3.4133041365551502E-2</v>
      </c>
      <c r="AL12" s="17">
        <v>3.8112528832193002E-2</v>
      </c>
      <c r="AM12" s="17">
        <v>4.9273957259867697E-2</v>
      </c>
      <c r="AN12" s="17">
        <v>7.3355754194252401E-2</v>
      </c>
      <c r="AO12" s="17">
        <v>4.6546602808016299E-2</v>
      </c>
      <c r="AP12" s="17"/>
      <c r="AQ12" s="17">
        <v>4.7475207318067099E-2</v>
      </c>
      <c r="AR12" s="17">
        <v>4.4892806345656497E-2</v>
      </c>
      <c r="AS12" s="17"/>
      <c r="AT12" s="17">
        <v>4.6284889893855499E-2</v>
      </c>
      <c r="AU12" s="17">
        <v>4.5399810627765803E-2</v>
      </c>
      <c r="AV12" s="17"/>
      <c r="AW12" s="17">
        <v>4.0268316659291897E-2</v>
      </c>
      <c r="AX12" s="17">
        <v>4.9320509503676599E-2</v>
      </c>
      <c r="AY12" s="17"/>
      <c r="AZ12" s="17">
        <v>5.6373514860326303E-2</v>
      </c>
      <c r="BA12" s="17">
        <v>4.3695206489674801E-2</v>
      </c>
      <c r="BB12" s="17"/>
      <c r="BC12" s="17">
        <v>6.9424373515831805E-2</v>
      </c>
      <c r="BD12" s="17">
        <v>3.26943669154195E-2</v>
      </c>
      <c r="BE12" s="17">
        <v>2.6726016707225499E-2</v>
      </c>
      <c r="BF12" s="17">
        <v>3.8260285557546299E-2</v>
      </c>
    </row>
    <row r="13" spans="2:58">
      <c r="B13" s="18" t="s">
        <v>258</v>
      </c>
      <c r="C13" s="17">
        <v>3.1793374673923597E-2</v>
      </c>
      <c r="D13" s="17">
        <v>3.80029444844718E-2</v>
      </c>
      <c r="E13" s="17">
        <v>2.60888489183306E-2</v>
      </c>
      <c r="F13" s="17"/>
      <c r="G13" s="17">
        <v>1.5649340734117698E-2</v>
      </c>
      <c r="H13" s="17">
        <v>7.2805730106659194E-2</v>
      </c>
      <c r="I13" s="17">
        <v>3.04464483351744E-2</v>
      </c>
      <c r="J13" s="17">
        <v>1.9324942303823402E-2</v>
      </c>
      <c r="K13" s="17">
        <v>1.22993986970251E-2</v>
      </c>
      <c r="L13" s="17">
        <v>3.4254890683183603E-2</v>
      </c>
      <c r="M13" s="17"/>
      <c r="N13" s="17">
        <v>3.82562572244824E-2</v>
      </c>
      <c r="O13" s="17">
        <v>5.1793004383498098E-2</v>
      </c>
      <c r="P13" s="17">
        <v>5.61954197453349E-3</v>
      </c>
      <c r="Q13" s="17">
        <v>2.63778745631232E-2</v>
      </c>
      <c r="R13" s="17"/>
      <c r="S13" s="17">
        <v>3.7072194005199302E-2</v>
      </c>
      <c r="T13" s="17">
        <v>1.0809237059934199E-2</v>
      </c>
      <c r="U13" s="17">
        <v>1.2308674318323099E-2</v>
      </c>
      <c r="V13" s="17">
        <v>1.60220500235169E-2</v>
      </c>
      <c r="W13" s="17">
        <v>6.4344302791947403E-2</v>
      </c>
      <c r="X13" s="17">
        <v>4.1593327695481297E-2</v>
      </c>
      <c r="Y13" s="17">
        <v>4.0313025564863998E-2</v>
      </c>
      <c r="Z13" s="17">
        <v>0.146872544058816</v>
      </c>
      <c r="AA13" s="17">
        <v>1.4269227692332199E-2</v>
      </c>
      <c r="AB13" s="17"/>
      <c r="AC13" s="17">
        <v>5.6657120724519699E-2</v>
      </c>
      <c r="AD13" s="17">
        <v>9.9026373119289607E-3</v>
      </c>
      <c r="AE13" s="17">
        <v>5.3114862491992001E-2</v>
      </c>
      <c r="AF13" s="17">
        <v>2.7366389033834902E-2</v>
      </c>
      <c r="AG13" s="17">
        <v>9.5614328872432996E-3</v>
      </c>
      <c r="AH13" s="17">
        <v>4.5459829558415099E-2</v>
      </c>
      <c r="AI13" s="17"/>
      <c r="AJ13" s="17">
        <v>2.3959467970196401E-2</v>
      </c>
      <c r="AK13" s="17">
        <v>1.2538934642186301E-2</v>
      </c>
      <c r="AL13" s="17">
        <v>1.27048003631975E-2</v>
      </c>
      <c r="AM13" s="17">
        <v>4.3828178630933599E-2</v>
      </c>
      <c r="AN13" s="17">
        <v>7.6126165532158993E-2</v>
      </c>
      <c r="AO13" s="17">
        <v>0</v>
      </c>
      <c r="AP13" s="17"/>
      <c r="AQ13" s="17">
        <v>6.3777767017675804E-2</v>
      </c>
      <c r="AR13" s="17">
        <v>1.7831078801025101E-2</v>
      </c>
      <c r="AS13" s="17"/>
      <c r="AT13" s="17">
        <v>2.4535401607613101E-2</v>
      </c>
      <c r="AU13" s="17">
        <v>6.13655645872659E-2</v>
      </c>
      <c r="AV13" s="17"/>
      <c r="AW13" s="17">
        <v>2.5328985948737701E-2</v>
      </c>
      <c r="AX13" s="17">
        <v>3.5669024720532801E-2</v>
      </c>
      <c r="AY13" s="17"/>
      <c r="AZ13" s="17">
        <v>3.81481444638085E-2</v>
      </c>
      <c r="BA13" s="17">
        <v>2.7320958742147801E-2</v>
      </c>
      <c r="BB13" s="17"/>
      <c r="BC13" s="17">
        <v>7.53273186581115E-2</v>
      </c>
      <c r="BD13" s="17">
        <v>2.14077470105415E-2</v>
      </c>
      <c r="BE13" s="17">
        <v>2.4908166922553501E-2</v>
      </c>
      <c r="BF13" s="17">
        <v>2.2814937169341899E-2</v>
      </c>
    </row>
    <row r="14" spans="2:58">
      <c r="B14" s="18" t="s">
        <v>101</v>
      </c>
      <c r="C14" s="17">
        <v>2.9339655337255799E-2</v>
      </c>
      <c r="D14" s="17">
        <v>2.7521796866356901E-2</v>
      </c>
      <c r="E14" s="17">
        <v>3.1237087274029001E-2</v>
      </c>
      <c r="F14" s="17"/>
      <c r="G14" s="17">
        <v>1.9075880101065899E-2</v>
      </c>
      <c r="H14" s="17">
        <v>5.37412650406881E-3</v>
      </c>
      <c r="I14" s="17">
        <v>4.6832021152554297E-2</v>
      </c>
      <c r="J14" s="17">
        <v>2.4396339405429301E-2</v>
      </c>
      <c r="K14" s="17">
        <v>5.0451434776168001E-2</v>
      </c>
      <c r="L14" s="17">
        <v>3.0271252059903098E-2</v>
      </c>
      <c r="M14" s="17"/>
      <c r="N14" s="17">
        <v>1.0310038267050301E-2</v>
      </c>
      <c r="O14" s="17">
        <v>4.2563558118573798E-2</v>
      </c>
      <c r="P14" s="17">
        <v>3.4104033562010999E-2</v>
      </c>
      <c r="Q14" s="17">
        <v>3.3173370531948403E-2</v>
      </c>
      <c r="R14" s="17"/>
      <c r="S14" s="17">
        <v>4.3461504754121902E-2</v>
      </c>
      <c r="T14" s="17">
        <v>2.3934615226021201E-2</v>
      </c>
      <c r="U14" s="17">
        <v>2.9720239353611198E-2</v>
      </c>
      <c r="V14" s="17">
        <v>7.6075611531553596E-3</v>
      </c>
      <c r="W14" s="17">
        <v>6.4723061714177396E-2</v>
      </c>
      <c r="X14" s="17">
        <v>4.9431454272147901E-2</v>
      </c>
      <c r="Y14" s="17">
        <v>0</v>
      </c>
      <c r="Z14" s="17">
        <v>2.1496261611060101E-2</v>
      </c>
      <c r="AA14" s="17">
        <v>2.3510756541154199E-2</v>
      </c>
      <c r="AB14" s="17"/>
      <c r="AC14" s="17">
        <v>2.4559925850995298E-2</v>
      </c>
      <c r="AD14" s="17">
        <v>4.6050795453143299E-2</v>
      </c>
      <c r="AE14" s="17">
        <v>2.0315759603386101E-2</v>
      </c>
      <c r="AF14" s="17">
        <v>1.6071558701086699E-2</v>
      </c>
      <c r="AG14" s="17">
        <v>4.0496780104149199E-2</v>
      </c>
      <c r="AH14" s="17">
        <v>0</v>
      </c>
      <c r="AI14" s="17"/>
      <c r="AJ14" s="17">
        <v>3.8241012285366797E-2</v>
      </c>
      <c r="AK14" s="17">
        <v>8.6238704374468796E-3</v>
      </c>
      <c r="AL14" s="17">
        <v>5.8533831090158001E-2</v>
      </c>
      <c r="AM14" s="17">
        <v>2.1539778811557601E-2</v>
      </c>
      <c r="AN14" s="17">
        <v>2.94931435785479E-2</v>
      </c>
      <c r="AO14" s="17">
        <v>0</v>
      </c>
      <c r="AP14" s="17"/>
      <c r="AQ14" s="17">
        <v>2.2767413769969599E-2</v>
      </c>
      <c r="AR14" s="17">
        <v>2.24608610678593E-2</v>
      </c>
      <c r="AS14" s="17"/>
      <c r="AT14" s="17">
        <v>2.7228957373590199E-2</v>
      </c>
      <c r="AU14" s="17">
        <v>3.8332252278523798E-2</v>
      </c>
      <c r="AV14" s="17"/>
      <c r="AW14" s="17">
        <v>1.6166460256828399E-2</v>
      </c>
      <c r="AX14" s="17">
        <v>3.7237493214569303E-2</v>
      </c>
      <c r="AY14" s="17"/>
      <c r="AZ14" s="17">
        <v>2.66336121685346E-2</v>
      </c>
      <c r="BA14" s="17">
        <v>2.6740598798878201E-2</v>
      </c>
      <c r="BB14" s="17"/>
      <c r="BC14" s="17">
        <v>1.01535997149831E-2</v>
      </c>
      <c r="BD14" s="17">
        <v>3.89800605537075E-2</v>
      </c>
      <c r="BE14" s="17">
        <v>2.0723706465011399E-2</v>
      </c>
      <c r="BF14" s="17">
        <v>2.7955638640220399E-2</v>
      </c>
    </row>
    <row r="15" spans="2:58">
      <c r="B15" s="18" t="s">
        <v>259</v>
      </c>
      <c r="C15" s="21">
        <v>0.73166131706253301</v>
      </c>
      <c r="D15" s="21">
        <v>0.74498454426410798</v>
      </c>
      <c r="E15" s="21">
        <v>0.71744120166566305</v>
      </c>
      <c r="F15" s="21"/>
      <c r="G15" s="21">
        <v>0.70646929587944596</v>
      </c>
      <c r="H15" s="21">
        <v>0.69550859536692</v>
      </c>
      <c r="I15" s="21">
        <v>0.76409018212822499</v>
      </c>
      <c r="J15" s="21">
        <v>0.77574038004537604</v>
      </c>
      <c r="K15" s="21">
        <v>0.73968739331988198</v>
      </c>
      <c r="L15" s="21">
        <v>0.70688808879760701</v>
      </c>
      <c r="M15" s="21"/>
      <c r="N15" s="21">
        <v>0.76591726531309001</v>
      </c>
      <c r="O15" s="21">
        <v>0.71085895483010997</v>
      </c>
      <c r="P15" s="21">
        <v>0.71804534909852402</v>
      </c>
      <c r="Q15" s="21">
        <v>0.72614494460573797</v>
      </c>
      <c r="R15" s="21"/>
      <c r="S15" s="21">
        <v>0.74388717561017903</v>
      </c>
      <c r="T15" s="21">
        <v>0.70473182765351905</v>
      </c>
      <c r="U15" s="21">
        <v>0.78767614240636696</v>
      </c>
      <c r="V15" s="21">
        <v>0.79006717895684897</v>
      </c>
      <c r="W15" s="21">
        <v>0.70026747913783105</v>
      </c>
      <c r="X15" s="21">
        <v>0.68258731554794305</v>
      </c>
      <c r="Y15" s="21">
        <v>0.77476104276778301</v>
      </c>
      <c r="Z15" s="21">
        <v>0.58903308296499302</v>
      </c>
      <c r="AA15" s="21">
        <v>0.72669879499427603</v>
      </c>
      <c r="AB15" s="21"/>
      <c r="AC15" s="21">
        <v>0.72146188713607395</v>
      </c>
      <c r="AD15" s="21">
        <v>0.72574372818961297</v>
      </c>
      <c r="AE15" s="21">
        <v>0.72618306455189396</v>
      </c>
      <c r="AF15" s="21">
        <v>0.74536179987404105</v>
      </c>
      <c r="AG15" s="21">
        <v>0.74818179329224699</v>
      </c>
      <c r="AH15" s="21">
        <v>0.75135720196932698</v>
      </c>
      <c r="AI15" s="21"/>
      <c r="AJ15" s="21">
        <v>0.72463619915966704</v>
      </c>
      <c r="AK15" s="21">
        <v>0.78762399256051696</v>
      </c>
      <c r="AL15" s="21">
        <v>0.78748210895130499</v>
      </c>
      <c r="AM15" s="21">
        <v>0.67177995210321095</v>
      </c>
      <c r="AN15" s="21">
        <v>0.68961178755929797</v>
      </c>
      <c r="AO15" s="21">
        <v>0.72633435072177599</v>
      </c>
      <c r="AP15" s="21"/>
      <c r="AQ15" s="21">
        <v>0.70773542438957004</v>
      </c>
      <c r="AR15" s="21">
        <v>0.75297365347327105</v>
      </c>
      <c r="AS15" s="21"/>
      <c r="AT15" s="21">
        <v>0.73012570843482605</v>
      </c>
      <c r="AU15" s="21">
        <v>0.73254263230416095</v>
      </c>
      <c r="AV15" s="21"/>
      <c r="AW15" s="21">
        <v>0.77611332121872201</v>
      </c>
      <c r="AX15" s="21">
        <v>0.70501062829615602</v>
      </c>
      <c r="AY15" s="21"/>
      <c r="AZ15" s="21">
        <v>0.72418882553277697</v>
      </c>
      <c r="BA15" s="21">
        <v>0.74126878517490502</v>
      </c>
      <c r="BB15" s="21"/>
      <c r="BC15" s="21">
        <v>0.69982844779362496</v>
      </c>
      <c r="BD15" s="21">
        <v>0.71706782272649705</v>
      </c>
      <c r="BE15" s="21">
        <v>0.78086400432039105</v>
      </c>
      <c r="BF15" s="21">
        <v>0.76479232616159598</v>
      </c>
    </row>
    <row r="16" spans="2:58">
      <c r="B16" s="18" t="s">
        <v>260</v>
      </c>
      <c r="C16" s="21">
        <v>7.7720944132254E-2</v>
      </c>
      <c r="D16" s="21">
        <v>7.7036692351905606E-2</v>
      </c>
      <c r="E16" s="21">
        <v>7.8827521327706596E-2</v>
      </c>
      <c r="F16" s="21"/>
      <c r="G16" s="21">
        <v>8.8387409152468899E-2</v>
      </c>
      <c r="H16" s="21">
        <v>0.13420216477250399</v>
      </c>
      <c r="I16" s="21">
        <v>6.2643195262827606E-2</v>
      </c>
      <c r="J16" s="21">
        <v>6.2323275942029202E-2</v>
      </c>
      <c r="K16" s="21">
        <v>4.4404118809893103E-2</v>
      </c>
      <c r="L16" s="21">
        <v>7.3407342088535901E-2</v>
      </c>
      <c r="M16" s="21"/>
      <c r="N16" s="21">
        <v>8.7167409721295996E-2</v>
      </c>
      <c r="O16" s="21">
        <v>7.6710730742670499E-2</v>
      </c>
      <c r="P16" s="21">
        <v>5.8086425053708202E-2</v>
      </c>
      <c r="Q16" s="21">
        <v>8.5779132161460506E-2</v>
      </c>
      <c r="R16" s="21"/>
      <c r="S16" s="21">
        <v>8.0340095398972897E-2</v>
      </c>
      <c r="T16" s="21">
        <v>5.67566828977768E-2</v>
      </c>
      <c r="U16" s="21">
        <v>4.1539978376927002E-2</v>
      </c>
      <c r="V16" s="21">
        <v>4.8119242368467798E-2</v>
      </c>
      <c r="W16" s="21">
        <v>0.10520862594390699</v>
      </c>
      <c r="X16" s="21">
        <v>8.8578118722151503E-2</v>
      </c>
      <c r="Y16" s="21">
        <v>0.10067759680454599</v>
      </c>
      <c r="Z16" s="21">
        <v>0.21560818752442101</v>
      </c>
      <c r="AA16" s="21">
        <v>7.4717697140933403E-2</v>
      </c>
      <c r="AB16" s="21"/>
      <c r="AC16" s="21">
        <v>0.11121293300332</v>
      </c>
      <c r="AD16" s="21">
        <v>6.0118938871645197E-2</v>
      </c>
      <c r="AE16" s="21">
        <v>9.8882522276635798E-2</v>
      </c>
      <c r="AF16" s="21">
        <v>5.68222579123457E-2</v>
      </c>
      <c r="AG16" s="21">
        <v>6.1877996581755898E-2</v>
      </c>
      <c r="AH16" s="21">
        <v>6.9147938988671304E-2</v>
      </c>
      <c r="AI16" s="21"/>
      <c r="AJ16" s="21">
        <v>6.2110090011256301E-2</v>
      </c>
      <c r="AK16" s="21">
        <v>4.66719760077378E-2</v>
      </c>
      <c r="AL16" s="21">
        <v>5.0817329195390497E-2</v>
      </c>
      <c r="AM16" s="21">
        <v>9.3102135890801296E-2</v>
      </c>
      <c r="AN16" s="21">
        <v>0.14948191972641101</v>
      </c>
      <c r="AO16" s="21">
        <v>4.6546602808016299E-2</v>
      </c>
      <c r="AP16" s="21"/>
      <c r="AQ16" s="21">
        <v>0.11125297433574299</v>
      </c>
      <c r="AR16" s="21">
        <v>6.2723885146681604E-2</v>
      </c>
      <c r="AS16" s="21"/>
      <c r="AT16" s="21">
        <v>7.0820291501468596E-2</v>
      </c>
      <c r="AU16" s="21">
        <v>0.106765375215032</v>
      </c>
      <c r="AV16" s="21"/>
      <c r="AW16" s="21">
        <v>6.5597302608029706E-2</v>
      </c>
      <c r="AX16" s="21">
        <v>8.4989534224209407E-2</v>
      </c>
      <c r="AY16" s="21"/>
      <c r="AZ16" s="21">
        <v>9.4521659324134699E-2</v>
      </c>
      <c r="BA16" s="21">
        <v>7.1016165231822595E-2</v>
      </c>
      <c r="BB16" s="21"/>
      <c r="BC16" s="21">
        <v>0.14475169217394299</v>
      </c>
      <c r="BD16" s="21">
        <v>5.41021139259611E-2</v>
      </c>
      <c r="BE16" s="21">
        <v>5.1634183629779E-2</v>
      </c>
      <c r="BF16" s="21">
        <v>6.1075222726888201E-2</v>
      </c>
    </row>
    <row r="17" spans="2:58">
      <c r="B17" s="18" t="s">
        <v>261</v>
      </c>
      <c r="C17" s="22">
        <v>0.65394037293027896</v>
      </c>
      <c r="D17" s="22">
        <v>0.66794785191220196</v>
      </c>
      <c r="E17" s="22">
        <v>0.63861368033795596</v>
      </c>
      <c r="F17" s="22"/>
      <c r="G17" s="22">
        <v>0.61808188672697795</v>
      </c>
      <c r="H17" s="22">
        <v>0.56130643059441598</v>
      </c>
      <c r="I17" s="22">
        <v>0.70144698686539697</v>
      </c>
      <c r="J17" s="22">
        <v>0.71341710410334702</v>
      </c>
      <c r="K17" s="22">
        <v>0.69528327450998895</v>
      </c>
      <c r="L17" s="22">
        <v>0.63348074670907095</v>
      </c>
      <c r="M17" s="22"/>
      <c r="N17" s="22">
        <v>0.67874985559179402</v>
      </c>
      <c r="O17" s="22">
        <v>0.63414822408743898</v>
      </c>
      <c r="P17" s="22">
        <v>0.65995892404481604</v>
      </c>
      <c r="Q17" s="22">
        <v>0.64036581244427804</v>
      </c>
      <c r="R17" s="22"/>
      <c r="S17" s="22">
        <v>0.66354708021120601</v>
      </c>
      <c r="T17" s="22">
        <v>0.64797514475574203</v>
      </c>
      <c r="U17" s="22">
        <v>0.74613616402944005</v>
      </c>
      <c r="V17" s="22">
        <v>0.74194793658838099</v>
      </c>
      <c r="W17" s="22">
        <v>0.59505885319392404</v>
      </c>
      <c r="X17" s="22">
        <v>0.59400919682579101</v>
      </c>
      <c r="Y17" s="22">
        <v>0.67408344596323699</v>
      </c>
      <c r="Z17" s="22">
        <v>0.373424895440572</v>
      </c>
      <c r="AA17" s="22">
        <v>0.65198109785334302</v>
      </c>
      <c r="AB17" s="22"/>
      <c r="AC17" s="22">
        <v>0.61024895413275404</v>
      </c>
      <c r="AD17" s="22">
        <v>0.66562478931796798</v>
      </c>
      <c r="AE17" s="22">
        <v>0.627300542275259</v>
      </c>
      <c r="AF17" s="22">
        <v>0.68853954196169598</v>
      </c>
      <c r="AG17" s="22">
        <v>0.68630379671049202</v>
      </c>
      <c r="AH17" s="22">
        <v>0.68220926298065598</v>
      </c>
      <c r="AI17" s="22"/>
      <c r="AJ17" s="22">
        <v>0.66252610914841104</v>
      </c>
      <c r="AK17" s="22">
        <v>0.74095201655277898</v>
      </c>
      <c r="AL17" s="22">
        <v>0.73666477975591405</v>
      </c>
      <c r="AM17" s="22">
        <v>0.57867781621240999</v>
      </c>
      <c r="AN17" s="22">
        <v>0.54012986783288597</v>
      </c>
      <c r="AO17" s="22">
        <v>0.67978774791375995</v>
      </c>
      <c r="AP17" s="22"/>
      <c r="AQ17" s="22">
        <v>0.59648245005382705</v>
      </c>
      <c r="AR17" s="22">
        <v>0.69024976832658902</v>
      </c>
      <c r="AS17" s="22"/>
      <c r="AT17" s="22">
        <v>0.65930541693335798</v>
      </c>
      <c r="AU17" s="22">
        <v>0.62577725708912901</v>
      </c>
      <c r="AV17" s="22"/>
      <c r="AW17" s="22">
        <v>0.71051601861069202</v>
      </c>
      <c r="AX17" s="22">
        <v>0.62002109407194606</v>
      </c>
      <c r="AY17" s="22"/>
      <c r="AZ17" s="22">
        <v>0.62966716620864205</v>
      </c>
      <c r="BA17" s="22">
        <v>0.67025261994308205</v>
      </c>
      <c r="BB17" s="22"/>
      <c r="BC17" s="22">
        <v>0.55507675561968195</v>
      </c>
      <c r="BD17" s="22">
        <v>0.66296570880053596</v>
      </c>
      <c r="BE17" s="22">
        <v>0.72922982069061204</v>
      </c>
      <c r="BF17" s="22">
        <v>0.70371710343470795</v>
      </c>
    </row>
    <row r="18" spans="2:58">
      <c r="B18" s="16" t="s">
        <v>21</v>
      </c>
    </row>
    <row r="19" spans="2:58">
      <c r="B19" t="s">
        <v>497</v>
      </c>
    </row>
    <row r="20" spans="2:58">
      <c r="B20" t="s">
        <v>498</v>
      </c>
    </row>
    <row r="22" spans="2:58">
      <c r="B22"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B2:H22"/>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8" width="20.7109375" customWidth="1"/>
  </cols>
  <sheetData>
    <row r="2" spans="2:8" ht="40.15" customHeight="1">
      <c r="D2" s="30" t="s">
        <v>576</v>
      </c>
      <c r="E2" s="31"/>
      <c r="F2" s="31"/>
      <c r="G2" s="31"/>
      <c r="H2" s="31"/>
    </row>
    <row r="6" spans="2:8" ht="49.9" customHeight="1">
      <c r="B6" s="20" t="s">
        <v>36</v>
      </c>
      <c r="C6" s="20" t="s">
        <v>577</v>
      </c>
      <c r="D6" s="20" t="s">
        <v>578</v>
      </c>
      <c r="E6" s="20" t="s">
        <v>580</v>
      </c>
      <c r="F6" s="20" t="s">
        <v>579</v>
      </c>
      <c r="G6" s="20" t="s">
        <v>581</v>
      </c>
    </row>
    <row r="7" spans="2:8">
      <c r="B7" s="18" t="s">
        <v>252</v>
      </c>
      <c r="C7" s="17">
        <v>0.187249615624757</v>
      </c>
      <c r="D7" s="17">
        <v>0.16819023215484999</v>
      </c>
      <c r="E7" s="17">
        <v>0.121347455000515</v>
      </c>
      <c r="F7" s="17">
        <v>0.13191716434918399</v>
      </c>
      <c r="G7" s="17">
        <v>6.2041445814771903E-2</v>
      </c>
    </row>
    <row r="8" spans="2:8">
      <c r="B8" s="18" t="s">
        <v>339</v>
      </c>
      <c r="C8" s="17">
        <v>0.44223576040358797</v>
      </c>
      <c r="D8" s="17">
        <v>0.36734323593934698</v>
      </c>
      <c r="E8" s="17">
        <v>0.35489578627329399</v>
      </c>
      <c r="F8" s="17">
        <v>0.31487549302728002</v>
      </c>
      <c r="G8" s="17">
        <v>0.15887818160091499</v>
      </c>
    </row>
    <row r="9" spans="2:8">
      <c r="B9" s="18" t="s">
        <v>255</v>
      </c>
      <c r="C9" s="17">
        <v>0.23247960762118</v>
      </c>
      <c r="D9" s="17">
        <v>0.25356827643701602</v>
      </c>
      <c r="E9" s="17">
        <v>0.22930973079870101</v>
      </c>
      <c r="F9" s="17">
        <v>0.25057364412037397</v>
      </c>
      <c r="G9" s="17">
        <v>0.27500778008124299</v>
      </c>
    </row>
    <row r="10" spans="2:8">
      <c r="B10" s="18" t="s">
        <v>340</v>
      </c>
      <c r="C10" s="17">
        <v>7.5592130969284896E-2</v>
      </c>
      <c r="D10" s="17">
        <v>0.121300339229601</v>
      </c>
      <c r="E10" s="17">
        <v>0.16021837966488001</v>
      </c>
      <c r="F10" s="17">
        <v>0.161235111142886</v>
      </c>
      <c r="G10" s="17">
        <v>0.27234334124121301</v>
      </c>
    </row>
    <row r="11" spans="2:8">
      <c r="B11" s="18" t="s">
        <v>258</v>
      </c>
      <c r="C11" s="17">
        <v>2.7682102379014702E-2</v>
      </c>
      <c r="D11" s="17">
        <v>4.0418466031904403E-2</v>
      </c>
      <c r="E11" s="17">
        <v>5.4423781329206798E-2</v>
      </c>
      <c r="F11" s="17">
        <v>0.108950359222906</v>
      </c>
      <c r="G11" s="17">
        <v>0.17420201443407299</v>
      </c>
    </row>
    <row r="12" spans="2:8">
      <c r="B12" s="18" t="s">
        <v>101</v>
      </c>
      <c r="C12" s="17">
        <v>3.4760783002175097E-2</v>
      </c>
      <c r="D12" s="17">
        <v>4.9179450207282698E-2</v>
      </c>
      <c r="E12" s="17">
        <v>7.9804866933403898E-2</v>
      </c>
      <c r="F12" s="17">
        <v>3.2448228137369597E-2</v>
      </c>
      <c r="G12" s="17">
        <v>5.7527236827783698E-2</v>
      </c>
    </row>
    <row r="13" spans="2:8">
      <c r="B13" s="23" t="s">
        <v>259</v>
      </c>
      <c r="C13" s="21">
        <v>0.62948537602834498</v>
      </c>
      <c r="D13" s="21">
        <v>0.535533468094197</v>
      </c>
      <c r="E13" s="21">
        <v>0.47624324127380901</v>
      </c>
      <c r="F13" s="21">
        <v>0.44679265737646401</v>
      </c>
      <c r="G13" s="21">
        <v>0.22091962741568699</v>
      </c>
    </row>
    <row r="14" spans="2:8">
      <c r="B14" s="23" t="s">
        <v>260</v>
      </c>
      <c r="C14" s="21">
        <v>0.10327423334830001</v>
      </c>
      <c r="D14" s="21">
        <v>0.16171880526150501</v>
      </c>
      <c r="E14" s="21">
        <v>0.21464216099408601</v>
      </c>
      <c r="F14" s="21">
        <v>0.27018547036579199</v>
      </c>
      <c r="G14" s="21">
        <v>0.44654535567528603</v>
      </c>
    </row>
    <row r="15" spans="2:8">
      <c r="B15" s="23" t="s">
        <v>261</v>
      </c>
      <c r="C15" s="22">
        <v>0.10327423334830001</v>
      </c>
      <c r="D15" s="22">
        <v>0.37381466283269199</v>
      </c>
      <c r="E15" s="22">
        <v>0.26160108027972301</v>
      </c>
      <c r="F15" s="22">
        <v>0.17660718701067199</v>
      </c>
      <c r="G15" s="22">
        <v>-0.22562572825959901</v>
      </c>
    </row>
    <row r="16" spans="2:8">
      <c r="B16" s="16" t="s">
        <v>22</v>
      </c>
      <c r="C16" s="16"/>
      <c r="D16" s="16"/>
      <c r="E16" s="16"/>
      <c r="F16" s="16"/>
      <c r="G16" s="16"/>
    </row>
    <row r="17" spans="2:2">
      <c r="B17" t="s">
        <v>497</v>
      </c>
    </row>
    <row r="18" spans="2:2">
      <c r="B18" t="s">
        <v>498</v>
      </c>
    </row>
    <row r="22" spans="2:2">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B2:BF22"/>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492</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987</v>
      </c>
      <c r="D7" s="10">
        <v>478</v>
      </c>
      <c r="E7" s="10">
        <v>504</v>
      </c>
      <c r="F7" s="10"/>
      <c r="G7" s="10">
        <v>112</v>
      </c>
      <c r="H7" s="10">
        <v>171</v>
      </c>
      <c r="I7" s="10">
        <v>143</v>
      </c>
      <c r="J7" s="10">
        <v>182</v>
      </c>
      <c r="K7" s="10">
        <v>149</v>
      </c>
      <c r="L7" s="10">
        <v>225</v>
      </c>
      <c r="M7" s="10"/>
      <c r="N7" s="10">
        <v>255</v>
      </c>
      <c r="O7" s="10">
        <v>257</v>
      </c>
      <c r="P7" s="10">
        <v>217</v>
      </c>
      <c r="Q7" s="10">
        <v>255</v>
      </c>
      <c r="R7" s="10"/>
      <c r="S7" s="10">
        <v>154</v>
      </c>
      <c r="T7" s="10">
        <v>146</v>
      </c>
      <c r="U7" s="10">
        <v>85</v>
      </c>
      <c r="V7" s="10">
        <v>110</v>
      </c>
      <c r="W7" s="10">
        <v>96</v>
      </c>
      <c r="X7" s="10">
        <v>98</v>
      </c>
      <c r="Y7" s="10">
        <v>103</v>
      </c>
      <c r="Z7" s="10">
        <v>60</v>
      </c>
      <c r="AA7" s="10">
        <v>135</v>
      </c>
      <c r="AB7" s="10"/>
      <c r="AC7" s="10">
        <v>250</v>
      </c>
      <c r="AD7" s="10">
        <v>289</v>
      </c>
      <c r="AE7" s="10">
        <v>125</v>
      </c>
      <c r="AF7" s="10">
        <v>173</v>
      </c>
      <c r="AG7" s="10">
        <v>110</v>
      </c>
      <c r="AH7" s="10">
        <v>40</v>
      </c>
      <c r="AI7" s="10"/>
      <c r="AJ7" s="10">
        <v>404</v>
      </c>
      <c r="AK7" s="10">
        <v>222</v>
      </c>
      <c r="AL7" s="10">
        <v>68</v>
      </c>
      <c r="AM7" s="10">
        <v>68</v>
      </c>
      <c r="AN7" s="10">
        <v>194</v>
      </c>
      <c r="AO7" s="10">
        <v>28</v>
      </c>
      <c r="AP7" s="10"/>
      <c r="AQ7" s="10">
        <v>294</v>
      </c>
      <c r="AR7" s="10">
        <v>540</v>
      </c>
      <c r="AS7" s="10"/>
      <c r="AT7" s="10">
        <v>764</v>
      </c>
      <c r="AU7" s="10">
        <v>214</v>
      </c>
      <c r="AV7" s="10"/>
      <c r="AW7" s="10">
        <v>328</v>
      </c>
      <c r="AX7" s="10">
        <v>659</v>
      </c>
      <c r="AY7" s="10"/>
      <c r="AZ7" s="10">
        <v>220</v>
      </c>
      <c r="BA7" s="10">
        <v>729</v>
      </c>
      <c r="BB7" s="10"/>
      <c r="BC7" s="10">
        <v>186</v>
      </c>
      <c r="BD7" s="10">
        <v>140</v>
      </c>
      <c r="BE7" s="10">
        <v>173</v>
      </c>
      <c r="BF7" s="10">
        <v>272</v>
      </c>
    </row>
    <row r="8" spans="2:58" ht="30" customHeight="1">
      <c r="B8" s="11" t="s">
        <v>85</v>
      </c>
      <c r="C8" s="11">
        <v>984</v>
      </c>
      <c r="D8" s="11">
        <v>492</v>
      </c>
      <c r="E8" s="11">
        <v>487</v>
      </c>
      <c r="F8" s="11"/>
      <c r="G8" s="11">
        <v>130</v>
      </c>
      <c r="H8" s="11">
        <v>170</v>
      </c>
      <c r="I8" s="11">
        <v>154</v>
      </c>
      <c r="J8" s="11">
        <v>180</v>
      </c>
      <c r="K8" s="11">
        <v>138</v>
      </c>
      <c r="L8" s="11">
        <v>208</v>
      </c>
      <c r="M8" s="11"/>
      <c r="N8" s="11">
        <v>251</v>
      </c>
      <c r="O8" s="11">
        <v>254</v>
      </c>
      <c r="P8" s="11">
        <v>216</v>
      </c>
      <c r="Q8" s="11">
        <v>259</v>
      </c>
      <c r="R8" s="11"/>
      <c r="S8" s="11">
        <v>142</v>
      </c>
      <c r="T8" s="11">
        <v>146</v>
      </c>
      <c r="U8" s="11">
        <v>96</v>
      </c>
      <c r="V8" s="11">
        <v>106</v>
      </c>
      <c r="W8" s="11">
        <v>97</v>
      </c>
      <c r="X8" s="11">
        <v>105</v>
      </c>
      <c r="Y8" s="11">
        <v>102</v>
      </c>
      <c r="Z8" s="11">
        <v>56</v>
      </c>
      <c r="AA8" s="11">
        <v>134</v>
      </c>
      <c r="AB8" s="11"/>
      <c r="AC8" s="11">
        <v>251</v>
      </c>
      <c r="AD8" s="11">
        <v>287</v>
      </c>
      <c r="AE8" s="11">
        <v>128</v>
      </c>
      <c r="AF8" s="11">
        <v>171</v>
      </c>
      <c r="AG8" s="11">
        <v>107</v>
      </c>
      <c r="AH8" s="11">
        <v>40</v>
      </c>
      <c r="AI8" s="11"/>
      <c r="AJ8" s="11">
        <v>385</v>
      </c>
      <c r="AK8" s="11">
        <v>226</v>
      </c>
      <c r="AL8" s="11">
        <v>69</v>
      </c>
      <c r="AM8" s="11">
        <v>73</v>
      </c>
      <c r="AN8" s="11">
        <v>197</v>
      </c>
      <c r="AO8" s="11">
        <v>30</v>
      </c>
      <c r="AP8" s="11"/>
      <c r="AQ8" s="11">
        <v>296</v>
      </c>
      <c r="AR8" s="11">
        <v>536</v>
      </c>
      <c r="AS8" s="11"/>
      <c r="AT8" s="11">
        <v>762</v>
      </c>
      <c r="AU8" s="11">
        <v>214</v>
      </c>
      <c r="AV8" s="11"/>
      <c r="AW8" s="11">
        <v>333</v>
      </c>
      <c r="AX8" s="11">
        <v>652</v>
      </c>
      <c r="AY8" s="11"/>
      <c r="AZ8" s="11">
        <v>223</v>
      </c>
      <c r="BA8" s="11">
        <v>720</v>
      </c>
      <c r="BB8" s="11"/>
      <c r="BC8" s="11">
        <v>195</v>
      </c>
      <c r="BD8" s="11">
        <v>143</v>
      </c>
      <c r="BE8" s="11">
        <v>173</v>
      </c>
      <c r="BF8" s="11">
        <v>263</v>
      </c>
    </row>
    <row r="9" spans="2:58">
      <c r="B9" s="18" t="s">
        <v>252</v>
      </c>
      <c r="C9" s="17">
        <v>0.16819023215484999</v>
      </c>
      <c r="D9" s="17">
        <v>0.19342611116838801</v>
      </c>
      <c r="E9" s="17">
        <v>0.14208499341898101</v>
      </c>
      <c r="F9" s="17"/>
      <c r="G9" s="17">
        <v>0.17973124232091001</v>
      </c>
      <c r="H9" s="17">
        <v>0.18960505982471501</v>
      </c>
      <c r="I9" s="17">
        <v>0.15879712567336901</v>
      </c>
      <c r="J9" s="17">
        <v>0.15599376997507799</v>
      </c>
      <c r="K9" s="17">
        <v>0.15521698215464</v>
      </c>
      <c r="L9" s="17">
        <v>0.16823630226267999</v>
      </c>
      <c r="M9" s="17"/>
      <c r="N9" s="17">
        <v>0.15772419706409199</v>
      </c>
      <c r="O9" s="17">
        <v>0.15460859989713399</v>
      </c>
      <c r="P9" s="17">
        <v>0.19902395312856999</v>
      </c>
      <c r="Q9" s="17">
        <v>0.16792712206923199</v>
      </c>
      <c r="R9" s="17"/>
      <c r="S9" s="17">
        <v>0.190351090825988</v>
      </c>
      <c r="T9" s="17">
        <v>0.17769806377172501</v>
      </c>
      <c r="U9" s="17">
        <v>0.183906808295384</v>
      </c>
      <c r="V9" s="17">
        <v>0.18457361524643601</v>
      </c>
      <c r="W9" s="17">
        <v>0.16858807433964501</v>
      </c>
      <c r="X9" s="17">
        <v>0.114719367700472</v>
      </c>
      <c r="Y9" s="17">
        <v>0.19569388348889499</v>
      </c>
      <c r="Z9" s="17">
        <v>0.118906984033189</v>
      </c>
      <c r="AA9" s="17">
        <v>0.15110658580765601</v>
      </c>
      <c r="AB9" s="17"/>
      <c r="AC9" s="17">
        <v>0.22238005728274399</v>
      </c>
      <c r="AD9" s="17">
        <v>0.13969927783406599</v>
      </c>
      <c r="AE9" s="17">
        <v>0.16526101393547199</v>
      </c>
      <c r="AF9" s="17">
        <v>0.13423553077403899</v>
      </c>
      <c r="AG9" s="17">
        <v>0.17183298175233</v>
      </c>
      <c r="AH9" s="17">
        <v>0.17770116496507901</v>
      </c>
      <c r="AI9" s="17"/>
      <c r="AJ9" s="17">
        <v>0.15909601556132799</v>
      </c>
      <c r="AK9" s="17">
        <v>0.14055960681809901</v>
      </c>
      <c r="AL9" s="17">
        <v>0.220984501703758</v>
      </c>
      <c r="AM9" s="17">
        <v>0.15197977608775201</v>
      </c>
      <c r="AN9" s="17">
        <v>0.21305073714036901</v>
      </c>
      <c r="AO9" s="17">
        <v>0.13730169303706699</v>
      </c>
      <c r="AP9" s="17"/>
      <c r="AQ9" s="17">
        <v>0.19077605558767499</v>
      </c>
      <c r="AR9" s="17">
        <v>0.168151325025235</v>
      </c>
      <c r="AS9" s="17"/>
      <c r="AT9" s="17">
        <v>0.15276108857644299</v>
      </c>
      <c r="AU9" s="17">
        <v>0.22567818400751799</v>
      </c>
      <c r="AV9" s="17"/>
      <c r="AW9" s="17">
        <v>0.17894241839087999</v>
      </c>
      <c r="AX9" s="17">
        <v>0.16270169531857501</v>
      </c>
      <c r="AY9" s="17"/>
      <c r="AZ9" s="17">
        <v>0.22586639626514701</v>
      </c>
      <c r="BA9" s="17">
        <v>0.156498311302466</v>
      </c>
      <c r="BB9" s="17"/>
      <c r="BC9" s="17">
        <v>0.196617316051034</v>
      </c>
      <c r="BD9" s="17">
        <v>0.22541303342980401</v>
      </c>
      <c r="BE9" s="17">
        <v>0.181878812652218</v>
      </c>
      <c r="BF9" s="17">
        <v>0.16010061236781201</v>
      </c>
    </row>
    <row r="10" spans="2:58">
      <c r="B10" s="18" t="s">
        <v>339</v>
      </c>
      <c r="C10" s="17">
        <v>0.36734323593934698</v>
      </c>
      <c r="D10" s="17">
        <v>0.36991557858746099</v>
      </c>
      <c r="E10" s="17">
        <v>0.36843204325232198</v>
      </c>
      <c r="F10" s="17"/>
      <c r="G10" s="17">
        <v>0.31810434493997802</v>
      </c>
      <c r="H10" s="17">
        <v>0.38736056702937799</v>
      </c>
      <c r="I10" s="17">
        <v>0.42318767953677899</v>
      </c>
      <c r="J10" s="17">
        <v>0.32630212100255901</v>
      </c>
      <c r="K10" s="17">
        <v>0.42908226793924797</v>
      </c>
      <c r="L10" s="17">
        <v>0.34350753780135002</v>
      </c>
      <c r="M10" s="17"/>
      <c r="N10" s="17">
        <v>0.408161253671807</v>
      </c>
      <c r="O10" s="17">
        <v>0.32566041874049201</v>
      </c>
      <c r="P10" s="17">
        <v>0.385457867007512</v>
      </c>
      <c r="Q10" s="17">
        <v>0.35782330601878598</v>
      </c>
      <c r="R10" s="17"/>
      <c r="S10" s="17">
        <v>0.36756779509084297</v>
      </c>
      <c r="T10" s="17">
        <v>0.315232241851784</v>
      </c>
      <c r="U10" s="17">
        <v>0.32968964911760801</v>
      </c>
      <c r="V10" s="17">
        <v>0.40045657461159301</v>
      </c>
      <c r="W10" s="17">
        <v>0.34568535722115901</v>
      </c>
      <c r="X10" s="17">
        <v>0.37535339102335102</v>
      </c>
      <c r="Y10" s="17">
        <v>0.41824990382876598</v>
      </c>
      <c r="Z10" s="17">
        <v>0.33146335028252599</v>
      </c>
      <c r="AA10" s="17">
        <v>0.409840707462928</v>
      </c>
      <c r="AB10" s="17"/>
      <c r="AC10" s="17">
        <v>0.36220001647549199</v>
      </c>
      <c r="AD10" s="17">
        <v>0.376278279569076</v>
      </c>
      <c r="AE10" s="17">
        <v>0.43754686468284298</v>
      </c>
      <c r="AF10" s="17">
        <v>0.323220881807463</v>
      </c>
      <c r="AG10" s="17">
        <v>0.32992522457227402</v>
      </c>
      <c r="AH10" s="17">
        <v>0.39881612326163202</v>
      </c>
      <c r="AI10" s="17"/>
      <c r="AJ10" s="17">
        <v>0.35439052916244301</v>
      </c>
      <c r="AK10" s="17">
        <v>0.41359187133193298</v>
      </c>
      <c r="AL10" s="17">
        <v>0.31533746777650501</v>
      </c>
      <c r="AM10" s="17">
        <v>0.39763572530133401</v>
      </c>
      <c r="AN10" s="17">
        <v>0.38156562093859903</v>
      </c>
      <c r="AO10" s="17">
        <v>0.188202076645067</v>
      </c>
      <c r="AP10" s="17"/>
      <c r="AQ10" s="17">
        <v>0.38049197496494302</v>
      </c>
      <c r="AR10" s="17">
        <v>0.37025174179626003</v>
      </c>
      <c r="AS10" s="17"/>
      <c r="AT10" s="17">
        <v>0.37907824891536501</v>
      </c>
      <c r="AU10" s="17">
        <v>0.32647874898232399</v>
      </c>
      <c r="AV10" s="17"/>
      <c r="AW10" s="17">
        <v>0.36657454868212302</v>
      </c>
      <c r="AX10" s="17">
        <v>0.36773561831017199</v>
      </c>
      <c r="AY10" s="17"/>
      <c r="AZ10" s="17">
        <v>0.38657323374483199</v>
      </c>
      <c r="BA10" s="17">
        <v>0.35782374556282598</v>
      </c>
      <c r="BB10" s="17"/>
      <c r="BC10" s="17">
        <v>0.38533061966068699</v>
      </c>
      <c r="BD10" s="17">
        <v>0.31288678590288899</v>
      </c>
      <c r="BE10" s="17">
        <v>0.39447061822915602</v>
      </c>
      <c r="BF10" s="17">
        <v>0.384030850881246</v>
      </c>
    </row>
    <row r="11" spans="2:58">
      <c r="B11" s="18" t="s">
        <v>255</v>
      </c>
      <c r="C11" s="17">
        <v>0.25356827643701602</v>
      </c>
      <c r="D11" s="17">
        <v>0.26204552807482201</v>
      </c>
      <c r="E11" s="17">
        <v>0.243849079517543</v>
      </c>
      <c r="F11" s="17"/>
      <c r="G11" s="17">
        <v>0.26136329839946798</v>
      </c>
      <c r="H11" s="17">
        <v>0.212965249409203</v>
      </c>
      <c r="I11" s="17">
        <v>0.20021960191309299</v>
      </c>
      <c r="J11" s="17">
        <v>0.27025832035771202</v>
      </c>
      <c r="K11" s="17">
        <v>0.27464986307189798</v>
      </c>
      <c r="L11" s="17">
        <v>0.29014151493694901</v>
      </c>
      <c r="M11" s="17"/>
      <c r="N11" s="17">
        <v>0.22610294184984001</v>
      </c>
      <c r="O11" s="17">
        <v>0.29290265888667699</v>
      </c>
      <c r="P11" s="17">
        <v>0.24839266441889801</v>
      </c>
      <c r="Q11" s="17">
        <v>0.237270962177665</v>
      </c>
      <c r="R11" s="17"/>
      <c r="S11" s="17">
        <v>0.24054945234262201</v>
      </c>
      <c r="T11" s="17">
        <v>0.25840121048384201</v>
      </c>
      <c r="U11" s="17">
        <v>0.27210497756639002</v>
      </c>
      <c r="V11" s="17">
        <v>0.22924075501740299</v>
      </c>
      <c r="W11" s="17">
        <v>0.22059895022019299</v>
      </c>
      <c r="X11" s="17">
        <v>0.30435561943353201</v>
      </c>
      <c r="Y11" s="17">
        <v>0.20855738975388399</v>
      </c>
      <c r="Z11" s="17">
        <v>0.38304911823691701</v>
      </c>
      <c r="AA11" s="17">
        <v>0.23300392025580499</v>
      </c>
      <c r="AB11" s="17"/>
      <c r="AC11" s="17">
        <v>0.19685553935969499</v>
      </c>
      <c r="AD11" s="17">
        <v>0.26750084620877201</v>
      </c>
      <c r="AE11" s="17">
        <v>0.21489182398057499</v>
      </c>
      <c r="AF11" s="17">
        <v>0.32926280461302199</v>
      </c>
      <c r="AG11" s="17">
        <v>0.25763109914642501</v>
      </c>
      <c r="AH11" s="17">
        <v>0.29928268216147802</v>
      </c>
      <c r="AI11" s="17"/>
      <c r="AJ11" s="17">
        <v>0.29284924131331802</v>
      </c>
      <c r="AK11" s="17">
        <v>0.231122166671686</v>
      </c>
      <c r="AL11" s="17">
        <v>0.313056717729295</v>
      </c>
      <c r="AM11" s="17">
        <v>0.23961364174869201</v>
      </c>
      <c r="AN11" s="17">
        <v>0.177720825859597</v>
      </c>
      <c r="AO11" s="17">
        <v>0.30928232056180499</v>
      </c>
      <c r="AP11" s="17"/>
      <c r="AQ11" s="17">
        <v>0.24345116661216901</v>
      </c>
      <c r="AR11" s="17">
        <v>0.24896038656428501</v>
      </c>
      <c r="AS11" s="17"/>
      <c r="AT11" s="17">
        <v>0.257042303027399</v>
      </c>
      <c r="AU11" s="17">
        <v>0.24693278810157701</v>
      </c>
      <c r="AV11" s="17"/>
      <c r="AW11" s="17">
        <v>0.23618739550022999</v>
      </c>
      <c r="AX11" s="17">
        <v>0.26244048188197</v>
      </c>
      <c r="AY11" s="17"/>
      <c r="AZ11" s="17">
        <v>0.21174777563260699</v>
      </c>
      <c r="BA11" s="17">
        <v>0.26765030412230501</v>
      </c>
      <c r="BB11" s="17"/>
      <c r="BC11" s="17">
        <v>0.224965539909601</v>
      </c>
      <c r="BD11" s="17">
        <v>0.22308791076904</v>
      </c>
      <c r="BE11" s="17">
        <v>0.23124523738900801</v>
      </c>
      <c r="BF11" s="17">
        <v>0.27007204484695602</v>
      </c>
    </row>
    <row r="12" spans="2:58">
      <c r="B12" s="18" t="s">
        <v>340</v>
      </c>
      <c r="C12" s="17">
        <v>0.121300339229601</v>
      </c>
      <c r="D12" s="17">
        <v>8.3576674516798496E-2</v>
      </c>
      <c r="E12" s="17">
        <v>0.15841279544171899</v>
      </c>
      <c r="F12" s="17"/>
      <c r="G12" s="17">
        <v>0.16145605293429799</v>
      </c>
      <c r="H12" s="17">
        <v>0.15002547806251701</v>
      </c>
      <c r="I12" s="17">
        <v>0.11324516783307</v>
      </c>
      <c r="J12" s="17">
        <v>0.14438477573497099</v>
      </c>
      <c r="K12" s="17">
        <v>4.7195294275126698E-2</v>
      </c>
      <c r="L12" s="17">
        <v>0.10572683270968899</v>
      </c>
      <c r="M12" s="17"/>
      <c r="N12" s="17">
        <v>0.106156314133111</v>
      </c>
      <c r="O12" s="17">
        <v>0.13684705690269</v>
      </c>
      <c r="P12" s="17">
        <v>0.106877376255437</v>
      </c>
      <c r="Q12" s="17">
        <v>0.13415185237834201</v>
      </c>
      <c r="R12" s="17"/>
      <c r="S12" s="17">
        <v>0.13454767809557</v>
      </c>
      <c r="T12" s="17">
        <v>0.107805753484641</v>
      </c>
      <c r="U12" s="17">
        <v>0.14486841159415201</v>
      </c>
      <c r="V12" s="17">
        <v>0.10735335927760201</v>
      </c>
      <c r="W12" s="17">
        <v>0.12715462443751099</v>
      </c>
      <c r="X12" s="17">
        <v>0.155408343719214</v>
      </c>
      <c r="Y12" s="17">
        <v>0.103022383089135</v>
      </c>
      <c r="Z12" s="17">
        <v>0.13354521682334999</v>
      </c>
      <c r="AA12" s="17">
        <v>9.4258708280293202E-2</v>
      </c>
      <c r="AB12" s="17"/>
      <c r="AC12" s="17">
        <v>0.13714137657560499</v>
      </c>
      <c r="AD12" s="17">
        <v>0.10938402210331</v>
      </c>
      <c r="AE12" s="17">
        <v>0.117360013378705</v>
      </c>
      <c r="AF12" s="17">
        <v>0.10859935626525501</v>
      </c>
      <c r="AG12" s="17">
        <v>0.15030947474192999</v>
      </c>
      <c r="AH12" s="17">
        <v>9.6891801077342202E-2</v>
      </c>
      <c r="AI12" s="17"/>
      <c r="AJ12" s="17">
        <v>0.101304332221142</v>
      </c>
      <c r="AK12" s="17">
        <v>0.15254041026394</v>
      </c>
      <c r="AL12" s="17">
        <v>9.3493141788655296E-2</v>
      </c>
      <c r="AM12" s="17">
        <v>0.136725431485023</v>
      </c>
      <c r="AN12" s="17">
        <v>0.116159456251978</v>
      </c>
      <c r="AO12" s="17">
        <v>0.17084582665978901</v>
      </c>
      <c r="AP12" s="17"/>
      <c r="AQ12" s="17">
        <v>0.101217650934894</v>
      </c>
      <c r="AR12" s="17">
        <v>0.13000038842084899</v>
      </c>
      <c r="AS12" s="17"/>
      <c r="AT12" s="17">
        <v>0.12436642131186799</v>
      </c>
      <c r="AU12" s="17">
        <v>0.106959919080968</v>
      </c>
      <c r="AV12" s="17"/>
      <c r="AW12" s="17">
        <v>0.12298254667815101</v>
      </c>
      <c r="AX12" s="17">
        <v>0.120441643393707</v>
      </c>
      <c r="AY12" s="17"/>
      <c r="AZ12" s="17">
        <v>0.106143659608814</v>
      </c>
      <c r="BA12" s="17">
        <v>0.126742625990307</v>
      </c>
      <c r="BB12" s="17"/>
      <c r="BC12" s="17">
        <v>0.107016134480344</v>
      </c>
      <c r="BD12" s="17">
        <v>0.115280433735508</v>
      </c>
      <c r="BE12" s="17">
        <v>0.13624038659055701</v>
      </c>
      <c r="BF12" s="17">
        <v>0.11433163424819801</v>
      </c>
    </row>
    <row r="13" spans="2:58">
      <c r="B13" s="18" t="s">
        <v>258</v>
      </c>
      <c r="C13" s="17">
        <v>4.0418466031904403E-2</v>
      </c>
      <c r="D13" s="17">
        <v>4.3146011539220902E-2</v>
      </c>
      <c r="E13" s="17">
        <v>3.8068099868101397E-2</v>
      </c>
      <c r="F13" s="17"/>
      <c r="G13" s="17">
        <v>3.8340540003857997E-2</v>
      </c>
      <c r="H13" s="17">
        <v>4.2181835900068E-2</v>
      </c>
      <c r="I13" s="17">
        <v>6.3565303026699299E-2</v>
      </c>
      <c r="J13" s="17">
        <v>3.76786557255262E-2</v>
      </c>
      <c r="K13" s="17">
        <v>2.7602956321162601E-2</v>
      </c>
      <c r="L13" s="17">
        <v>3.4983663992456997E-2</v>
      </c>
      <c r="M13" s="17"/>
      <c r="N13" s="17">
        <v>5.1580415061264102E-2</v>
      </c>
      <c r="O13" s="17">
        <v>3.7202423388922899E-2</v>
      </c>
      <c r="P13" s="17">
        <v>2.87551608832123E-2</v>
      </c>
      <c r="Q13" s="17">
        <v>4.2935358001848702E-2</v>
      </c>
      <c r="R13" s="17"/>
      <c r="S13" s="17">
        <v>3.7133810396690198E-2</v>
      </c>
      <c r="T13" s="17">
        <v>7.26579511052525E-2</v>
      </c>
      <c r="U13" s="17">
        <v>4.8769912716189502E-2</v>
      </c>
      <c r="V13" s="17">
        <v>2.1443158418461301E-2</v>
      </c>
      <c r="W13" s="17">
        <v>6.4098888714911401E-2</v>
      </c>
      <c r="X13" s="17">
        <v>2.03509499612817E-2</v>
      </c>
      <c r="Y13" s="17">
        <v>1.9439150762576601E-2</v>
      </c>
      <c r="Z13" s="17">
        <v>1.5629403432449299E-2</v>
      </c>
      <c r="AA13" s="17">
        <v>4.2678310766400003E-2</v>
      </c>
      <c r="AB13" s="17"/>
      <c r="AC13" s="17">
        <v>4.6488062099048703E-2</v>
      </c>
      <c r="AD13" s="17">
        <v>5.2520705147413298E-2</v>
      </c>
      <c r="AE13" s="17">
        <v>2.4215321554171099E-2</v>
      </c>
      <c r="AF13" s="17">
        <v>4.6971822498348803E-2</v>
      </c>
      <c r="AG13" s="17">
        <v>1.76130021277002E-2</v>
      </c>
      <c r="AH13" s="17">
        <v>0</v>
      </c>
      <c r="AI13" s="17"/>
      <c r="AJ13" s="17">
        <v>3.6813587577814E-2</v>
      </c>
      <c r="AK13" s="17">
        <v>3.25383839997926E-2</v>
      </c>
      <c r="AL13" s="17">
        <v>2.7703539071936002E-2</v>
      </c>
      <c r="AM13" s="17">
        <v>6.0603269828249998E-2</v>
      </c>
      <c r="AN13" s="17">
        <v>4.3167078776577897E-2</v>
      </c>
      <c r="AO13" s="17">
        <v>0.112889425520124</v>
      </c>
      <c r="AP13" s="17"/>
      <c r="AQ13" s="17">
        <v>4.0818416763904103E-2</v>
      </c>
      <c r="AR13" s="17">
        <v>3.1501532702329603E-2</v>
      </c>
      <c r="AS13" s="17"/>
      <c r="AT13" s="17">
        <v>3.7449200705217997E-2</v>
      </c>
      <c r="AU13" s="17">
        <v>5.2667086415187303E-2</v>
      </c>
      <c r="AV13" s="17"/>
      <c r="AW13" s="17">
        <v>5.6776272641543599E-2</v>
      </c>
      <c r="AX13" s="17">
        <v>3.2068496810126898E-2</v>
      </c>
      <c r="AY13" s="17"/>
      <c r="AZ13" s="17">
        <v>4.9509754002751503E-2</v>
      </c>
      <c r="BA13" s="17">
        <v>3.5520614006936298E-2</v>
      </c>
      <c r="BB13" s="17"/>
      <c r="BC13" s="17">
        <v>5.2435612217378198E-2</v>
      </c>
      <c r="BD13" s="17">
        <v>4.9974648035162599E-2</v>
      </c>
      <c r="BE13" s="17">
        <v>4.0642659636955403E-2</v>
      </c>
      <c r="BF13" s="17">
        <v>3.9166215191328201E-2</v>
      </c>
    </row>
    <row r="14" spans="2:58">
      <c r="B14" s="18" t="s">
        <v>101</v>
      </c>
      <c r="C14" s="17">
        <v>4.9179450207282698E-2</v>
      </c>
      <c r="D14" s="17">
        <v>4.78900961133088E-2</v>
      </c>
      <c r="E14" s="17">
        <v>4.9152988501332998E-2</v>
      </c>
      <c r="F14" s="17"/>
      <c r="G14" s="17">
        <v>4.1004521401487699E-2</v>
      </c>
      <c r="H14" s="17">
        <v>1.7861809774118699E-2</v>
      </c>
      <c r="I14" s="17">
        <v>4.0985122016988701E-2</v>
      </c>
      <c r="J14" s="17">
        <v>6.5382357204153696E-2</v>
      </c>
      <c r="K14" s="17">
        <v>6.6252636237925405E-2</v>
      </c>
      <c r="L14" s="17">
        <v>5.7404148296874603E-2</v>
      </c>
      <c r="M14" s="17"/>
      <c r="N14" s="17">
        <v>5.0274878219885702E-2</v>
      </c>
      <c r="O14" s="17">
        <v>5.2778842184083997E-2</v>
      </c>
      <c r="P14" s="17">
        <v>3.1492978306370101E-2</v>
      </c>
      <c r="Q14" s="17">
        <v>5.9891399354127198E-2</v>
      </c>
      <c r="R14" s="17"/>
      <c r="S14" s="17">
        <v>2.9850173248286802E-2</v>
      </c>
      <c r="T14" s="17">
        <v>6.8204779302755994E-2</v>
      </c>
      <c r="U14" s="17">
        <v>2.06602407102764E-2</v>
      </c>
      <c r="V14" s="17">
        <v>5.6932537428504397E-2</v>
      </c>
      <c r="W14" s="17">
        <v>7.3874105066581E-2</v>
      </c>
      <c r="X14" s="17">
        <v>2.9812328162149501E-2</v>
      </c>
      <c r="Y14" s="17">
        <v>5.5037289076742997E-2</v>
      </c>
      <c r="Z14" s="17">
        <v>1.7405927191568499E-2</v>
      </c>
      <c r="AA14" s="17">
        <v>6.9111767426917506E-2</v>
      </c>
      <c r="AB14" s="17"/>
      <c r="AC14" s="17">
        <v>3.49349482074146E-2</v>
      </c>
      <c r="AD14" s="17">
        <v>5.4616869137363203E-2</v>
      </c>
      <c r="AE14" s="17">
        <v>4.0724962468233497E-2</v>
      </c>
      <c r="AF14" s="17">
        <v>5.7709604041872101E-2</v>
      </c>
      <c r="AG14" s="17">
        <v>7.2688217659339804E-2</v>
      </c>
      <c r="AH14" s="17">
        <v>2.73082285344689E-2</v>
      </c>
      <c r="AI14" s="17"/>
      <c r="AJ14" s="17">
        <v>5.5546294163953597E-2</v>
      </c>
      <c r="AK14" s="17">
        <v>2.9647560914549401E-2</v>
      </c>
      <c r="AL14" s="17">
        <v>2.94246319298497E-2</v>
      </c>
      <c r="AM14" s="17">
        <v>1.3442155548949499E-2</v>
      </c>
      <c r="AN14" s="17">
        <v>6.8336281032877796E-2</v>
      </c>
      <c r="AO14" s="17">
        <v>8.1478657576147306E-2</v>
      </c>
      <c r="AP14" s="17"/>
      <c r="AQ14" s="17">
        <v>4.3244735136415503E-2</v>
      </c>
      <c r="AR14" s="17">
        <v>5.1134625491042002E-2</v>
      </c>
      <c r="AS14" s="17"/>
      <c r="AT14" s="17">
        <v>4.93027374637066E-2</v>
      </c>
      <c r="AU14" s="17">
        <v>4.12832734124262E-2</v>
      </c>
      <c r="AV14" s="17"/>
      <c r="AW14" s="17">
        <v>3.8536818107071803E-2</v>
      </c>
      <c r="AX14" s="17">
        <v>5.4612064285449999E-2</v>
      </c>
      <c r="AY14" s="17"/>
      <c r="AZ14" s="17">
        <v>2.0159180745848399E-2</v>
      </c>
      <c r="BA14" s="17">
        <v>5.57643990151599E-2</v>
      </c>
      <c r="BB14" s="17"/>
      <c r="BC14" s="17">
        <v>3.3634777680955102E-2</v>
      </c>
      <c r="BD14" s="17">
        <v>7.3357188127597395E-2</v>
      </c>
      <c r="BE14" s="17">
        <v>1.55222855021055E-2</v>
      </c>
      <c r="BF14" s="17">
        <v>3.2298642464460202E-2</v>
      </c>
    </row>
    <row r="15" spans="2:58">
      <c r="B15" s="18" t="s">
        <v>259</v>
      </c>
      <c r="C15" s="21">
        <v>0.535533468094197</v>
      </c>
      <c r="D15" s="21">
        <v>0.56334168975584997</v>
      </c>
      <c r="E15" s="21">
        <v>0.51051703667130299</v>
      </c>
      <c r="F15" s="21"/>
      <c r="G15" s="21">
        <v>0.497835587260888</v>
      </c>
      <c r="H15" s="21">
        <v>0.57696562685409303</v>
      </c>
      <c r="I15" s="21">
        <v>0.58198480521014895</v>
      </c>
      <c r="J15" s="21">
        <v>0.48229589097763698</v>
      </c>
      <c r="K15" s="21">
        <v>0.58429925009388795</v>
      </c>
      <c r="L15" s="21">
        <v>0.51174384006402995</v>
      </c>
      <c r="M15" s="21"/>
      <c r="N15" s="21">
        <v>0.56588545073589902</v>
      </c>
      <c r="O15" s="21">
        <v>0.480269018637626</v>
      </c>
      <c r="P15" s="21">
        <v>0.58448182013608296</v>
      </c>
      <c r="Q15" s="21">
        <v>0.52575042808801697</v>
      </c>
      <c r="R15" s="21"/>
      <c r="S15" s="21">
        <v>0.55791888591683103</v>
      </c>
      <c r="T15" s="21">
        <v>0.49293030562350898</v>
      </c>
      <c r="U15" s="21">
        <v>0.51359645741299198</v>
      </c>
      <c r="V15" s="21">
        <v>0.58503018985803001</v>
      </c>
      <c r="W15" s="21">
        <v>0.51427343156080396</v>
      </c>
      <c r="X15" s="21">
        <v>0.490072758723823</v>
      </c>
      <c r="Y15" s="21">
        <v>0.61394378731766097</v>
      </c>
      <c r="Z15" s="21">
        <v>0.45037033431571499</v>
      </c>
      <c r="AA15" s="21">
        <v>0.56094729327058401</v>
      </c>
      <c r="AB15" s="21"/>
      <c r="AC15" s="21">
        <v>0.58458007375823595</v>
      </c>
      <c r="AD15" s="21">
        <v>0.515977557403142</v>
      </c>
      <c r="AE15" s="21">
        <v>0.60280787861831497</v>
      </c>
      <c r="AF15" s="21">
        <v>0.45745641258150299</v>
      </c>
      <c r="AG15" s="21">
        <v>0.50175820632460399</v>
      </c>
      <c r="AH15" s="21">
        <v>0.576517288226711</v>
      </c>
      <c r="AI15" s="21"/>
      <c r="AJ15" s="21">
        <v>0.51348654472377198</v>
      </c>
      <c r="AK15" s="21">
        <v>0.55415147815003196</v>
      </c>
      <c r="AL15" s="21">
        <v>0.536321969480264</v>
      </c>
      <c r="AM15" s="21">
        <v>0.54961550138908599</v>
      </c>
      <c r="AN15" s="21">
        <v>0.59461635807896895</v>
      </c>
      <c r="AO15" s="21">
        <v>0.32550376968213501</v>
      </c>
      <c r="AP15" s="21"/>
      <c r="AQ15" s="21">
        <v>0.57126803055261699</v>
      </c>
      <c r="AR15" s="21">
        <v>0.53840306682149497</v>
      </c>
      <c r="AS15" s="21"/>
      <c r="AT15" s="21">
        <v>0.53183933749180801</v>
      </c>
      <c r="AU15" s="21">
        <v>0.55215693298984203</v>
      </c>
      <c r="AV15" s="21"/>
      <c r="AW15" s="21">
        <v>0.54551696707300301</v>
      </c>
      <c r="AX15" s="21">
        <v>0.53043731362874602</v>
      </c>
      <c r="AY15" s="21"/>
      <c r="AZ15" s="21">
        <v>0.61243963000997903</v>
      </c>
      <c r="BA15" s="21">
        <v>0.51432205686529198</v>
      </c>
      <c r="BB15" s="21"/>
      <c r="BC15" s="21">
        <v>0.58194793571172099</v>
      </c>
      <c r="BD15" s="21">
        <v>0.538299819332693</v>
      </c>
      <c r="BE15" s="21">
        <v>0.57634943088137403</v>
      </c>
      <c r="BF15" s="21">
        <v>0.54413146324905803</v>
      </c>
    </row>
    <row r="16" spans="2:58">
      <c r="B16" s="18" t="s">
        <v>260</v>
      </c>
      <c r="C16" s="21">
        <v>0.16171880526150501</v>
      </c>
      <c r="D16" s="21">
        <v>0.126722686056019</v>
      </c>
      <c r="E16" s="21">
        <v>0.19648089530982099</v>
      </c>
      <c r="F16" s="21"/>
      <c r="G16" s="21">
        <v>0.19979659293815599</v>
      </c>
      <c r="H16" s="21">
        <v>0.192207313962585</v>
      </c>
      <c r="I16" s="21">
        <v>0.176810470859769</v>
      </c>
      <c r="J16" s="21">
        <v>0.182063431460497</v>
      </c>
      <c r="K16" s="21">
        <v>7.4798250596289306E-2</v>
      </c>
      <c r="L16" s="21">
        <v>0.140710496702146</v>
      </c>
      <c r="M16" s="21"/>
      <c r="N16" s="21">
        <v>0.15773672919437501</v>
      </c>
      <c r="O16" s="21">
        <v>0.17404948029161299</v>
      </c>
      <c r="P16" s="21">
        <v>0.13563253713864901</v>
      </c>
      <c r="Q16" s="21">
        <v>0.17708721038019001</v>
      </c>
      <c r="R16" s="21"/>
      <c r="S16" s="21">
        <v>0.17168148849226</v>
      </c>
      <c r="T16" s="21">
        <v>0.180463704589893</v>
      </c>
      <c r="U16" s="21">
        <v>0.193638324310342</v>
      </c>
      <c r="V16" s="21">
        <v>0.12879651769606301</v>
      </c>
      <c r="W16" s="21">
        <v>0.19125351315242201</v>
      </c>
      <c r="X16" s="21">
        <v>0.175759293680496</v>
      </c>
      <c r="Y16" s="21">
        <v>0.122461533851712</v>
      </c>
      <c r="Z16" s="21">
        <v>0.1491746202558</v>
      </c>
      <c r="AA16" s="21">
        <v>0.136937019046693</v>
      </c>
      <c r="AB16" s="21"/>
      <c r="AC16" s="21">
        <v>0.18362943867465401</v>
      </c>
      <c r="AD16" s="21">
        <v>0.161904727250723</v>
      </c>
      <c r="AE16" s="21">
        <v>0.141575334932876</v>
      </c>
      <c r="AF16" s="21">
        <v>0.15557117876360299</v>
      </c>
      <c r="AG16" s="21">
        <v>0.16792247686962999</v>
      </c>
      <c r="AH16" s="21">
        <v>9.6891801077342202E-2</v>
      </c>
      <c r="AI16" s="21"/>
      <c r="AJ16" s="21">
        <v>0.13811791979895599</v>
      </c>
      <c r="AK16" s="21">
        <v>0.185078794263733</v>
      </c>
      <c r="AL16" s="21">
        <v>0.121196680860591</v>
      </c>
      <c r="AM16" s="21">
        <v>0.19732870131327299</v>
      </c>
      <c r="AN16" s="21">
        <v>0.15932653502855601</v>
      </c>
      <c r="AO16" s="21">
        <v>0.28373525217991302</v>
      </c>
      <c r="AP16" s="21"/>
      <c r="AQ16" s="21">
        <v>0.14203606769879801</v>
      </c>
      <c r="AR16" s="21">
        <v>0.16150192112317799</v>
      </c>
      <c r="AS16" s="21"/>
      <c r="AT16" s="21">
        <v>0.16181562201708599</v>
      </c>
      <c r="AU16" s="21">
        <v>0.15962700549615499</v>
      </c>
      <c r="AV16" s="21"/>
      <c r="AW16" s="21">
        <v>0.17975881931969501</v>
      </c>
      <c r="AX16" s="21">
        <v>0.15251014020383399</v>
      </c>
      <c r="AY16" s="21"/>
      <c r="AZ16" s="21">
        <v>0.15565341361156601</v>
      </c>
      <c r="BA16" s="21">
        <v>0.16226323999724401</v>
      </c>
      <c r="BB16" s="21"/>
      <c r="BC16" s="21">
        <v>0.159451746697723</v>
      </c>
      <c r="BD16" s="21">
        <v>0.16525508177067</v>
      </c>
      <c r="BE16" s="21">
        <v>0.176883046227512</v>
      </c>
      <c r="BF16" s="21">
        <v>0.15349784943952599</v>
      </c>
    </row>
    <row r="17" spans="2:58">
      <c r="B17" s="18" t="s">
        <v>261</v>
      </c>
      <c r="C17" s="22">
        <v>0.37381466283269199</v>
      </c>
      <c r="D17" s="22">
        <v>0.43661900369982998</v>
      </c>
      <c r="E17" s="22">
        <v>0.314036141361483</v>
      </c>
      <c r="F17" s="22"/>
      <c r="G17" s="22">
        <v>0.29803899432273101</v>
      </c>
      <c r="H17" s="22">
        <v>0.38475831289150703</v>
      </c>
      <c r="I17" s="22">
        <v>0.40517433435037897</v>
      </c>
      <c r="J17" s="22">
        <v>0.30023245951714</v>
      </c>
      <c r="K17" s="22">
        <v>0.50950099949759897</v>
      </c>
      <c r="L17" s="22">
        <v>0.37103334336188398</v>
      </c>
      <c r="M17" s="22"/>
      <c r="N17" s="22">
        <v>0.40814872154152398</v>
      </c>
      <c r="O17" s="22">
        <v>0.30621953834601301</v>
      </c>
      <c r="P17" s="22">
        <v>0.44884928299743398</v>
      </c>
      <c r="Q17" s="22">
        <v>0.34866321770782699</v>
      </c>
      <c r="R17" s="22"/>
      <c r="S17" s="22">
        <v>0.38623739742457103</v>
      </c>
      <c r="T17" s="22">
        <v>0.31246660103361601</v>
      </c>
      <c r="U17" s="22">
        <v>0.31995813310264998</v>
      </c>
      <c r="V17" s="22">
        <v>0.45623367216196697</v>
      </c>
      <c r="W17" s="22">
        <v>0.32301991840838101</v>
      </c>
      <c r="X17" s="22">
        <v>0.31431346504332602</v>
      </c>
      <c r="Y17" s="22">
        <v>0.49148225346594898</v>
      </c>
      <c r="Z17" s="22">
        <v>0.30119571405991502</v>
      </c>
      <c r="AA17" s="22">
        <v>0.42401027422389098</v>
      </c>
      <c r="AB17" s="22"/>
      <c r="AC17" s="22">
        <v>0.40095063508358197</v>
      </c>
      <c r="AD17" s="22">
        <v>0.35407283015241903</v>
      </c>
      <c r="AE17" s="22">
        <v>0.46123254368543798</v>
      </c>
      <c r="AF17" s="22">
        <v>0.301885233817899</v>
      </c>
      <c r="AG17" s="22">
        <v>0.33383572945497397</v>
      </c>
      <c r="AH17" s="22">
        <v>0.47962548714936798</v>
      </c>
      <c r="AI17" s="22"/>
      <c r="AJ17" s="22">
        <v>0.37536862492481499</v>
      </c>
      <c r="AK17" s="22">
        <v>0.36907268388629899</v>
      </c>
      <c r="AL17" s="22">
        <v>0.41512528861967202</v>
      </c>
      <c r="AM17" s="22">
        <v>0.35228680007581298</v>
      </c>
      <c r="AN17" s="22">
        <v>0.43528982305041303</v>
      </c>
      <c r="AO17" s="22">
        <v>4.1768517502221499E-2</v>
      </c>
      <c r="AP17" s="22"/>
      <c r="AQ17" s="22">
        <v>0.42923196285381898</v>
      </c>
      <c r="AR17" s="22">
        <v>0.37690114569831601</v>
      </c>
      <c r="AS17" s="22"/>
      <c r="AT17" s="22">
        <v>0.37002371547472102</v>
      </c>
      <c r="AU17" s="22">
        <v>0.39252992749368698</v>
      </c>
      <c r="AV17" s="22"/>
      <c r="AW17" s="22">
        <v>0.365758147753308</v>
      </c>
      <c r="AX17" s="22">
        <v>0.377927173424912</v>
      </c>
      <c r="AY17" s="22"/>
      <c r="AZ17" s="22">
        <v>0.45678621639841299</v>
      </c>
      <c r="BA17" s="22">
        <v>0.35205881686804802</v>
      </c>
      <c r="BB17" s="22"/>
      <c r="BC17" s="22">
        <v>0.42249618901399899</v>
      </c>
      <c r="BD17" s="22">
        <v>0.373044737562023</v>
      </c>
      <c r="BE17" s="22">
        <v>0.39946638465386197</v>
      </c>
      <c r="BF17" s="22">
        <v>0.39063361380953099</v>
      </c>
    </row>
    <row r="18" spans="2:58">
      <c r="B18" s="16" t="s">
        <v>22</v>
      </c>
    </row>
    <row r="19" spans="2:58">
      <c r="B19" t="s">
        <v>497</v>
      </c>
    </row>
    <row r="20" spans="2:58">
      <c r="B20" t="s">
        <v>498</v>
      </c>
    </row>
    <row r="22" spans="2:58">
      <c r="B22"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B2:BF22"/>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493</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987</v>
      </c>
      <c r="D7" s="10">
        <v>478</v>
      </c>
      <c r="E7" s="10">
        <v>504</v>
      </c>
      <c r="F7" s="10"/>
      <c r="G7" s="10">
        <v>112</v>
      </c>
      <c r="H7" s="10">
        <v>171</v>
      </c>
      <c r="I7" s="10">
        <v>143</v>
      </c>
      <c r="J7" s="10">
        <v>182</v>
      </c>
      <c r="K7" s="10">
        <v>149</v>
      </c>
      <c r="L7" s="10">
        <v>225</v>
      </c>
      <c r="M7" s="10"/>
      <c r="N7" s="10">
        <v>255</v>
      </c>
      <c r="O7" s="10">
        <v>257</v>
      </c>
      <c r="P7" s="10">
        <v>217</v>
      </c>
      <c r="Q7" s="10">
        <v>255</v>
      </c>
      <c r="R7" s="10"/>
      <c r="S7" s="10">
        <v>154</v>
      </c>
      <c r="T7" s="10">
        <v>146</v>
      </c>
      <c r="U7" s="10">
        <v>85</v>
      </c>
      <c r="V7" s="10">
        <v>110</v>
      </c>
      <c r="W7" s="10">
        <v>96</v>
      </c>
      <c r="X7" s="10">
        <v>98</v>
      </c>
      <c r="Y7" s="10">
        <v>103</v>
      </c>
      <c r="Z7" s="10">
        <v>60</v>
      </c>
      <c r="AA7" s="10">
        <v>135</v>
      </c>
      <c r="AB7" s="10"/>
      <c r="AC7" s="10">
        <v>250</v>
      </c>
      <c r="AD7" s="10">
        <v>289</v>
      </c>
      <c r="AE7" s="10">
        <v>125</v>
      </c>
      <c r="AF7" s="10">
        <v>173</v>
      </c>
      <c r="AG7" s="10">
        <v>110</v>
      </c>
      <c r="AH7" s="10">
        <v>40</v>
      </c>
      <c r="AI7" s="10"/>
      <c r="AJ7" s="10">
        <v>404</v>
      </c>
      <c r="AK7" s="10">
        <v>222</v>
      </c>
      <c r="AL7" s="10">
        <v>68</v>
      </c>
      <c r="AM7" s="10">
        <v>68</v>
      </c>
      <c r="AN7" s="10">
        <v>194</v>
      </c>
      <c r="AO7" s="10">
        <v>28</v>
      </c>
      <c r="AP7" s="10"/>
      <c r="AQ7" s="10">
        <v>294</v>
      </c>
      <c r="AR7" s="10">
        <v>540</v>
      </c>
      <c r="AS7" s="10"/>
      <c r="AT7" s="10">
        <v>764</v>
      </c>
      <c r="AU7" s="10">
        <v>214</v>
      </c>
      <c r="AV7" s="10"/>
      <c r="AW7" s="10">
        <v>328</v>
      </c>
      <c r="AX7" s="10">
        <v>659</v>
      </c>
      <c r="AY7" s="10"/>
      <c r="AZ7" s="10">
        <v>220</v>
      </c>
      <c r="BA7" s="10">
        <v>729</v>
      </c>
      <c r="BB7" s="10"/>
      <c r="BC7" s="10">
        <v>186</v>
      </c>
      <c r="BD7" s="10">
        <v>140</v>
      </c>
      <c r="BE7" s="10">
        <v>173</v>
      </c>
      <c r="BF7" s="10">
        <v>272</v>
      </c>
    </row>
    <row r="8" spans="2:58" ht="30" customHeight="1">
      <c r="B8" s="11" t="s">
        <v>85</v>
      </c>
      <c r="C8" s="11">
        <v>984</v>
      </c>
      <c r="D8" s="11">
        <v>492</v>
      </c>
      <c r="E8" s="11">
        <v>487</v>
      </c>
      <c r="F8" s="11"/>
      <c r="G8" s="11">
        <v>130</v>
      </c>
      <c r="H8" s="11">
        <v>170</v>
      </c>
      <c r="I8" s="11">
        <v>154</v>
      </c>
      <c r="J8" s="11">
        <v>180</v>
      </c>
      <c r="K8" s="11">
        <v>138</v>
      </c>
      <c r="L8" s="11">
        <v>208</v>
      </c>
      <c r="M8" s="11"/>
      <c r="N8" s="11">
        <v>251</v>
      </c>
      <c r="O8" s="11">
        <v>254</v>
      </c>
      <c r="P8" s="11">
        <v>216</v>
      </c>
      <c r="Q8" s="11">
        <v>259</v>
      </c>
      <c r="R8" s="11"/>
      <c r="S8" s="11">
        <v>142</v>
      </c>
      <c r="T8" s="11">
        <v>146</v>
      </c>
      <c r="U8" s="11">
        <v>96</v>
      </c>
      <c r="V8" s="11">
        <v>106</v>
      </c>
      <c r="W8" s="11">
        <v>97</v>
      </c>
      <c r="X8" s="11">
        <v>105</v>
      </c>
      <c r="Y8" s="11">
        <v>102</v>
      </c>
      <c r="Z8" s="11">
        <v>56</v>
      </c>
      <c r="AA8" s="11">
        <v>134</v>
      </c>
      <c r="AB8" s="11"/>
      <c r="AC8" s="11">
        <v>251</v>
      </c>
      <c r="AD8" s="11">
        <v>287</v>
      </c>
      <c r="AE8" s="11">
        <v>128</v>
      </c>
      <c r="AF8" s="11">
        <v>171</v>
      </c>
      <c r="AG8" s="11">
        <v>107</v>
      </c>
      <c r="AH8" s="11">
        <v>40</v>
      </c>
      <c r="AI8" s="11"/>
      <c r="AJ8" s="11">
        <v>385</v>
      </c>
      <c r="AK8" s="11">
        <v>226</v>
      </c>
      <c r="AL8" s="11">
        <v>69</v>
      </c>
      <c r="AM8" s="11">
        <v>73</v>
      </c>
      <c r="AN8" s="11">
        <v>197</v>
      </c>
      <c r="AO8" s="11">
        <v>30</v>
      </c>
      <c r="AP8" s="11"/>
      <c r="AQ8" s="11">
        <v>296</v>
      </c>
      <c r="AR8" s="11">
        <v>536</v>
      </c>
      <c r="AS8" s="11"/>
      <c r="AT8" s="11">
        <v>762</v>
      </c>
      <c r="AU8" s="11">
        <v>214</v>
      </c>
      <c r="AV8" s="11"/>
      <c r="AW8" s="11">
        <v>333</v>
      </c>
      <c r="AX8" s="11">
        <v>652</v>
      </c>
      <c r="AY8" s="11"/>
      <c r="AZ8" s="11">
        <v>223</v>
      </c>
      <c r="BA8" s="11">
        <v>720</v>
      </c>
      <c r="BB8" s="11"/>
      <c r="BC8" s="11">
        <v>195</v>
      </c>
      <c r="BD8" s="11">
        <v>143</v>
      </c>
      <c r="BE8" s="11">
        <v>173</v>
      </c>
      <c r="BF8" s="11">
        <v>263</v>
      </c>
    </row>
    <row r="9" spans="2:58">
      <c r="B9" s="18" t="s">
        <v>252</v>
      </c>
      <c r="C9" s="17">
        <v>0.121347455000515</v>
      </c>
      <c r="D9" s="17">
        <v>0.13895737125438801</v>
      </c>
      <c r="E9" s="17">
        <v>0.104771066619255</v>
      </c>
      <c r="F9" s="17"/>
      <c r="G9" s="17">
        <v>0.14597143895981099</v>
      </c>
      <c r="H9" s="17">
        <v>0.16746348434401401</v>
      </c>
      <c r="I9" s="17">
        <v>0.107396046449062</v>
      </c>
      <c r="J9" s="17">
        <v>0.104872837519808</v>
      </c>
      <c r="K9" s="17">
        <v>7.9303841462038102E-2</v>
      </c>
      <c r="L9" s="17">
        <v>0.12374999188418399</v>
      </c>
      <c r="M9" s="17"/>
      <c r="N9" s="17">
        <v>0.14228874492062599</v>
      </c>
      <c r="O9" s="17">
        <v>9.1604399921424703E-2</v>
      </c>
      <c r="P9" s="17">
        <v>0.15908787919602799</v>
      </c>
      <c r="Q9" s="17">
        <v>0.100185657365162</v>
      </c>
      <c r="R9" s="17"/>
      <c r="S9" s="17">
        <v>0.163491962275256</v>
      </c>
      <c r="T9" s="17">
        <v>0.10184961516082899</v>
      </c>
      <c r="U9" s="17">
        <v>6.97051077324774E-2</v>
      </c>
      <c r="V9" s="17">
        <v>0.16125442412706301</v>
      </c>
      <c r="W9" s="17">
        <v>0.118922809886473</v>
      </c>
      <c r="X9" s="17">
        <v>0.10352005766166</v>
      </c>
      <c r="Y9" s="17">
        <v>0.109077632113492</v>
      </c>
      <c r="Z9" s="17">
        <v>0.18430083856578999</v>
      </c>
      <c r="AA9" s="17">
        <v>0.102100559700892</v>
      </c>
      <c r="AB9" s="17"/>
      <c r="AC9" s="17">
        <v>0.183944577705456</v>
      </c>
      <c r="AD9" s="17">
        <v>0.122161592399365</v>
      </c>
      <c r="AE9" s="17">
        <v>0.11164872454359701</v>
      </c>
      <c r="AF9" s="17">
        <v>5.6066617299838403E-2</v>
      </c>
      <c r="AG9" s="17">
        <v>9.4918308801363094E-2</v>
      </c>
      <c r="AH9" s="17">
        <v>0.103296459913386</v>
      </c>
      <c r="AI9" s="17"/>
      <c r="AJ9" s="17">
        <v>0.12657648999270499</v>
      </c>
      <c r="AK9" s="17">
        <v>9.4416531282466007E-2</v>
      </c>
      <c r="AL9" s="17">
        <v>0.14972903822287201</v>
      </c>
      <c r="AM9" s="17">
        <v>8.4242434023506702E-2</v>
      </c>
      <c r="AN9" s="17">
        <v>0.14093157060186401</v>
      </c>
      <c r="AO9" s="17">
        <v>0.167638357771493</v>
      </c>
      <c r="AP9" s="17"/>
      <c r="AQ9" s="17">
        <v>0.13766944330681399</v>
      </c>
      <c r="AR9" s="17">
        <v>0.127816760612875</v>
      </c>
      <c r="AS9" s="17"/>
      <c r="AT9" s="17">
        <v>0.113927542536212</v>
      </c>
      <c r="AU9" s="17">
        <v>0.147663117289906</v>
      </c>
      <c r="AV9" s="17"/>
      <c r="AW9" s="17">
        <v>0.12083426301288901</v>
      </c>
      <c r="AX9" s="17">
        <v>0.121609417829871</v>
      </c>
      <c r="AY9" s="17"/>
      <c r="AZ9" s="17">
        <v>0.179013767734545</v>
      </c>
      <c r="BA9" s="17">
        <v>0.100116640029053</v>
      </c>
      <c r="BB9" s="17"/>
      <c r="BC9" s="17">
        <v>0.130235653856623</v>
      </c>
      <c r="BD9" s="17">
        <v>0.13255200751295501</v>
      </c>
      <c r="BE9" s="17">
        <v>0.17061302591529101</v>
      </c>
      <c r="BF9" s="17">
        <v>0.111135353647745</v>
      </c>
    </row>
    <row r="10" spans="2:58">
      <c r="B10" s="18" t="s">
        <v>339</v>
      </c>
      <c r="C10" s="17">
        <v>0.35489578627329399</v>
      </c>
      <c r="D10" s="17">
        <v>0.36099974013531799</v>
      </c>
      <c r="E10" s="17">
        <v>0.34603268099282602</v>
      </c>
      <c r="F10" s="17"/>
      <c r="G10" s="17">
        <v>0.37595995740586002</v>
      </c>
      <c r="H10" s="17">
        <v>0.34746252228696201</v>
      </c>
      <c r="I10" s="17">
        <v>0.33089138617757602</v>
      </c>
      <c r="J10" s="17">
        <v>0.31628514055579798</v>
      </c>
      <c r="K10" s="17">
        <v>0.40326343415458599</v>
      </c>
      <c r="L10" s="17">
        <v>0.36054122150797102</v>
      </c>
      <c r="M10" s="17"/>
      <c r="N10" s="17">
        <v>0.36954415798144102</v>
      </c>
      <c r="O10" s="17">
        <v>0.35669447174235103</v>
      </c>
      <c r="P10" s="17">
        <v>0.34807698330811299</v>
      </c>
      <c r="Q10" s="17">
        <v>0.34149107746573099</v>
      </c>
      <c r="R10" s="17"/>
      <c r="S10" s="17">
        <v>0.37589940288979601</v>
      </c>
      <c r="T10" s="17">
        <v>0.26901601075925802</v>
      </c>
      <c r="U10" s="17">
        <v>0.315119752158324</v>
      </c>
      <c r="V10" s="17">
        <v>0.38253712916555099</v>
      </c>
      <c r="W10" s="17">
        <v>0.36719623389955502</v>
      </c>
      <c r="X10" s="17">
        <v>0.34820487501594799</v>
      </c>
      <c r="Y10" s="17">
        <v>0.42598378111586399</v>
      </c>
      <c r="Z10" s="17">
        <v>0.33115848839060402</v>
      </c>
      <c r="AA10" s="17">
        <v>0.38462628444240998</v>
      </c>
      <c r="AB10" s="17"/>
      <c r="AC10" s="17">
        <v>0.33234303809117999</v>
      </c>
      <c r="AD10" s="17">
        <v>0.354376320081565</v>
      </c>
      <c r="AE10" s="17">
        <v>0.3417541261382</v>
      </c>
      <c r="AF10" s="17">
        <v>0.34884620017544399</v>
      </c>
      <c r="AG10" s="17">
        <v>0.36074446222095202</v>
      </c>
      <c r="AH10" s="17">
        <v>0.55364364289819601</v>
      </c>
      <c r="AI10" s="17"/>
      <c r="AJ10" s="17">
        <v>0.362738076979364</v>
      </c>
      <c r="AK10" s="17">
        <v>0.35280101646324202</v>
      </c>
      <c r="AL10" s="17">
        <v>0.26985129308565903</v>
      </c>
      <c r="AM10" s="17">
        <v>0.36038575781765397</v>
      </c>
      <c r="AN10" s="17">
        <v>0.39191761977262701</v>
      </c>
      <c r="AO10" s="17">
        <v>0.25733452751006503</v>
      </c>
      <c r="AP10" s="17"/>
      <c r="AQ10" s="17">
        <v>0.39594764722249998</v>
      </c>
      <c r="AR10" s="17">
        <v>0.342406179251738</v>
      </c>
      <c r="AS10" s="17"/>
      <c r="AT10" s="17">
        <v>0.35478469725381701</v>
      </c>
      <c r="AU10" s="17">
        <v>0.36151149628492002</v>
      </c>
      <c r="AV10" s="17"/>
      <c r="AW10" s="17">
        <v>0.33506482105250202</v>
      </c>
      <c r="AX10" s="17">
        <v>0.36501865623889101</v>
      </c>
      <c r="AY10" s="17"/>
      <c r="AZ10" s="17">
        <v>0.37333180783130998</v>
      </c>
      <c r="BA10" s="17">
        <v>0.356734136113255</v>
      </c>
      <c r="BB10" s="17"/>
      <c r="BC10" s="17">
        <v>0.39156427100809299</v>
      </c>
      <c r="BD10" s="17">
        <v>0.32194380027712799</v>
      </c>
      <c r="BE10" s="17">
        <v>0.31816712240634198</v>
      </c>
      <c r="BF10" s="17">
        <v>0.38289800872194002</v>
      </c>
    </row>
    <row r="11" spans="2:58">
      <c r="B11" s="18" t="s">
        <v>255</v>
      </c>
      <c r="C11" s="17">
        <v>0.22930973079870101</v>
      </c>
      <c r="D11" s="17">
        <v>0.23176703990327099</v>
      </c>
      <c r="E11" s="17">
        <v>0.22912891523823001</v>
      </c>
      <c r="F11" s="17"/>
      <c r="G11" s="17">
        <v>0.207361442592327</v>
      </c>
      <c r="H11" s="17">
        <v>0.212779117849834</v>
      </c>
      <c r="I11" s="17">
        <v>0.221239985609505</v>
      </c>
      <c r="J11" s="17">
        <v>0.24806135775872901</v>
      </c>
      <c r="K11" s="17">
        <v>0.22495331260651699</v>
      </c>
      <c r="L11" s="17">
        <v>0.25449444836593499</v>
      </c>
      <c r="M11" s="17"/>
      <c r="N11" s="17">
        <v>0.19702077825515901</v>
      </c>
      <c r="O11" s="17">
        <v>0.269110219880212</v>
      </c>
      <c r="P11" s="17">
        <v>0.20102381607494399</v>
      </c>
      <c r="Q11" s="17">
        <v>0.24778570995526999</v>
      </c>
      <c r="R11" s="17"/>
      <c r="S11" s="17">
        <v>0.20672351471498601</v>
      </c>
      <c r="T11" s="17">
        <v>0.28504642130708702</v>
      </c>
      <c r="U11" s="17">
        <v>0.245397342151711</v>
      </c>
      <c r="V11" s="17">
        <v>0.25394753785310098</v>
      </c>
      <c r="W11" s="17">
        <v>0.210629173324094</v>
      </c>
      <c r="X11" s="17">
        <v>0.25680325228217099</v>
      </c>
      <c r="Y11" s="17">
        <v>0.16346310835671099</v>
      </c>
      <c r="Z11" s="17">
        <v>0.248646395564527</v>
      </c>
      <c r="AA11" s="17">
        <v>0.19582480957576601</v>
      </c>
      <c r="AB11" s="17"/>
      <c r="AC11" s="17">
        <v>0.223435253722259</v>
      </c>
      <c r="AD11" s="17">
        <v>0.23114195486196301</v>
      </c>
      <c r="AE11" s="17">
        <v>0.19354907152399101</v>
      </c>
      <c r="AF11" s="17">
        <v>0.27756841302327701</v>
      </c>
      <c r="AG11" s="17">
        <v>0.21904567827004601</v>
      </c>
      <c r="AH11" s="17">
        <v>0.18862766797394401</v>
      </c>
      <c r="AI11" s="17"/>
      <c r="AJ11" s="17">
        <v>0.216882595002694</v>
      </c>
      <c r="AK11" s="17">
        <v>0.24367223119909301</v>
      </c>
      <c r="AL11" s="17">
        <v>0.27141522460766998</v>
      </c>
      <c r="AM11" s="17">
        <v>0.27447646504548301</v>
      </c>
      <c r="AN11" s="17">
        <v>0.21632202604935999</v>
      </c>
      <c r="AO11" s="17">
        <v>0.15348160652925699</v>
      </c>
      <c r="AP11" s="17"/>
      <c r="AQ11" s="17">
        <v>0.21923254757666</v>
      </c>
      <c r="AR11" s="17">
        <v>0.227323693534523</v>
      </c>
      <c r="AS11" s="17"/>
      <c r="AT11" s="17">
        <v>0.22178566189657101</v>
      </c>
      <c r="AU11" s="17">
        <v>0.24747016810830899</v>
      </c>
      <c r="AV11" s="17"/>
      <c r="AW11" s="17">
        <v>0.23601317065421001</v>
      </c>
      <c r="AX11" s="17">
        <v>0.225887907946207</v>
      </c>
      <c r="AY11" s="17"/>
      <c r="AZ11" s="17">
        <v>0.22697865641412601</v>
      </c>
      <c r="BA11" s="17">
        <v>0.23021950078477399</v>
      </c>
      <c r="BB11" s="17"/>
      <c r="BC11" s="17">
        <v>0.230203827206649</v>
      </c>
      <c r="BD11" s="17">
        <v>0.23104921363560699</v>
      </c>
      <c r="BE11" s="17">
        <v>0.25608502612446399</v>
      </c>
      <c r="BF11" s="17">
        <v>0.19974906100227699</v>
      </c>
    </row>
    <row r="12" spans="2:58">
      <c r="B12" s="18" t="s">
        <v>340</v>
      </c>
      <c r="C12" s="17">
        <v>0.16021837966488001</v>
      </c>
      <c r="D12" s="17">
        <v>0.15036679122667401</v>
      </c>
      <c r="E12" s="17">
        <v>0.171781956355788</v>
      </c>
      <c r="F12" s="17"/>
      <c r="G12" s="17">
        <v>0.15003807830143501</v>
      </c>
      <c r="H12" s="17">
        <v>0.18449725835119099</v>
      </c>
      <c r="I12" s="17">
        <v>0.20729060324604501</v>
      </c>
      <c r="J12" s="17">
        <v>0.15470533415988799</v>
      </c>
      <c r="K12" s="17">
        <v>0.155275816740022</v>
      </c>
      <c r="L12" s="17">
        <v>0.123767027803157</v>
      </c>
      <c r="M12" s="17"/>
      <c r="N12" s="17">
        <v>0.15271888488815</v>
      </c>
      <c r="O12" s="17">
        <v>0.16519474815194199</v>
      </c>
      <c r="P12" s="17">
        <v>0.181486611151182</v>
      </c>
      <c r="Q12" s="17">
        <v>0.14238429220444401</v>
      </c>
      <c r="R12" s="17"/>
      <c r="S12" s="17">
        <v>0.14874627853477601</v>
      </c>
      <c r="T12" s="17">
        <v>0.142085846619731</v>
      </c>
      <c r="U12" s="17">
        <v>0.256836944890311</v>
      </c>
      <c r="V12" s="17">
        <v>9.1597760342796902E-2</v>
      </c>
      <c r="W12" s="17">
        <v>0.21105438998172399</v>
      </c>
      <c r="X12" s="17">
        <v>0.140433454480442</v>
      </c>
      <c r="Y12" s="17">
        <v>0.13998603462040099</v>
      </c>
      <c r="Z12" s="17">
        <v>9.9771521757704207E-2</v>
      </c>
      <c r="AA12" s="17">
        <v>0.19680660892138499</v>
      </c>
      <c r="AB12" s="17"/>
      <c r="AC12" s="17">
        <v>0.14310471699166899</v>
      </c>
      <c r="AD12" s="17">
        <v>0.14554940368608599</v>
      </c>
      <c r="AE12" s="17">
        <v>0.21565614762398</v>
      </c>
      <c r="AF12" s="17">
        <v>0.188461069493639</v>
      </c>
      <c r="AG12" s="17">
        <v>0.16808405492917</v>
      </c>
      <c r="AH12" s="17">
        <v>5.2824291308329302E-2</v>
      </c>
      <c r="AI12" s="17"/>
      <c r="AJ12" s="17">
        <v>0.160432669351946</v>
      </c>
      <c r="AK12" s="17">
        <v>0.189568910270943</v>
      </c>
      <c r="AL12" s="17">
        <v>0.18037607735696901</v>
      </c>
      <c r="AM12" s="17">
        <v>0.133702913592402</v>
      </c>
      <c r="AN12" s="17">
        <v>0.107067033978299</v>
      </c>
      <c r="AO12" s="17">
        <v>0.27494577837158002</v>
      </c>
      <c r="AP12" s="17"/>
      <c r="AQ12" s="17">
        <v>0.109563624247418</v>
      </c>
      <c r="AR12" s="17">
        <v>0.17746345659157101</v>
      </c>
      <c r="AS12" s="17"/>
      <c r="AT12" s="17">
        <v>0.17327059160509101</v>
      </c>
      <c r="AU12" s="17">
        <v>0.11580979386073199</v>
      </c>
      <c r="AV12" s="17"/>
      <c r="AW12" s="17">
        <v>0.18859062920449801</v>
      </c>
      <c r="AX12" s="17">
        <v>0.14573554488990401</v>
      </c>
      <c r="AY12" s="17"/>
      <c r="AZ12" s="17">
        <v>0.13876785751006901</v>
      </c>
      <c r="BA12" s="17">
        <v>0.16964408740897299</v>
      </c>
      <c r="BB12" s="17"/>
      <c r="BC12" s="17">
        <v>0.12475749814452999</v>
      </c>
      <c r="BD12" s="17">
        <v>0.14152186788641199</v>
      </c>
      <c r="BE12" s="17">
        <v>0.18640283181225001</v>
      </c>
      <c r="BF12" s="17">
        <v>0.16776056683120699</v>
      </c>
    </row>
    <row r="13" spans="2:58">
      <c r="B13" s="18" t="s">
        <v>258</v>
      </c>
      <c r="C13" s="17">
        <v>5.4423781329206798E-2</v>
      </c>
      <c r="D13" s="17">
        <v>5.3790915840336802E-2</v>
      </c>
      <c r="E13" s="17">
        <v>5.5609706033560399E-2</v>
      </c>
      <c r="F13" s="17"/>
      <c r="G13" s="17">
        <v>9.0853453294123698E-2</v>
      </c>
      <c r="H13" s="17">
        <v>5.2403385855262802E-2</v>
      </c>
      <c r="I13" s="17">
        <v>8.0744629092386805E-2</v>
      </c>
      <c r="J13" s="17">
        <v>5.5708411186993899E-2</v>
      </c>
      <c r="K13" s="17">
        <v>1.43075371426915E-2</v>
      </c>
      <c r="L13" s="17">
        <v>4.0719867302545801E-2</v>
      </c>
      <c r="M13" s="17"/>
      <c r="N13" s="17">
        <v>6.09216723088431E-2</v>
      </c>
      <c r="O13" s="17">
        <v>4.9321913418276103E-2</v>
      </c>
      <c r="P13" s="17">
        <v>3.9361172758380102E-2</v>
      </c>
      <c r="Q13" s="17">
        <v>6.6311091669657596E-2</v>
      </c>
      <c r="R13" s="17"/>
      <c r="S13" s="17">
        <v>3.7799713269278397E-2</v>
      </c>
      <c r="T13" s="17">
        <v>6.5806217422113303E-2</v>
      </c>
      <c r="U13" s="17">
        <v>4.7878880344835797E-2</v>
      </c>
      <c r="V13" s="17">
        <v>4.41487297827294E-2</v>
      </c>
      <c r="W13" s="17">
        <v>9.2197392908154999E-2</v>
      </c>
      <c r="X13" s="17">
        <v>6.10685884405852E-2</v>
      </c>
      <c r="Y13" s="17">
        <v>5.9793567863987603E-2</v>
      </c>
      <c r="Z13" s="17">
        <v>7.16890408282259E-2</v>
      </c>
      <c r="AA13" s="17">
        <v>2.8859436276604099E-2</v>
      </c>
      <c r="AB13" s="17"/>
      <c r="AC13" s="17">
        <v>6.4674336737671603E-2</v>
      </c>
      <c r="AD13" s="17">
        <v>5.5524044779637599E-2</v>
      </c>
      <c r="AE13" s="17">
        <v>6.67001018685901E-2</v>
      </c>
      <c r="AF13" s="17">
        <v>4.1473823297419901E-2</v>
      </c>
      <c r="AG13" s="17">
        <v>5.3625212490624602E-2</v>
      </c>
      <c r="AH13" s="17">
        <v>0</v>
      </c>
      <c r="AI13" s="17"/>
      <c r="AJ13" s="17">
        <v>4.2889260761201899E-2</v>
      </c>
      <c r="AK13" s="17">
        <v>5.4426546488693203E-2</v>
      </c>
      <c r="AL13" s="17">
        <v>5.81610070899743E-2</v>
      </c>
      <c r="AM13" s="17">
        <v>0.10765772310420001</v>
      </c>
      <c r="AN13" s="17">
        <v>5.2987268300219603E-2</v>
      </c>
      <c r="AO13" s="17">
        <v>8.1062497037548295E-2</v>
      </c>
      <c r="AP13" s="17"/>
      <c r="AQ13" s="17">
        <v>7.2021606673869004E-2</v>
      </c>
      <c r="AR13" s="17">
        <v>4.30574387437491E-2</v>
      </c>
      <c r="AS13" s="17"/>
      <c r="AT13" s="17">
        <v>4.9726882061454897E-2</v>
      </c>
      <c r="AU13" s="17">
        <v>7.3408538237560703E-2</v>
      </c>
      <c r="AV13" s="17"/>
      <c r="AW13" s="17">
        <v>6.4227733697874601E-2</v>
      </c>
      <c r="AX13" s="17">
        <v>4.9419277823100398E-2</v>
      </c>
      <c r="AY13" s="17"/>
      <c r="AZ13" s="17">
        <v>5.6305081417253898E-2</v>
      </c>
      <c r="BA13" s="17">
        <v>4.8745821719010603E-2</v>
      </c>
      <c r="BB13" s="17"/>
      <c r="BC13" s="17">
        <v>6.6539187470242803E-2</v>
      </c>
      <c r="BD13" s="17">
        <v>7.63052284846924E-2</v>
      </c>
      <c r="BE13" s="17">
        <v>3.4780269204550601E-2</v>
      </c>
      <c r="BF13" s="17">
        <v>5.64215300379865E-2</v>
      </c>
    </row>
    <row r="14" spans="2:58">
      <c r="B14" s="18" t="s">
        <v>101</v>
      </c>
      <c r="C14" s="17">
        <v>7.9804866933403898E-2</v>
      </c>
      <c r="D14" s="17">
        <v>6.4118141640012102E-2</v>
      </c>
      <c r="E14" s="17">
        <v>9.2675674760340193E-2</v>
      </c>
      <c r="F14" s="17"/>
      <c r="G14" s="17">
        <v>2.9815629446443299E-2</v>
      </c>
      <c r="H14" s="17">
        <v>3.5394231312736002E-2</v>
      </c>
      <c r="I14" s="17">
        <v>5.2437349425425502E-2</v>
      </c>
      <c r="J14" s="17">
        <v>0.120366918818782</v>
      </c>
      <c r="K14" s="17">
        <v>0.122896057894145</v>
      </c>
      <c r="L14" s="17">
        <v>9.6727443136206501E-2</v>
      </c>
      <c r="M14" s="17"/>
      <c r="N14" s="17">
        <v>7.7505761645781296E-2</v>
      </c>
      <c r="O14" s="17">
        <v>6.8074246885793693E-2</v>
      </c>
      <c r="P14" s="17">
        <v>7.0963537511352703E-2</v>
      </c>
      <c r="Q14" s="17">
        <v>0.101842171339737</v>
      </c>
      <c r="R14" s="17"/>
      <c r="S14" s="17">
        <v>6.7339128315907396E-2</v>
      </c>
      <c r="T14" s="17">
        <v>0.13619588873098201</v>
      </c>
      <c r="U14" s="17">
        <v>6.5061972722340294E-2</v>
      </c>
      <c r="V14" s="17">
        <v>6.6514418728758407E-2</v>
      </c>
      <c r="W14" s="17">
        <v>0</v>
      </c>
      <c r="X14" s="17">
        <v>8.9969772119192895E-2</v>
      </c>
      <c r="Y14" s="17">
        <v>0.101695875929544</v>
      </c>
      <c r="Z14" s="17">
        <v>6.4433714893148406E-2</v>
      </c>
      <c r="AA14" s="17">
        <v>9.1782301082942594E-2</v>
      </c>
      <c r="AB14" s="17"/>
      <c r="AC14" s="17">
        <v>5.2498076751764197E-2</v>
      </c>
      <c r="AD14" s="17">
        <v>9.1246684191383501E-2</v>
      </c>
      <c r="AE14" s="17">
        <v>7.0691828301641196E-2</v>
      </c>
      <c r="AF14" s="17">
        <v>8.7583876710381203E-2</v>
      </c>
      <c r="AG14" s="17">
        <v>0.103582283287845</v>
      </c>
      <c r="AH14" s="17">
        <v>0.101607937906144</v>
      </c>
      <c r="AI14" s="17"/>
      <c r="AJ14" s="17">
        <v>9.0480907912089306E-2</v>
      </c>
      <c r="AK14" s="17">
        <v>6.5114764295562594E-2</v>
      </c>
      <c r="AL14" s="17">
        <v>7.04673596368562E-2</v>
      </c>
      <c r="AM14" s="17">
        <v>3.9534706416754502E-2</v>
      </c>
      <c r="AN14" s="17">
        <v>9.0774481297630397E-2</v>
      </c>
      <c r="AO14" s="17">
        <v>6.5537232780057103E-2</v>
      </c>
      <c r="AP14" s="17"/>
      <c r="AQ14" s="17">
        <v>6.5565130972738805E-2</v>
      </c>
      <c r="AR14" s="17">
        <v>8.1932471265543899E-2</v>
      </c>
      <c r="AS14" s="17"/>
      <c r="AT14" s="17">
        <v>8.6504624646854003E-2</v>
      </c>
      <c r="AU14" s="17">
        <v>5.4136886218571503E-2</v>
      </c>
      <c r="AV14" s="17"/>
      <c r="AW14" s="17">
        <v>5.5269382378026803E-2</v>
      </c>
      <c r="AX14" s="17">
        <v>9.2329195272025599E-2</v>
      </c>
      <c r="AY14" s="17"/>
      <c r="AZ14" s="17">
        <v>2.5602829092695598E-2</v>
      </c>
      <c r="BA14" s="17">
        <v>9.4539813944935297E-2</v>
      </c>
      <c r="BB14" s="17"/>
      <c r="BC14" s="17">
        <v>5.6699562313861897E-2</v>
      </c>
      <c r="BD14" s="17">
        <v>9.6627882203205506E-2</v>
      </c>
      <c r="BE14" s="17">
        <v>3.39517245371019E-2</v>
      </c>
      <c r="BF14" s="17">
        <v>8.2035479758844704E-2</v>
      </c>
    </row>
    <row r="15" spans="2:58">
      <c r="B15" s="18" t="s">
        <v>259</v>
      </c>
      <c r="C15" s="21">
        <v>0.47624324127380901</v>
      </c>
      <c r="D15" s="21">
        <v>0.499957111389706</v>
      </c>
      <c r="E15" s="21">
        <v>0.45080374761208197</v>
      </c>
      <c r="F15" s="21"/>
      <c r="G15" s="21">
        <v>0.52193139636567099</v>
      </c>
      <c r="H15" s="21">
        <v>0.51492600663097698</v>
      </c>
      <c r="I15" s="21">
        <v>0.438287432626638</v>
      </c>
      <c r="J15" s="21">
        <v>0.42115797807560601</v>
      </c>
      <c r="K15" s="21">
        <v>0.48256727561662399</v>
      </c>
      <c r="L15" s="21">
        <v>0.48429121339215497</v>
      </c>
      <c r="M15" s="21"/>
      <c r="N15" s="21">
        <v>0.51183290290206596</v>
      </c>
      <c r="O15" s="21">
        <v>0.44829887166377602</v>
      </c>
      <c r="P15" s="21">
        <v>0.50716486250414095</v>
      </c>
      <c r="Q15" s="21">
        <v>0.44167673483089198</v>
      </c>
      <c r="R15" s="21"/>
      <c r="S15" s="21">
        <v>0.53939136516505204</v>
      </c>
      <c r="T15" s="21">
        <v>0.37086562592008598</v>
      </c>
      <c r="U15" s="21">
        <v>0.38482485989080101</v>
      </c>
      <c r="V15" s="21">
        <v>0.54379155329261397</v>
      </c>
      <c r="W15" s="21">
        <v>0.48611904378602799</v>
      </c>
      <c r="X15" s="21">
        <v>0.45172493267760799</v>
      </c>
      <c r="Y15" s="21">
        <v>0.53506141322935596</v>
      </c>
      <c r="Z15" s="21">
        <v>0.51545932695639396</v>
      </c>
      <c r="AA15" s="21">
        <v>0.48672684414330297</v>
      </c>
      <c r="AB15" s="21"/>
      <c r="AC15" s="21">
        <v>0.51628761579663596</v>
      </c>
      <c r="AD15" s="21">
        <v>0.47653791248093003</v>
      </c>
      <c r="AE15" s="21">
        <v>0.45340285068179698</v>
      </c>
      <c r="AF15" s="21">
        <v>0.40491281747528302</v>
      </c>
      <c r="AG15" s="21">
        <v>0.45566277102231501</v>
      </c>
      <c r="AH15" s="21">
        <v>0.65694010281158299</v>
      </c>
      <c r="AI15" s="21"/>
      <c r="AJ15" s="21">
        <v>0.48931456697206899</v>
      </c>
      <c r="AK15" s="21">
        <v>0.44721754774570799</v>
      </c>
      <c r="AL15" s="21">
        <v>0.41958033130853101</v>
      </c>
      <c r="AM15" s="21">
        <v>0.44462819184116098</v>
      </c>
      <c r="AN15" s="21">
        <v>0.53284919037449097</v>
      </c>
      <c r="AO15" s="21">
        <v>0.42497288528155802</v>
      </c>
      <c r="AP15" s="21"/>
      <c r="AQ15" s="21">
        <v>0.53361709052931405</v>
      </c>
      <c r="AR15" s="21">
        <v>0.470222939864613</v>
      </c>
      <c r="AS15" s="21"/>
      <c r="AT15" s="21">
        <v>0.46871223979002902</v>
      </c>
      <c r="AU15" s="21">
        <v>0.50917461357482696</v>
      </c>
      <c r="AV15" s="21"/>
      <c r="AW15" s="21">
        <v>0.45589908406539098</v>
      </c>
      <c r="AX15" s="21">
        <v>0.48662807406876302</v>
      </c>
      <c r="AY15" s="21"/>
      <c r="AZ15" s="21">
        <v>0.55234557556585495</v>
      </c>
      <c r="BA15" s="21">
        <v>0.45685077614230701</v>
      </c>
      <c r="BB15" s="21"/>
      <c r="BC15" s="21">
        <v>0.52179992486471605</v>
      </c>
      <c r="BD15" s="21">
        <v>0.45449580779008197</v>
      </c>
      <c r="BE15" s="21">
        <v>0.48878014832163302</v>
      </c>
      <c r="BF15" s="21">
        <v>0.49403336236968498</v>
      </c>
    </row>
    <row r="16" spans="2:58">
      <c r="B16" s="18" t="s">
        <v>260</v>
      </c>
      <c r="C16" s="21">
        <v>0.21464216099408601</v>
      </c>
      <c r="D16" s="21">
        <v>0.20415770706701</v>
      </c>
      <c r="E16" s="21">
        <v>0.22739166238934799</v>
      </c>
      <c r="F16" s="21"/>
      <c r="G16" s="21">
        <v>0.24089153159555801</v>
      </c>
      <c r="H16" s="21">
        <v>0.23690064420645399</v>
      </c>
      <c r="I16" s="21">
        <v>0.28803523233843198</v>
      </c>
      <c r="J16" s="21">
        <v>0.21041374534688201</v>
      </c>
      <c r="K16" s="21">
        <v>0.16958335388271401</v>
      </c>
      <c r="L16" s="21">
        <v>0.164486895105703</v>
      </c>
      <c r="M16" s="21"/>
      <c r="N16" s="21">
        <v>0.21364055719699401</v>
      </c>
      <c r="O16" s="21">
        <v>0.21451666157021801</v>
      </c>
      <c r="P16" s="21">
        <v>0.220847783909563</v>
      </c>
      <c r="Q16" s="21">
        <v>0.208695383874101</v>
      </c>
      <c r="R16" s="21"/>
      <c r="S16" s="21">
        <v>0.18654599180405501</v>
      </c>
      <c r="T16" s="21">
        <v>0.20789206404184499</v>
      </c>
      <c r="U16" s="21">
        <v>0.30471582523514701</v>
      </c>
      <c r="V16" s="21">
        <v>0.135746490125526</v>
      </c>
      <c r="W16" s="21">
        <v>0.30325178288987897</v>
      </c>
      <c r="X16" s="21">
        <v>0.201502042921027</v>
      </c>
      <c r="Y16" s="21">
        <v>0.199779602484388</v>
      </c>
      <c r="Z16" s="21">
        <v>0.17146056258593001</v>
      </c>
      <c r="AA16" s="21">
        <v>0.225666045197989</v>
      </c>
      <c r="AB16" s="21"/>
      <c r="AC16" s="21">
        <v>0.207779053729341</v>
      </c>
      <c r="AD16" s="21">
        <v>0.201073448465724</v>
      </c>
      <c r="AE16" s="21">
        <v>0.28235624949256999</v>
      </c>
      <c r="AF16" s="21">
        <v>0.229934892791059</v>
      </c>
      <c r="AG16" s="21">
        <v>0.22170926741979399</v>
      </c>
      <c r="AH16" s="21">
        <v>5.2824291308329302E-2</v>
      </c>
      <c r="AI16" s="21"/>
      <c r="AJ16" s="21">
        <v>0.203321930113148</v>
      </c>
      <c r="AK16" s="21">
        <v>0.24399545675963599</v>
      </c>
      <c r="AL16" s="21">
        <v>0.23853708444694299</v>
      </c>
      <c r="AM16" s="21">
        <v>0.24136063669660099</v>
      </c>
      <c r="AN16" s="21">
        <v>0.160054302278519</v>
      </c>
      <c r="AO16" s="21">
        <v>0.35600827540912799</v>
      </c>
      <c r="AP16" s="21"/>
      <c r="AQ16" s="21">
        <v>0.18158523092128701</v>
      </c>
      <c r="AR16" s="21">
        <v>0.22052089533531999</v>
      </c>
      <c r="AS16" s="21"/>
      <c r="AT16" s="21">
        <v>0.22299747366654599</v>
      </c>
      <c r="AU16" s="21">
        <v>0.189218332098292</v>
      </c>
      <c r="AV16" s="21"/>
      <c r="AW16" s="21">
        <v>0.25281836290237197</v>
      </c>
      <c r="AX16" s="21">
        <v>0.19515482271300499</v>
      </c>
      <c r="AY16" s="21"/>
      <c r="AZ16" s="21">
        <v>0.195072938927323</v>
      </c>
      <c r="BA16" s="21">
        <v>0.21838990912798301</v>
      </c>
      <c r="BB16" s="21"/>
      <c r="BC16" s="21">
        <v>0.191296685614773</v>
      </c>
      <c r="BD16" s="21">
        <v>0.21782709637110501</v>
      </c>
      <c r="BE16" s="21">
        <v>0.221183101016801</v>
      </c>
      <c r="BF16" s="21">
        <v>0.22418209686919399</v>
      </c>
    </row>
    <row r="17" spans="2:58">
      <c r="B17" s="18" t="s">
        <v>261</v>
      </c>
      <c r="C17" s="22">
        <v>0.26160108027972301</v>
      </c>
      <c r="D17" s="22">
        <v>0.29579940432269602</v>
      </c>
      <c r="E17" s="22">
        <v>0.22341208522273301</v>
      </c>
      <c r="F17" s="22"/>
      <c r="G17" s="22">
        <v>0.281039864770113</v>
      </c>
      <c r="H17" s="22">
        <v>0.27802536242452303</v>
      </c>
      <c r="I17" s="22">
        <v>0.15025220028820599</v>
      </c>
      <c r="J17" s="22">
        <v>0.210744232728724</v>
      </c>
      <c r="K17" s="22">
        <v>0.31298392173391099</v>
      </c>
      <c r="L17" s="22">
        <v>0.319804318286453</v>
      </c>
      <c r="M17" s="22"/>
      <c r="N17" s="22">
        <v>0.29819234570507203</v>
      </c>
      <c r="O17" s="22">
        <v>0.23378221009355801</v>
      </c>
      <c r="P17" s="22">
        <v>0.286317078594578</v>
      </c>
      <c r="Q17" s="22">
        <v>0.23298135095679101</v>
      </c>
      <c r="R17" s="22"/>
      <c r="S17" s="22">
        <v>0.35284537336099803</v>
      </c>
      <c r="T17" s="22">
        <v>0.162973561878242</v>
      </c>
      <c r="U17" s="22">
        <v>8.0109034655654304E-2</v>
      </c>
      <c r="V17" s="22">
        <v>0.408045063167088</v>
      </c>
      <c r="W17" s="22">
        <v>0.18286726089614899</v>
      </c>
      <c r="X17" s="22">
        <v>0.25022288975658102</v>
      </c>
      <c r="Y17" s="22">
        <v>0.33528181074496799</v>
      </c>
      <c r="Z17" s="22">
        <v>0.34399876437046401</v>
      </c>
      <c r="AA17" s="22">
        <v>0.26106079894531398</v>
      </c>
      <c r="AB17" s="22"/>
      <c r="AC17" s="22">
        <v>0.30850856206729499</v>
      </c>
      <c r="AD17" s="22">
        <v>0.27546446401520602</v>
      </c>
      <c r="AE17" s="22">
        <v>0.17104660118922699</v>
      </c>
      <c r="AF17" s="22">
        <v>0.17497792468422399</v>
      </c>
      <c r="AG17" s="22">
        <v>0.23395350360252101</v>
      </c>
      <c r="AH17" s="22">
        <v>0.604115811503253</v>
      </c>
      <c r="AI17" s="22"/>
      <c r="AJ17" s="22">
        <v>0.28599263685892101</v>
      </c>
      <c r="AK17" s="22">
        <v>0.203222090986072</v>
      </c>
      <c r="AL17" s="22">
        <v>0.18104324686158799</v>
      </c>
      <c r="AM17" s="22">
        <v>0.20326755514455999</v>
      </c>
      <c r="AN17" s="22">
        <v>0.372794888095972</v>
      </c>
      <c r="AO17" s="22">
        <v>6.8964609872430194E-2</v>
      </c>
      <c r="AP17" s="22"/>
      <c r="AQ17" s="22">
        <v>0.35203185960802702</v>
      </c>
      <c r="AR17" s="22">
        <v>0.24970204452929301</v>
      </c>
      <c r="AS17" s="22"/>
      <c r="AT17" s="22">
        <v>0.245714766123483</v>
      </c>
      <c r="AU17" s="22">
        <v>0.31995628147653399</v>
      </c>
      <c r="AV17" s="22"/>
      <c r="AW17" s="22">
        <v>0.20308072116301901</v>
      </c>
      <c r="AX17" s="22">
        <v>0.29147325135575802</v>
      </c>
      <c r="AY17" s="22"/>
      <c r="AZ17" s="22">
        <v>0.35727263663853098</v>
      </c>
      <c r="BA17" s="22">
        <v>0.23846086701432401</v>
      </c>
      <c r="BB17" s="22"/>
      <c r="BC17" s="22">
        <v>0.33050323924994401</v>
      </c>
      <c r="BD17" s="22">
        <v>0.236668711418977</v>
      </c>
      <c r="BE17" s="22">
        <v>0.26759704730483203</v>
      </c>
      <c r="BF17" s="22">
        <v>0.26985126550049099</v>
      </c>
    </row>
    <row r="18" spans="2:58">
      <c r="B18" s="16" t="s">
        <v>22</v>
      </c>
    </row>
    <row r="19" spans="2:58">
      <c r="B19" t="s">
        <v>497</v>
      </c>
    </row>
    <row r="20" spans="2:58">
      <c r="B20" t="s">
        <v>498</v>
      </c>
    </row>
    <row r="22" spans="2:58">
      <c r="B22"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B2:BF22"/>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494</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987</v>
      </c>
      <c r="D7" s="10">
        <v>478</v>
      </c>
      <c r="E7" s="10">
        <v>504</v>
      </c>
      <c r="F7" s="10"/>
      <c r="G7" s="10">
        <v>112</v>
      </c>
      <c r="H7" s="10">
        <v>171</v>
      </c>
      <c r="I7" s="10">
        <v>143</v>
      </c>
      <c r="J7" s="10">
        <v>182</v>
      </c>
      <c r="K7" s="10">
        <v>149</v>
      </c>
      <c r="L7" s="10">
        <v>225</v>
      </c>
      <c r="M7" s="10"/>
      <c r="N7" s="10">
        <v>255</v>
      </c>
      <c r="O7" s="10">
        <v>257</v>
      </c>
      <c r="P7" s="10">
        <v>217</v>
      </c>
      <c r="Q7" s="10">
        <v>255</v>
      </c>
      <c r="R7" s="10"/>
      <c r="S7" s="10">
        <v>154</v>
      </c>
      <c r="T7" s="10">
        <v>146</v>
      </c>
      <c r="U7" s="10">
        <v>85</v>
      </c>
      <c r="V7" s="10">
        <v>110</v>
      </c>
      <c r="W7" s="10">
        <v>96</v>
      </c>
      <c r="X7" s="10">
        <v>98</v>
      </c>
      <c r="Y7" s="10">
        <v>103</v>
      </c>
      <c r="Z7" s="10">
        <v>60</v>
      </c>
      <c r="AA7" s="10">
        <v>135</v>
      </c>
      <c r="AB7" s="10"/>
      <c r="AC7" s="10">
        <v>250</v>
      </c>
      <c r="AD7" s="10">
        <v>289</v>
      </c>
      <c r="AE7" s="10">
        <v>125</v>
      </c>
      <c r="AF7" s="10">
        <v>173</v>
      </c>
      <c r="AG7" s="10">
        <v>110</v>
      </c>
      <c r="AH7" s="10">
        <v>40</v>
      </c>
      <c r="AI7" s="10"/>
      <c r="AJ7" s="10">
        <v>404</v>
      </c>
      <c r="AK7" s="10">
        <v>222</v>
      </c>
      <c r="AL7" s="10">
        <v>68</v>
      </c>
      <c r="AM7" s="10">
        <v>68</v>
      </c>
      <c r="AN7" s="10">
        <v>194</v>
      </c>
      <c r="AO7" s="10">
        <v>28</v>
      </c>
      <c r="AP7" s="10"/>
      <c r="AQ7" s="10">
        <v>294</v>
      </c>
      <c r="AR7" s="10">
        <v>540</v>
      </c>
      <c r="AS7" s="10"/>
      <c r="AT7" s="10">
        <v>764</v>
      </c>
      <c r="AU7" s="10">
        <v>214</v>
      </c>
      <c r="AV7" s="10"/>
      <c r="AW7" s="10">
        <v>328</v>
      </c>
      <c r="AX7" s="10">
        <v>659</v>
      </c>
      <c r="AY7" s="10"/>
      <c r="AZ7" s="10">
        <v>220</v>
      </c>
      <c r="BA7" s="10">
        <v>729</v>
      </c>
      <c r="BB7" s="10"/>
      <c r="BC7" s="10">
        <v>186</v>
      </c>
      <c r="BD7" s="10">
        <v>140</v>
      </c>
      <c r="BE7" s="10">
        <v>173</v>
      </c>
      <c r="BF7" s="10">
        <v>272</v>
      </c>
    </row>
    <row r="8" spans="2:58" ht="30" customHeight="1">
      <c r="B8" s="11" t="s">
        <v>85</v>
      </c>
      <c r="C8" s="11">
        <v>984</v>
      </c>
      <c r="D8" s="11">
        <v>492</v>
      </c>
      <c r="E8" s="11">
        <v>487</v>
      </c>
      <c r="F8" s="11"/>
      <c r="G8" s="11">
        <v>130</v>
      </c>
      <c r="H8" s="11">
        <v>170</v>
      </c>
      <c r="I8" s="11">
        <v>154</v>
      </c>
      <c r="J8" s="11">
        <v>180</v>
      </c>
      <c r="K8" s="11">
        <v>138</v>
      </c>
      <c r="L8" s="11">
        <v>208</v>
      </c>
      <c r="M8" s="11"/>
      <c r="N8" s="11">
        <v>251</v>
      </c>
      <c r="O8" s="11">
        <v>254</v>
      </c>
      <c r="P8" s="11">
        <v>216</v>
      </c>
      <c r="Q8" s="11">
        <v>259</v>
      </c>
      <c r="R8" s="11"/>
      <c r="S8" s="11">
        <v>142</v>
      </c>
      <c r="T8" s="11">
        <v>146</v>
      </c>
      <c r="U8" s="11">
        <v>96</v>
      </c>
      <c r="V8" s="11">
        <v>106</v>
      </c>
      <c r="W8" s="11">
        <v>97</v>
      </c>
      <c r="X8" s="11">
        <v>105</v>
      </c>
      <c r="Y8" s="11">
        <v>102</v>
      </c>
      <c r="Z8" s="11">
        <v>56</v>
      </c>
      <c r="AA8" s="11">
        <v>134</v>
      </c>
      <c r="AB8" s="11"/>
      <c r="AC8" s="11">
        <v>251</v>
      </c>
      <c r="AD8" s="11">
        <v>287</v>
      </c>
      <c r="AE8" s="11">
        <v>128</v>
      </c>
      <c r="AF8" s="11">
        <v>171</v>
      </c>
      <c r="AG8" s="11">
        <v>107</v>
      </c>
      <c r="AH8" s="11">
        <v>40</v>
      </c>
      <c r="AI8" s="11"/>
      <c r="AJ8" s="11">
        <v>385</v>
      </c>
      <c r="AK8" s="11">
        <v>226</v>
      </c>
      <c r="AL8" s="11">
        <v>69</v>
      </c>
      <c r="AM8" s="11">
        <v>73</v>
      </c>
      <c r="AN8" s="11">
        <v>197</v>
      </c>
      <c r="AO8" s="11">
        <v>30</v>
      </c>
      <c r="AP8" s="11"/>
      <c r="AQ8" s="11">
        <v>296</v>
      </c>
      <c r="AR8" s="11">
        <v>536</v>
      </c>
      <c r="AS8" s="11"/>
      <c r="AT8" s="11">
        <v>762</v>
      </c>
      <c r="AU8" s="11">
        <v>214</v>
      </c>
      <c r="AV8" s="11"/>
      <c r="AW8" s="11">
        <v>333</v>
      </c>
      <c r="AX8" s="11">
        <v>652</v>
      </c>
      <c r="AY8" s="11"/>
      <c r="AZ8" s="11">
        <v>223</v>
      </c>
      <c r="BA8" s="11">
        <v>720</v>
      </c>
      <c r="BB8" s="11"/>
      <c r="BC8" s="11">
        <v>195</v>
      </c>
      <c r="BD8" s="11">
        <v>143</v>
      </c>
      <c r="BE8" s="11">
        <v>173</v>
      </c>
      <c r="BF8" s="11">
        <v>263</v>
      </c>
    </row>
    <row r="9" spans="2:58">
      <c r="B9" s="18" t="s">
        <v>252</v>
      </c>
      <c r="C9" s="17">
        <v>0.13191716434918399</v>
      </c>
      <c r="D9" s="17">
        <v>0.15302361390798899</v>
      </c>
      <c r="E9" s="17">
        <v>0.111913668794881</v>
      </c>
      <c r="F9" s="17"/>
      <c r="G9" s="17">
        <v>0.16632527561616101</v>
      </c>
      <c r="H9" s="17">
        <v>0.184410787620605</v>
      </c>
      <c r="I9" s="17">
        <v>0.13322811051881001</v>
      </c>
      <c r="J9" s="17">
        <v>0.15714321622625299</v>
      </c>
      <c r="K9" s="17">
        <v>7.9806469859075996E-2</v>
      </c>
      <c r="L9" s="17">
        <v>8.2624047343511697E-2</v>
      </c>
      <c r="M9" s="17"/>
      <c r="N9" s="17">
        <v>0.15649967357458699</v>
      </c>
      <c r="O9" s="17">
        <v>0.11960255656943999</v>
      </c>
      <c r="P9" s="17">
        <v>0.13220206074167301</v>
      </c>
      <c r="Q9" s="17">
        <v>0.121449603984529</v>
      </c>
      <c r="R9" s="17"/>
      <c r="S9" s="17">
        <v>0.210145822342821</v>
      </c>
      <c r="T9" s="17">
        <v>0.15095344964943799</v>
      </c>
      <c r="U9" s="17">
        <v>0.11571192550033201</v>
      </c>
      <c r="V9" s="17">
        <v>0.121496101626504</v>
      </c>
      <c r="W9" s="17">
        <v>9.2107372827121503E-2</v>
      </c>
      <c r="X9" s="17">
        <v>9.7985255921293701E-2</v>
      </c>
      <c r="Y9" s="17">
        <v>0.102130802210452</v>
      </c>
      <c r="Z9" s="17">
        <v>6.9275955239930895E-2</v>
      </c>
      <c r="AA9" s="17">
        <v>0.151690005411868</v>
      </c>
      <c r="AB9" s="17"/>
      <c r="AC9" s="17">
        <v>0.245004441297905</v>
      </c>
      <c r="AD9" s="17">
        <v>0.110108394373625</v>
      </c>
      <c r="AE9" s="17">
        <v>8.9348489203769296E-2</v>
      </c>
      <c r="AF9" s="17">
        <v>7.7555256670393993E-2</v>
      </c>
      <c r="AG9" s="17">
        <v>7.1924592009876998E-2</v>
      </c>
      <c r="AH9" s="17">
        <v>0.107886842128972</v>
      </c>
      <c r="AI9" s="17"/>
      <c r="AJ9" s="17">
        <v>9.8861332609527897E-2</v>
      </c>
      <c r="AK9" s="17">
        <v>0.11556781144709501</v>
      </c>
      <c r="AL9" s="17">
        <v>0.142100812483728</v>
      </c>
      <c r="AM9" s="17">
        <v>0.164727921035665</v>
      </c>
      <c r="AN9" s="17">
        <v>0.20069235391128101</v>
      </c>
      <c r="AO9" s="17">
        <v>0.14106048688884301</v>
      </c>
      <c r="AP9" s="17"/>
      <c r="AQ9" s="17">
        <v>0.172941844237195</v>
      </c>
      <c r="AR9" s="17">
        <v>0.124300943331872</v>
      </c>
      <c r="AS9" s="17"/>
      <c r="AT9" s="17">
        <v>0.110740470810479</v>
      </c>
      <c r="AU9" s="17">
        <v>0.20841231389517501</v>
      </c>
      <c r="AV9" s="17"/>
      <c r="AW9" s="17">
        <v>0.13411797718606799</v>
      </c>
      <c r="AX9" s="17">
        <v>0.13079374237156699</v>
      </c>
      <c r="AY9" s="17"/>
      <c r="AZ9" s="17">
        <v>0.229736504516308</v>
      </c>
      <c r="BA9" s="17">
        <v>0.10754824825822799</v>
      </c>
      <c r="BB9" s="17"/>
      <c r="BC9" s="17">
        <v>0.18659230667489199</v>
      </c>
      <c r="BD9" s="17">
        <v>0.19857405930060101</v>
      </c>
      <c r="BE9" s="17">
        <v>0.17282281335750499</v>
      </c>
      <c r="BF9" s="17">
        <v>0.10590125208142299</v>
      </c>
    </row>
    <row r="10" spans="2:58">
      <c r="B10" s="18" t="s">
        <v>339</v>
      </c>
      <c r="C10" s="17">
        <v>0.31487549302728002</v>
      </c>
      <c r="D10" s="17">
        <v>0.32472937819040498</v>
      </c>
      <c r="E10" s="17">
        <v>0.30396329074644102</v>
      </c>
      <c r="F10" s="17"/>
      <c r="G10" s="17">
        <v>0.31952883061325399</v>
      </c>
      <c r="H10" s="17">
        <v>0.36856914513488498</v>
      </c>
      <c r="I10" s="17">
        <v>0.36679919305876402</v>
      </c>
      <c r="J10" s="17">
        <v>0.280624894548618</v>
      </c>
      <c r="K10" s="17">
        <v>0.31247808008373701</v>
      </c>
      <c r="L10" s="17">
        <v>0.25877243869341598</v>
      </c>
      <c r="M10" s="17"/>
      <c r="N10" s="17">
        <v>0.31715102380560101</v>
      </c>
      <c r="O10" s="17">
        <v>0.29823214173962598</v>
      </c>
      <c r="P10" s="17">
        <v>0.29841769929663298</v>
      </c>
      <c r="Q10" s="17">
        <v>0.34636570367606101</v>
      </c>
      <c r="R10" s="17"/>
      <c r="S10" s="17">
        <v>0.29115416124221799</v>
      </c>
      <c r="T10" s="17">
        <v>0.27753362336807702</v>
      </c>
      <c r="U10" s="17">
        <v>0.33301425316655597</v>
      </c>
      <c r="V10" s="17">
        <v>0.28535338371403102</v>
      </c>
      <c r="W10" s="17">
        <v>0.33229834441859102</v>
      </c>
      <c r="X10" s="17">
        <v>0.342178407588281</v>
      </c>
      <c r="Y10" s="17">
        <v>0.34933317171897299</v>
      </c>
      <c r="Z10" s="17">
        <v>0.26594353766687701</v>
      </c>
      <c r="AA10" s="17">
        <v>0.35121653164135402</v>
      </c>
      <c r="AB10" s="17"/>
      <c r="AC10" s="17">
        <v>0.30464599007439103</v>
      </c>
      <c r="AD10" s="17">
        <v>0.34893659559975598</v>
      </c>
      <c r="AE10" s="17">
        <v>0.37928317549013302</v>
      </c>
      <c r="AF10" s="17">
        <v>0.276129437886666</v>
      </c>
      <c r="AG10" s="17">
        <v>0.26388697683336698</v>
      </c>
      <c r="AH10" s="17">
        <v>0.22894579681326599</v>
      </c>
      <c r="AI10" s="17"/>
      <c r="AJ10" s="17">
        <v>0.26816301794492697</v>
      </c>
      <c r="AK10" s="17">
        <v>0.32820784582456802</v>
      </c>
      <c r="AL10" s="17">
        <v>0.45168916201062498</v>
      </c>
      <c r="AM10" s="17">
        <v>0.31031729850060003</v>
      </c>
      <c r="AN10" s="17">
        <v>0.36477871552560998</v>
      </c>
      <c r="AO10" s="17">
        <v>0.18598141243720601</v>
      </c>
      <c r="AP10" s="17"/>
      <c r="AQ10" s="17">
        <v>0.35056991505198198</v>
      </c>
      <c r="AR10" s="17">
        <v>0.31139416097560502</v>
      </c>
      <c r="AS10" s="17"/>
      <c r="AT10" s="17">
        <v>0.30916001060454401</v>
      </c>
      <c r="AU10" s="17">
        <v>0.34313517335541399</v>
      </c>
      <c r="AV10" s="17"/>
      <c r="AW10" s="17">
        <v>0.319046931310835</v>
      </c>
      <c r="AX10" s="17">
        <v>0.31274615001024603</v>
      </c>
      <c r="AY10" s="17"/>
      <c r="AZ10" s="17">
        <v>0.344374493992119</v>
      </c>
      <c r="BA10" s="17">
        <v>0.30634672312873601</v>
      </c>
      <c r="BB10" s="17"/>
      <c r="BC10" s="17">
        <v>0.380958195602637</v>
      </c>
      <c r="BD10" s="17">
        <v>0.32306551458057098</v>
      </c>
      <c r="BE10" s="17">
        <v>0.33868824330351999</v>
      </c>
      <c r="BF10" s="17">
        <v>0.28952759426670699</v>
      </c>
    </row>
    <row r="11" spans="2:58">
      <c r="B11" s="18" t="s">
        <v>255</v>
      </c>
      <c r="C11" s="17">
        <v>0.25057364412037397</v>
      </c>
      <c r="D11" s="17">
        <v>0.25808979608665</v>
      </c>
      <c r="E11" s="17">
        <v>0.24549438657014899</v>
      </c>
      <c r="F11" s="17"/>
      <c r="G11" s="17">
        <v>0.222273052696289</v>
      </c>
      <c r="H11" s="17">
        <v>0.182525143580096</v>
      </c>
      <c r="I11" s="17">
        <v>0.26202007421818402</v>
      </c>
      <c r="J11" s="17">
        <v>0.22613588122855499</v>
      </c>
      <c r="K11" s="17">
        <v>0.28879243511664698</v>
      </c>
      <c r="L11" s="17">
        <v>0.31683812456781402</v>
      </c>
      <c r="M11" s="17"/>
      <c r="N11" s="17">
        <v>0.224539579281714</v>
      </c>
      <c r="O11" s="17">
        <v>0.24850869168189499</v>
      </c>
      <c r="P11" s="17">
        <v>0.29762897845318398</v>
      </c>
      <c r="Q11" s="17">
        <v>0.23369518566233299</v>
      </c>
      <c r="R11" s="17"/>
      <c r="S11" s="17">
        <v>0.18390795042555599</v>
      </c>
      <c r="T11" s="17">
        <v>0.28591535986477001</v>
      </c>
      <c r="U11" s="17">
        <v>0.26228978307100598</v>
      </c>
      <c r="V11" s="17">
        <v>0.305304847592832</v>
      </c>
      <c r="W11" s="17">
        <v>0.23685855051763399</v>
      </c>
      <c r="X11" s="17">
        <v>0.34388518583463401</v>
      </c>
      <c r="Y11" s="17">
        <v>0.18119881453686201</v>
      </c>
      <c r="Z11" s="17">
        <v>0.28477334980682001</v>
      </c>
      <c r="AA11" s="17">
        <v>0.20699071414329101</v>
      </c>
      <c r="AB11" s="17"/>
      <c r="AC11" s="17">
        <v>0.20152453491217601</v>
      </c>
      <c r="AD11" s="17">
        <v>0.23597749265215101</v>
      </c>
      <c r="AE11" s="17">
        <v>0.29883490528561302</v>
      </c>
      <c r="AF11" s="17">
        <v>0.28122323189659898</v>
      </c>
      <c r="AG11" s="17">
        <v>0.29269604455501602</v>
      </c>
      <c r="AH11" s="17">
        <v>0.26503349766971801</v>
      </c>
      <c r="AI11" s="17"/>
      <c r="AJ11" s="17">
        <v>0.28438861102746099</v>
      </c>
      <c r="AK11" s="17">
        <v>0.25820810354676399</v>
      </c>
      <c r="AL11" s="17">
        <v>0.19096366923144301</v>
      </c>
      <c r="AM11" s="17">
        <v>0.26145696996842499</v>
      </c>
      <c r="AN11" s="17">
        <v>0.20482365941112199</v>
      </c>
      <c r="AO11" s="17">
        <v>0.20454549484412099</v>
      </c>
      <c r="AP11" s="17"/>
      <c r="AQ11" s="17">
        <v>0.19794253709717</v>
      </c>
      <c r="AR11" s="17">
        <v>0.258255988473094</v>
      </c>
      <c r="AS11" s="17"/>
      <c r="AT11" s="17">
        <v>0.26910569836863502</v>
      </c>
      <c r="AU11" s="17">
        <v>0.18057993738288999</v>
      </c>
      <c r="AV11" s="17"/>
      <c r="AW11" s="17">
        <v>0.24094809760847399</v>
      </c>
      <c r="AX11" s="17">
        <v>0.25548707897354</v>
      </c>
      <c r="AY11" s="17"/>
      <c r="AZ11" s="17">
        <v>0.18072741579791801</v>
      </c>
      <c r="BA11" s="17">
        <v>0.27209928980958997</v>
      </c>
      <c r="BB11" s="17"/>
      <c r="BC11" s="17">
        <v>0.19978120946837999</v>
      </c>
      <c r="BD11" s="17">
        <v>0.22974784264981701</v>
      </c>
      <c r="BE11" s="17">
        <v>0.23008320698835599</v>
      </c>
      <c r="BF11" s="17">
        <v>0.25570748798404003</v>
      </c>
    </row>
    <row r="12" spans="2:58">
      <c r="B12" s="18" t="s">
        <v>340</v>
      </c>
      <c r="C12" s="17">
        <v>0.161235111142886</v>
      </c>
      <c r="D12" s="17">
        <v>0.147684397100285</v>
      </c>
      <c r="E12" s="17">
        <v>0.1743218813032</v>
      </c>
      <c r="F12" s="17"/>
      <c r="G12" s="17">
        <v>0.19108029068006099</v>
      </c>
      <c r="H12" s="17">
        <v>0.122153095477009</v>
      </c>
      <c r="I12" s="17">
        <v>0.109196804049134</v>
      </c>
      <c r="J12" s="17">
        <v>0.145040073975198</v>
      </c>
      <c r="K12" s="17">
        <v>0.212776776414873</v>
      </c>
      <c r="L12" s="17">
        <v>0.191347676861161</v>
      </c>
      <c r="M12" s="17"/>
      <c r="N12" s="17">
        <v>0.18626995873074401</v>
      </c>
      <c r="O12" s="17">
        <v>0.17710687747211701</v>
      </c>
      <c r="P12" s="17">
        <v>0.15416128031170301</v>
      </c>
      <c r="Q12" s="17">
        <v>0.12913056767841299</v>
      </c>
      <c r="R12" s="17"/>
      <c r="S12" s="17">
        <v>0.210510875829231</v>
      </c>
      <c r="T12" s="17">
        <v>0.158201529726678</v>
      </c>
      <c r="U12" s="17">
        <v>0.19296737673241099</v>
      </c>
      <c r="V12" s="17">
        <v>0.16310417502129801</v>
      </c>
      <c r="W12" s="17">
        <v>0.11407798958090801</v>
      </c>
      <c r="X12" s="17">
        <v>8.9087770324360605E-2</v>
      </c>
      <c r="Y12" s="17">
        <v>0.20606154835180401</v>
      </c>
      <c r="Z12" s="17">
        <v>0.17773899338774801</v>
      </c>
      <c r="AA12" s="17">
        <v>0.13755172997925699</v>
      </c>
      <c r="AB12" s="17"/>
      <c r="AC12" s="17">
        <v>0.12476994254557899</v>
      </c>
      <c r="AD12" s="17">
        <v>0.16957741413240601</v>
      </c>
      <c r="AE12" s="17">
        <v>0.106601149234739</v>
      </c>
      <c r="AF12" s="17">
        <v>0.180894443025755</v>
      </c>
      <c r="AG12" s="17">
        <v>0.234737455844656</v>
      </c>
      <c r="AH12" s="17">
        <v>0.225574377336002</v>
      </c>
      <c r="AI12" s="17"/>
      <c r="AJ12" s="17">
        <v>0.21383798639283899</v>
      </c>
      <c r="AK12" s="17">
        <v>0.15484586290956101</v>
      </c>
      <c r="AL12" s="17">
        <v>7.4691716007109596E-2</v>
      </c>
      <c r="AM12" s="17">
        <v>0.174960003656499</v>
      </c>
      <c r="AN12" s="17">
        <v>7.8277624323976405E-2</v>
      </c>
      <c r="AO12" s="17">
        <v>0.219708880429971</v>
      </c>
      <c r="AP12" s="17"/>
      <c r="AQ12" s="17">
        <v>0.17426163225713701</v>
      </c>
      <c r="AR12" s="17">
        <v>0.15671007848132101</v>
      </c>
      <c r="AS12" s="17"/>
      <c r="AT12" s="17">
        <v>0.16805321100321599</v>
      </c>
      <c r="AU12" s="17">
        <v>0.13911819200942999</v>
      </c>
      <c r="AV12" s="17"/>
      <c r="AW12" s="17">
        <v>0.17124319560639301</v>
      </c>
      <c r="AX12" s="17">
        <v>0.15612640682613499</v>
      </c>
      <c r="AY12" s="17"/>
      <c r="AZ12" s="17">
        <v>0.14604565310822701</v>
      </c>
      <c r="BA12" s="17">
        <v>0.16411404460763601</v>
      </c>
      <c r="BB12" s="17"/>
      <c r="BC12" s="17">
        <v>0.120982316402392</v>
      </c>
      <c r="BD12" s="17">
        <v>8.1859120903506E-2</v>
      </c>
      <c r="BE12" s="17">
        <v>0.179962132297697</v>
      </c>
      <c r="BF12" s="17">
        <v>0.207462403195566</v>
      </c>
    </row>
    <row r="13" spans="2:58">
      <c r="B13" s="18" t="s">
        <v>258</v>
      </c>
      <c r="C13" s="17">
        <v>0.108950359222906</v>
      </c>
      <c r="D13" s="17">
        <v>8.6588136558906001E-2</v>
      </c>
      <c r="E13" s="17">
        <v>0.12894230942503701</v>
      </c>
      <c r="F13" s="17"/>
      <c r="G13" s="17">
        <v>7.0976920947792593E-2</v>
      </c>
      <c r="H13" s="17">
        <v>0.117517682174896</v>
      </c>
      <c r="I13" s="17">
        <v>9.1642156044554002E-2</v>
      </c>
      <c r="J13" s="17">
        <v>0.15281273427045799</v>
      </c>
      <c r="K13" s="17">
        <v>7.1891684308492895E-2</v>
      </c>
      <c r="L13" s="17">
        <v>0.119012212320236</v>
      </c>
      <c r="M13" s="17"/>
      <c r="N13" s="17">
        <v>7.9244240232018398E-2</v>
      </c>
      <c r="O13" s="17">
        <v>0.124443316797722</v>
      </c>
      <c r="P13" s="17">
        <v>0.10393598272132</v>
      </c>
      <c r="Q13" s="17">
        <v>0.124269701398392</v>
      </c>
      <c r="R13" s="17"/>
      <c r="S13" s="17">
        <v>7.3555690530838103E-2</v>
      </c>
      <c r="T13" s="17">
        <v>0.11369435077038199</v>
      </c>
      <c r="U13" s="17">
        <v>6.1551043725780998E-2</v>
      </c>
      <c r="V13" s="17">
        <v>9.4709298061112696E-2</v>
      </c>
      <c r="W13" s="17">
        <v>0.214573188445215</v>
      </c>
      <c r="X13" s="17">
        <v>8.8813010342331702E-2</v>
      </c>
      <c r="Y13" s="17">
        <v>0.123235794738872</v>
      </c>
      <c r="Z13" s="17">
        <v>0.150940797696825</v>
      </c>
      <c r="AA13" s="17">
        <v>9.77525818610811E-2</v>
      </c>
      <c r="AB13" s="17"/>
      <c r="AC13" s="17">
        <v>9.0710205706073493E-2</v>
      </c>
      <c r="AD13" s="17">
        <v>9.6381403241356106E-2</v>
      </c>
      <c r="AE13" s="17">
        <v>0.107264358352452</v>
      </c>
      <c r="AF13" s="17">
        <v>0.14959386052156501</v>
      </c>
      <c r="AG13" s="17">
        <v>0.109072855899997</v>
      </c>
      <c r="AH13" s="17">
        <v>0.14525125751757301</v>
      </c>
      <c r="AI13" s="17"/>
      <c r="AJ13" s="17">
        <v>0.109989066346459</v>
      </c>
      <c r="AK13" s="17">
        <v>0.117395675777323</v>
      </c>
      <c r="AL13" s="17">
        <v>0.110384869034189</v>
      </c>
      <c r="AM13" s="17">
        <v>7.5095651289861495E-2</v>
      </c>
      <c r="AN13" s="17">
        <v>0.10503570587762</v>
      </c>
      <c r="AO13" s="17">
        <v>0.14982233899460001</v>
      </c>
      <c r="AP13" s="17"/>
      <c r="AQ13" s="17">
        <v>7.4994985575554604E-2</v>
      </c>
      <c r="AR13" s="17">
        <v>0.111470879623048</v>
      </c>
      <c r="AS13" s="17"/>
      <c r="AT13" s="17">
        <v>0.109778688851914</v>
      </c>
      <c r="AU13" s="17">
        <v>0.102082994853713</v>
      </c>
      <c r="AV13" s="17"/>
      <c r="AW13" s="17">
        <v>0.12311431608491399</v>
      </c>
      <c r="AX13" s="17">
        <v>0.10172025761584499</v>
      </c>
      <c r="AY13" s="17"/>
      <c r="AZ13" s="17">
        <v>7.7637212300891004E-2</v>
      </c>
      <c r="BA13" s="17">
        <v>0.11915424913379601</v>
      </c>
      <c r="BB13" s="17"/>
      <c r="BC13" s="17">
        <v>8.9557972126733498E-2</v>
      </c>
      <c r="BD13" s="17">
        <v>0.124657995986844</v>
      </c>
      <c r="BE13" s="17">
        <v>7.2985015721989094E-2</v>
      </c>
      <c r="BF13" s="17">
        <v>0.12678884093387299</v>
      </c>
    </row>
    <row r="14" spans="2:58">
      <c r="B14" s="18" t="s">
        <v>101</v>
      </c>
      <c r="C14" s="17">
        <v>3.2448228137369597E-2</v>
      </c>
      <c r="D14" s="17">
        <v>2.98846781557656E-2</v>
      </c>
      <c r="E14" s="17">
        <v>3.5364463160292001E-2</v>
      </c>
      <c r="F14" s="17"/>
      <c r="G14" s="17">
        <v>2.9815629446443299E-2</v>
      </c>
      <c r="H14" s="17">
        <v>2.4824146012509599E-2</v>
      </c>
      <c r="I14" s="17">
        <v>3.7113662110554099E-2</v>
      </c>
      <c r="J14" s="17">
        <v>3.8243199750918201E-2</v>
      </c>
      <c r="K14" s="17">
        <v>3.4254554217173903E-2</v>
      </c>
      <c r="L14" s="17">
        <v>3.1405500213860897E-2</v>
      </c>
      <c r="M14" s="17"/>
      <c r="N14" s="17">
        <v>3.6295524375336702E-2</v>
      </c>
      <c r="O14" s="17">
        <v>3.2106415739200297E-2</v>
      </c>
      <c r="P14" s="17">
        <v>1.3653998475487501E-2</v>
      </c>
      <c r="Q14" s="17">
        <v>4.5089237600272697E-2</v>
      </c>
      <c r="R14" s="17"/>
      <c r="S14" s="17">
        <v>3.07254996293372E-2</v>
      </c>
      <c r="T14" s="17">
        <v>1.37016866206535E-2</v>
      </c>
      <c r="U14" s="17">
        <v>3.4465617803915001E-2</v>
      </c>
      <c r="V14" s="17">
        <v>3.0032193984222199E-2</v>
      </c>
      <c r="W14" s="17">
        <v>1.0084554210529799E-2</v>
      </c>
      <c r="X14" s="17">
        <v>3.8050369989099497E-2</v>
      </c>
      <c r="Y14" s="17">
        <v>3.8039868443036702E-2</v>
      </c>
      <c r="Z14" s="17">
        <v>5.1327366201799798E-2</v>
      </c>
      <c r="AA14" s="17">
        <v>5.4798436963147401E-2</v>
      </c>
      <c r="AB14" s="17"/>
      <c r="AC14" s="17">
        <v>3.3344885463875498E-2</v>
      </c>
      <c r="AD14" s="17">
        <v>3.9018700000705502E-2</v>
      </c>
      <c r="AE14" s="17">
        <v>1.8667922433293401E-2</v>
      </c>
      <c r="AF14" s="17">
        <v>3.4603769999020602E-2</v>
      </c>
      <c r="AG14" s="17">
        <v>2.7682074857087499E-2</v>
      </c>
      <c r="AH14" s="17">
        <v>2.73082285344689E-2</v>
      </c>
      <c r="AI14" s="17"/>
      <c r="AJ14" s="17">
        <v>2.4759985678786799E-2</v>
      </c>
      <c r="AK14" s="17">
        <v>2.57747004946885E-2</v>
      </c>
      <c r="AL14" s="17">
        <v>3.0169771232904801E-2</v>
      </c>
      <c r="AM14" s="17">
        <v>1.3442155548949499E-2</v>
      </c>
      <c r="AN14" s="17">
        <v>4.63919409503908E-2</v>
      </c>
      <c r="AO14" s="17">
        <v>9.8881386405258107E-2</v>
      </c>
      <c r="AP14" s="17"/>
      <c r="AQ14" s="17">
        <v>2.92890857809621E-2</v>
      </c>
      <c r="AR14" s="17">
        <v>3.7867949115059703E-2</v>
      </c>
      <c r="AS14" s="17"/>
      <c r="AT14" s="17">
        <v>3.31619203612116E-2</v>
      </c>
      <c r="AU14" s="17">
        <v>2.66713885033781E-2</v>
      </c>
      <c r="AV14" s="17"/>
      <c r="AW14" s="17">
        <v>1.1529482203315801E-2</v>
      </c>
      <c r="AX14" s="17">
        <v>4.3126364202666197E-2</v>
      </c>
      <c r="AY14" s="17"/>
      <c r="AZ14" s="17">
        <v>2.1478720284537001E-2</v>
      </c>
      <c r="BA14" s="17">
        <v>3.0737445062013601E-2</v>
      </c>
      <c r="BB14" s="17"/>
      <c r="BC14" s="17">
        <v>2.2127999724967099E-2</v>
      </c>
      <c r="BD14" s="17">
        <v>4.20954665786605E-2</v>
      </c>
      <c r="BE14" s="17">
        <v>5.4585883309329602E-3</v>
      </c>
      <c r="BF14" s="17">
        <v>1.46124215383911E-2</v>
      </c>
    </row>
    <row r="15" spans="2:58">
      <c r="B15" s="18" t="s">
        <v>259</v>
      </c>
      <c r="C15" s="21">
        <v>0.44679265737646401</v>
      </c>
      <c r="D15" s="21">
        <v>0.477752992098394</v>
      </c>
      <c r="E15" s="21">
        <v>0.41587695954132198</v>
      </c>
      <c r="F15" s="21"/>
      <c r="G15" s="21">
        <v>0.48585410622941499</v>
      </c>
      <c r="H15" s="21">
        <v>0.55297993275548996</v>
      </c>
      <c r="I15" s="21">
        <v>0.50002730357757397</v>
      </c>
      <c r="J15" s="21">
        <v>0.43776811077487099</v>
      </c>
      <c r="K15" s="21">
        <v>0.39228454994281298</v>
      </c>
      <c r="L15" s="21">
        <v>0.34139648603692702</v>
      </c>
      <c r="M15" s="21"/>
      <c r="N15" s="21">
        <v>0.473650697380187</v>
      </c>
      <c r="O15" s="21">
        <v>0.417834698309066</v>
      </c>
      <c r="P15" s="21">
        <v>0.43061976003830599</v>
      </c>
      <c r="Q15" s="21">
        <v>0.46781530766058899</v>
      </c>
      <c r="R15" s="21"/>
      <c r="S15" s="21">
        <v>0.50129998358503802</v>
      </c>
      <c r="T15" s="21">
        <v>0.42848707301751499</v>
      </c>
      <c r="U15" s="21">
        <v>0.44872617866688802</v>
      </c>
      <c r="V15" s="21">
        <v>0.406849485340534</v>
      </c>
      <c r="W15" s="21">
        <v>0.42440571724571302</v>
      </c>
      <c r="X15" s="21">
        <v>0.44016366350957398</v>
      </c>
      <c r="Y15" s="21">
        <v>0.451463973929425</v>
      </c>
      <c r="Z15" s="21">
        <v>0.33521949290680703</v>
      </c>
      <c r="AA15" s="21">
        <v>0.50290653705322297</v>
      </c>
      <c r="AB15" s="21"/>
      <c r="AC15" s="21">
        <v>0.54965043137229597</v>
      </c>
      <c r="AD15" s="21">
        <v>0.459044989973382</v>
      </c>
      <c r="AE15" s="21">
        <v>0.46863166469390299</v>
      </c>
      <c r="AF15" s="21">
        <v>0.35368469455705998</v>
      </c>
      <c r="AG15" s="21">
        <v>0.33581156884324398</v>
      </c>
      <c r="AH15" s="21">
        <v>0.33683263894223803</v>
      </c>
      <c r="AI15" s="21"/>
      <c r="AJ15" s="21">
        <v>0.36702435055445398</v>
      </c>
      <c r="AK15" s="21">
        <v>0.44377565727166302</v>
      </c>
      <c r="AL15" s="21">
        <v>0.593789974494353</v>
      </c>
      <c r="AM15" s="21">
        <v>0.475045219536265</v>
      </c>
      <c r="AN15" s="21">
        <v>0.56547106943689096</v>
      </c>
      <c r="AO15" s="21">
        <v>0.32704189932604899</v>
      </c>
      <c r="AP15" s="21"/>
      <c r="AQ15" s="21">
        <v>0.52351175928917704</v>
      </c>
      <c r="AR15" s="21">
        <v>0.43569510430747699</v>
      </c>
      <c r="AS15" s="21"/>
      <c r="AT15" s="21">
        <v>0.41990048141502301</v>
      </c>
      <c r="AU15" s="21">
        <v>0.551547487250589</v>
      </c>
      <c r="AV15" s="21"/>
      <c r="AW15" s="21">
        <v>0.453164908496903</v>
      </c>
      <c r="AX15" s="21">
        <v>0.44353989238181302</v>
      </c>
      <c r="AY15" s="21"/>
      <c r="AZ15" s="21">
        <v>0.57411099850842795</v>
      </c>
      <c r="BA15" s="21">
        <v>0.41389497138696402</v>
      </c>
      <c r="BB15" s="21"/>
      <c r="BC15" s="21">
        <v>0.56755050227752801</v>
      </c>
      <c r="BD15" s="21">
        <v>0.52163957388117199</v>
      </c>
      <c r="BE15" s="21">
        <v>0.51151105666102503</v>
      </c>
      <c r="BF15" s="21">
        <v>0.39542884634813003</v>
      </c>
    </row>
    <row r="16" spans="2:58">
      <c r="B16" s="18" t="s">
        <v>260</v>
      </c>
      <c r="C16" s="21">
        <v>0.27018547036579199</v>
      </c>
      <c r="D16" s="21">
        <v>0.23427253365919101</v>
      </c>
      <c r="E16" s="21">
        <v>0.30326419072823702</v>
      </c>
      <c r="F16" s="21"/>
      <c r="G16" s="21">
        <v>0.262057211627853</v>
      </c>
      <c r="H16" s="21">
        <v>0.239670777651905</v>
      </c>
      <c r="I16" s="21">
        <v>0.20083896009368801</v>
      </c>
      <c r="J16" s="21">
        <v>0.29785280824565602</v>
      </c>
      <c r="K16" s="21">
        <v>0.28466846072336599</v>
      </c>
      <c r="L16" s="21">
        <v>0.31035988918139701</v>
      </c>
      <c r="M16" s="21"/>
      <c r="N16" s="21">
        <v>0.26551419896276202</v>
      </c>
      <c r="O16" s="21">
        <v>0.30155019426983898</v>
      </c>
      <c r="P16" s="21">
        <v>0.258097263033022</v>
      </c>
      <c r="Q16" s="21">
        <v>0.25340026907680502</v>
      </c>
      <c r="R16" s="21"/>
      <c r="S16" s="21">
        <v>0.28406656636006899</v>
      </c>
      <c r="T16" s="21">
        <v>0.27189588049706098</v>
      </c>
      <c r="U16" s="21">
        <v>0.25451842045819201</v>
      </c>
      <c r="V16" s="21">
        <v>0.25781347308241098</v>
      </c>
      <c r="W16" s="21">
        <v>0.32865117802612298</v>
      </c>
      <c r="X16" s="21">
        <v>0.17790078066669199</v>
      </c>
      <c r="Y16" s="21">
        <v>0.32929734309067699</v>
      </c>
      <c r="Z16" s="21">
        <v>0.32867979108457301</v>
      </c>
      <c r="AA16" s="21">
        <v>0.23530431184033901</v>
      </c>
      <c r="AB16" s="21"/>
      <c r="AC16" s="21">
        <v>0.21548014825165199</v>
      </c>
      <c r="AD16" s="21">
        <v>0.26595881737376198</v>
      </c>
      <c r="AE16" s="21">
        <v>0.213865507587191</v>
      </c>
      <c r="AF16" s="21">
        <v>0.33048830354732001</v>
      </c>
      <c r="AG16" s="21">
        <v>0.34381031174465299</v>
      </c>
      <c r="AH16" s="21">
        <v>0.370825634853575</v>
      </c>
      <c r="AI16" s="21"/>
      <c r="AJ16" s="21">
        <v>0.32382705273929802</v>
      </c>
      <c r="AK16" s="21">
        <v>0.272241538686885</v>
      </c>
      <c r="AL16" s="21">
        <v>0.18507658504129801</v>
      </c>
      <c r="AM16" s="21">
        <v>0.25005565494636101</v>
      </c>
      <c r="AN16" s="21">
        <v>0.18331333020159701</v>
      </c>
      <c r="AO16" s="21">
        <v>0.36953121942457101</v>
      </c>
      <c r="AP16" s="21"/>
      <c r="AQ16" s="21">
        <v>0.24925661783269101</v>
      </c>
      <c r="AR16" s="21">
        <v>0.26818095810436798</v>
      </c>
      <c r="AS16" s="21"/>
      <c r="AT16" s="21">
        <v>0.27783189985513002</v>
      </c>
      <c r="AU16" s="21">
        <v>0.24120118686314199</v>
      </c>
      <c r="AV16" s="21"/>
      <c r="AW16" s="21">
        <v>0.29435751169130697</v>
      </c>
      <c r="AX16" s="21">
        <v>0.25784666444198101</v>
      </c>
      <c r="AY16" s="21"/>
      <c r="AZ16" s="21">
        <v>0.223682865409118</v>
      </c>
      <c r="BA16" s="21">
        <v>0.28326829374143198</v>
      </c>
      <c r="BB16" s="21"/>
      <c r="BC16" s="21">
        <v>0.21054028852912501</v>
      </c>
      <c r="BD16" s="21">
        <v>0.20651711689034999</v>
      </c>
      <c r="BE16" s="21">
        <v>0.25294714801968599</v>
      </c>
      <c r="BF16" s="21">
        <v>0.33425124412943902</v>
      </c>
    </row>
    <row r="17" spans="2:58">
      <c r="B17" s="18" t="s">
        <v>261</v>
      </c>
      <c r="C17" s="22">
        <v>0.17660718701067199</v>
      </c>
      <c r="D17" s="22">
        <v>0.24348045843920299</v>
      </c>
      <c r="E17" s="22">
        <v>0.112612768813085</v>
      </c>
      <c r="F17" s="22"/>
      <c r="G17" s="22">
        <v>0.22379689460156099</v>
      </c>
      <c r="H17" s="22">
        <v>0.31330915510358398</v>
      </c>
      <c r="I17" s="22">
        <v>0.29918834348388601</v>
      </c>
      <c r="J17" s="22">
        <v>0.139915302529216</v>
      </c>
      <c r="K17" s="22">
        <v>0.107616089219447</v>
      </c>
      <c r="L17" s="22">
        <v>3.1036596855529799E-2</v>
      </c>
      <c r="M17" s="22"/>
      <c r="N17" s="22">
        <v>0.20813649841742499</v>
      </c>
      <c r="O17" s="22">
        <v>0.11628450403922699</v>
      </c>
      <c r="P17" s="22">
        <v>0.17252249700528399</v>
      </c>
      <c r="Q17" s="22">
        <v>0.214415038583784</v>
      </c>
      <c r="R17" s="22"/>
      <c r="S17" s="22">
        <v>0.217233417224969</v>
      </c>
      <c r="T17" s="22">
        <v>0.156591192520455</v>
      </c>
      <c r="U17" s="22">
        <v>0.19420775820869601</v>
      </c>
      <c r="V17" s="22">
        <v>0.14903601225812299</v>
      </c>
      <c r="W17" s="22">
        <v>9.5754539219589693E-2</v>
      </c>
      <c r="X17" s="22">
        <v>0.26226288284288202</v>
      </c>
      <c r="Y17" s="22">
        <v>0.122166630838748</v>
      </c>
      <c r="Z17" s="22">
        <v>6.5397018222345098E-3</v>
      </c>
      <c r="AA17" s="22">
        <v>0.26760222521288402</v>
      </c>
      <c r="AB17" s="22"/>
      <c r="AC17" s="22">
        <v>0.33417028312064401</v>
      </c>
      <c r="AD17" s="22">
        <v>0.19308617259961999</v>
      </c>
      <c r="AE17" s="22">
        <v>0.25476615710671102</v>
      </c>
      <c r="AF17" s="22">
        <v>2.3196391009739699E-2</v>
      </c>
      <c r="AG17" s="22">
        <v>-7.9987429014096202E-3</v>
      </c>
      <c r="AH17" s="22">
        <v>-3.39929959113369E-2</v>
      </c>
      <c r="AI17" s="22"/>
      <c r="AJ17" s="22">
        <v>4.3197297815156299E-2</v>
      </c>
      <c r="AK17" s="22">
        <v>0.17153411858477799</v>
      </c>
      <c r="AL17" s="22">
        <v>0.40871338945305502</v>
      </c>
      <c r="AM17" s="22">
        <v>0.22498956458990399</v>
      </c>
      <c r="AN17" s="22">
        <v>0.382157739235294</v>
      </c>
      <c r="AO17" s="22">
        <v>-4.2489320098521903E-2</v>
      </c>
      <c r="AP17" s="22"/>
      <c r="AQ17" s="22">
        <v>0.274255141456485</v>
      </c>
      <c r="AR17" s="22">
        <v>0.167514146203109</v>
      </c>
      <c r="AS17" s="22"/>
      <c r="AT17" s="22">
        <v>0.14206858155989299</v>
      </c>
      <c r="AU17" s="22">
        <v>0.31034630038744698</v>
      </c>
      <c r="AV17" s="22"/>
      <c r="AW17" s="22">
        <v>0.158807396805596</v>
      </c>
      <c r="AX17" s="22">
        <v>0.18569322793983201</v>
      </c>
      <c r="AY17" s="22"/>
      <c r="AZ17" s="22">
        <v>0.35042813309930998</v>
      </c>
      <c r="BA17" s="22">
        <v>0.13062667764553201</v>
      </c>
      <c r="BB17" s="22"/>
      <c r="BC17" s="22">
        <v>0.35701021374840303</v>
      </c>
      <c r="BD17" s="22">
        <v>0.31512245699082198</v>
      </c>
      <c r="BE17" s="22">
        <v>0.25856390864133899</v>
      </c>
      <c r="BF17" s="22">
        <v>6.1177602218690702E-2</v>
      </c>
    </row>
    <row r="18" spans="2:58">
      <c r="B18" s="16" t="s">
        <v>22</v>
      </c>
    </row>
    <row r="19" spans="2:58">
      <c r="B19" t="s">
        <v>497</v>
      </c>
    </row>
    <row r="20" spans="2:58">
      <c r="B20" t="s">
        <v>498</v>
      </c>
    </row>
    <row r="22" spans="2:58">
      <c r="B22"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B2:BF22"/>
  <sheetViews>
    <sheetView showGridLines="0" workbookViewId="0">
      <pane xSplit="2" topLeftCell="C1" activePane="topRight" state="frozen"/>
      <selection pane="topRight"/>
      <selection activeCell="B22" sqref="B22"/>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495</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987</v>
      </c>
      <c r="D7" s="10">
        <v>478</v>
      </c>
      <c r="E7" s="10">
        <v>504</v>
      </c>
      <c r="F7" s="10"/>
      <c r="G7" s="10">
        <v>112</v>
      </c>
      <c r="H7" s="10">
        <v>171</v>
      </c>
      <c r="I7" s="10">
        <v>143</v>
      </c>
      <c r="J7" s="10">
        <v>182</v>
      </c>
      <c r="K7" s="10">
        <v>149</v>
      </c>
      <c r="L7" s="10">
        <v>225</v>
      </c>
      <c r="M7" s="10"/>
      <c r="N7" s="10">
        <v>255</v>
      </c>
      <c r="O7" s="10">
        <v>257</v>
      </c>
      <c r="P7" s="10">
        <v>217</v>
      </c>
      <c r="Q7" s="10">
        <v>255</v>
      </c>
      <c r="R7" s="10"/>
      <c r="S7" s="10">
        <v>154</v>
      </c>
      <c r="T7" s="10">
        <v>146</v>
      </c>
      <c r="U7" s="10">
        <v>85</v>
      </c>
      <c r="V7" s="10">
        <v>110</v>
      </c>
      <c r="W7" s="10">
        <v>96</v>
      </c>
      <c r="X7" s="10">
        <v>98</v>
      </c>
      <c r="Y7" s="10">
        <v>103</v>
      </c>
      <c r="Z7" s="10">
        <v>60</v>
      </c>
      <c r="AA7" s="10">
        <v>135</v>
      </c>
      <c r="AB7" s="10"/>
      <c r="AC7" s="10">
        <v>250</v>
      </c>
      <c r="AD7" s="10">
        <v>289</v>
      </c>
      <c r="AE7" s="10">
        <v>125</v>
      </c>
      <c r="AF7" s="10">
        <v>173</v>
      </c>
      <c r="AG7" s="10">
        <v>110</v>
      </c>
      <c r="AH7" s="10">
        <v>40</v>
      </c>
      <c r="AI7" s="10"/>
      <c r="AJ7" s="10">
        <v>404</v>
      </c>
      <c r="AK7" s="10">
        <v>222</v>
      </c>
      <c r="AL7" s="10">
        <v>68</v>
      </c>
      <c r="AM7" s="10">
        <v>68</v>
      </c>
      <c r="AN7" s="10">
        <v>194</v>
      </c>
      <c r="AO7" s="10">
        <v>28</v>
      </c>
      <c r="AP7" s="10"/>
      <c r="AQ7" s="10">
        <v>294</v>
      </c>
      <c r="AR7" s="10">
        <v>540</v>
      </c>
      <c r="AS7" s="10"/>
      <c r="AT7" s="10">
        <v>764</v>
      </c>
      <c r="AU7" s="10">
        <v>214</v>
      </c>
      <c r="AV7" s="10"/>
      <c r="AW7" s="10">
        <v>328</v>
      </c>
      <c r="AX7" s="10">
        <v>659</v>
      </c>
      <c r="AY7" s="10"/>
      <c r="AZ7" s="10">
        <v>220</v>
      </c>
      <c r="BA7" s="10">
        <v>729</v>
      </c>
      <c r="BB7" s="10"/>
      <c r="BC7" s="10">
        <v>186</v>
      </c>
      <c r="BD7" s="10">
        <v>140</v>
      </c>
      <c r="BE7" s="10">
        <v>173</v>
      </c>
      <c r="BF7" s="10">
        <v>272</v>
      </c>
    </row>
    <row r="8" spans="2:58" ht="30" customHeight="1">
      <c r="B8" s="11" t="s">
        <v>85</v>
      </c>
      <c r="C8" s="11">
        <v>984</v>
      </c>
      <c r="D8" s="11">
        <v>492</v>
      </c>
      <c r="E8" s="11">
        <v>487</v>
      </c>
      <c r="F8" s="11"/>
      <c r="G8" s="11">
        <v>130</v>
      </c>
      <c r="H8" s="11">
        <v>170</v>
      </c>
      <c r="I8" s="11">
        <v>154</v>
      </c>
      <c r="J8" s="11">
        <v>180</v>
      </c>
      <c r="K8" s="11">
        <v>138</v>
      </c>
      <c r="L8" s="11">
        <v>208</v>
      </c>
      <c r="M8" s="11"/>
      <c r="N8" s="11">
        <v>251</v>
      </c>
      <c r="O8" s="11">
        <v>254</v>
      </c>
      <c r="P8" s="11">
        <v>216</v>
      </c>
      <c r="Q8" s="11">
        <v>259</v>
      </c>
      <c r="R8" s="11"/>
      <c r="S8" s="11">
        <v>142</v>
      </c>
      <c r="T8" s="11">
        <v>146</v>
      </c>
      <c r="U8" s="11">
        <v>96</v>
      </c>
      <c r="V8" s="11">
        <v>106</v>
      </c>
      <c r="W8" s="11">
        <v>97</v>
      </c>
      <c r="X8" s="11">
        <v>105</v>
      </c>
      <c r="Y8" s="11">
        <v>102</v>
      </c>
      <c r="Z8" s="11">
        <v>56</v>
      </c>
      <c r="AA8" s="11">
        <v>134</v>
      </c>
      <c r="AB8" s="11"/>
      <c r="AC8" s="11">
        <v>251</v>
      </c>
      <c r="AD8" s="11">
        <v>287</v>
      </c>
      <c r="AE8" s="11">
        <v>128</v>
      </c>
      <c r="AF8" s="11">
        <v>171</v>
      </c>
      <c r="AG8" s="11">
        <v>107</v>
      </c>
      <c r="AH8" s="11">
        <v>40</v>
      </c>
      <c r="AI8" s="11"/>
      <c r="AJ8" s="11">
        <v>385</v>
      </c>
      <c r="AK8" s="11">
        <v>226</v>
      </c>
      <c r="AL8" s="11">
        <v>69</v>
      </c>
      <c r="AM8" s="11">
        <v>73</v>
      </c>
      <c r="AN8" s="11">
        <v>197</v>
      </c>
      <c r="AO8" s="11">
        <v>30</v>
      </c>
      <c r="AP8" s="11"/>
      <c r="AQ8" s="11">
        <v>296</v>
      </c>
      <c r="AR8" s="11">
        <v>536</v>
      </c>
      <c r="AS8" s="11"/>
      <c r="AT8" s="11">
        <v>762</v>
      </c>
      <c r="AU8" s="11">
        <v>214</v>
      </c>
      <c r="AV8" s="11"/>
      <c r="AW8" s="11">
        <v>333</v>
      </c>
      <c r="AX8" s="11">
        <v>652</v>
      </c>
      <c r="AY8" s="11"/>
      <c r="AZ8" s="11">
        <v>223</v>
      </c>
      <c r="BA8" s="11">
        <v>720</v>
      </c>
      <c r="BB8" s="11"/>
      <c r="BC8" s="11">
        <v>195</v>
      </c>
      <c r="BD8" s="11">
        <v>143</v>
      </c>
      <c r="BE8" s="11">
        <v>173</v>
      </c>
      <c r="BF8" s="11">
        <v>263</v>
      </c>
    </row>
    <row r="9" spans="2:58">
      <c r="B9" s="18" t="s">
        <v>252</v>
      </c>
      <c r="C9" s="17">
        <v>6.2041445814771903E-2</v>
      </c>
      <c r="D9" s="17">
        <v>6.1002811171343103E-2</v>
      </c>
      <c r="E9" s="17">
        <v>6.1973735446481999E-2</v>
      </c>
      <c r="F9" s="17"/>
      <c r="G9" s="17">
        <v>5.4332585971160099E-2</v>
      </c>
      <c r="H9" s="17">
        <v>9.2684137741538497E-2</v>
      </c>
      <c r="I9" s="17">
        <v>9.6550022879361E-2</v>
      </c>
      <c r="J9" s="17">
        <v>4.2961229046018901E-2</v>
      </c>
      <c r="K9" s="17">
        <v>3.5124450172942898E-2</v>
      </c>
      <c r="L9" s="17">
        <v>4.8094547047041997E-2</v>
      </c>
      <c r="M9" s="17"/>
      <c r="N9" s="17">
        <v>5.6216573395697099E-2</v>
      </c>
      <c r="O9" s="17">
        <v>6.8208731877229797E-2</v>
      </c>
      <c r="P9" s="17">
        <v>6.1398134201454999E-2</v>
      </c>
      <c r="Q9" s="17">
        <v>6.2891663676998194E-2</v>
      </c>
      <c r="R9" s="17"/>
      <c r="S9" s="17">
        <v>7.7899050382519403E-2</v>
      </c>
      <c r="T9" s="17">
        <v>5.2496543776610699E-2</v>
      </c>
      <c r="U9" s="17">
        <v>3.7828339753024E-2</v>
      </c>
      <c r="V9" s="17">
        <v>4.7081663503885998E-2</v>
      </c>
      <c r="W9" s="17">
        <v>0.104828070129243</v>
      </c>
      <c r="X9" s="17">
        <v>4.0607637821207299E-2</v>
      </c>
      <c r="Y9" s="17">
        <v>6.5584455156812396E-2</v>
      </c>
      <c r="Z9" s="17">
        <v>6.5086244108389799E-2</v>
      </c>
      <c r="AA9" s="17">
        <v>6.66345687035301E-2</v>
      </c>
      <c r="AB9" s="17"/>
      <c r="AC9" s="17">
        <v>8.3456659448824605E-2</v>
      </c>
      <c r="AD9" s="17">
        <v>5.5594832464886397E-2</v>
      </c>
      <c r="AE9" s="17">
        <v>6.0429489574699798E-2</v>
      </c>
      <c r="AF9" s="17">
        <v>4.9006396019303303E-2</v>
      </c>
      <c r="AG9" s="17">
        <v>3.8502201979371299E-2</v>
      </c>
      <c r="AH9" s="17">
        <v>9.7877407281574805E-2</v>
      </c>
      <c r="AI9" s="17"/>
      <c r="AJ9" s="17">
        <v>5.8463917638404701E-2</v>
      </c>
      <c r="AK9" s="17">
        <v>6.7234485265031493E-2</v>
      </c>
      <c r="AL9" s="17">
        <v>6.9483472085335202E-2</v>
      </c>
      <c r="AM9" s="17">
        <v>2.8723713749966701E-2</v>
      </c>
      <c r="AN9" s="17">
        <v>6.0389863902513601E-2</v>
      </c>
      <c r="AO9" s="17">
        <v>0.14991699629840899</v>
      </c>
      <c r="AP9" s="17"/>
      <c r="AQ9" s="17">
        <v>8.0552566470647402E-2</v>
      </c>
      <c r="AR9" s="17">
        <v>5.2063190332069097E-2</v>
      </c>
      <c r="AS9" s="17"/>
      <c r="AT9" s="17">
        <v>6.7316020262172802E-2</v>
      </c>
      <c r="AU9" s="17">
        <v>4.5779102329164698E-2</v>
      </c>
      <c r="AV9" s="17"/>
      <c r="AW9" s="17">
        <v>6.8673580579332399E-2</v>
      </c>
      <c r="AX9" s="17">
        <v>5.8656021198850002E-2</v>
      </c>
      <c r="AY9" s="17"/>
      <c r="AZ9" s="17">
        <v>7.7241718626739203E-2</v>
      </c>
      <c r="BA9" s="17">
        <v>5.8221526284583602E-2</v>
      </c>
      <c r="BB9" s="17"/>
      <c r="BC9" s="17">
        <v>5.2067702198219198E-2</v>
      </c>
      <c r="BD9" s="17">
        <v>7.7716388472106102E-2</v>
      </c>
      <c r="BE9" s="17">
        <v>7.7425457920295607E-2</v>
      </c>
      <c r="BF9" s="17">
        <v>6.7179008596589596E-2</v>
      </c>
    </row>
    <row r="10" spans="2:58">
      <c r="B10" s="18" t="s">
        <v>339</v>
      </c>
      <c r="C10" s="17">
        <v>0.15887818160091499</v>
      </c>
      <c r="D10" s="17">
        <v>0.16587880024939</v>
      </c>
      <c r="E10" s="17">
        <v>0.15144056496319899</v>
      </c>
      <c r="F10" s="17"/>
      <c r="G10" s="17">
        <v>0.18607345339266901</v>
      </c>
      <c r="H10" s="17">
        <v>0.23989760554821499</v>
      </c>
      <c r="I10" s="17">
        <v>0.168747820507199</v>
      </c>
      <c r="J10" s="17">
        <v>0.15314787098969501</v>
      </c>
      <c r="K10" s="17">
        <v>0.13357040379769899</v>
      </c>
      <c r="L10" s="17">
        <v>8.9507511260637607E-2</v>
      </c>
      <c r="M10" s="17"/>
      <c r="N10" s="17">
        <v>0.18154836726165799</v>
      </c>
      <c r="O10" s="17">
        <v>0.16138046070210599</v>
      </c>
      <c r="P10" s="17">
        <v>0.14248020456013</v>
      </c>
      <c r="Q10" s="17">
        <v>0.14993478418730199</v>
      </c>
      <c r="R10" s="17"/>
      <c r="S10" s="17">
        <v>0.20505402508540699</v>
      </c>
      <c r="T10" s="17">
        <v>0.13003329669627101</v>
      </c>
      <c r="U10" s="17">
        <v>0.14158345982583601</v>
      </c>
      <c r="V10" s="17">
        <v>0.11666841606936799</v>
      </c>
      <c r="W10" s="17">
        <v>0.15020413781286099</v>
      </c>
      <c r="X10" s="17">
        <v>8.6083410072030894E-2</v>
      </c>
      <c r="Y10" s="17">
        <v>0.176276470608487</v>
      </c>
      <c r="Z10" s="17">
        <v>0.154607183774681</v>
      </c>
      <c r="AA10" s="17">
        <v>0.23845282404779899</v>
      </c>
      <c r="AB10" s="17"/>
      <c r="AC10" s="17">
        <v>0.16460207752928199</v>
      </c>
      <c r="AD10" s="17">
        <v>0.180735239906991</v>
      </c>
      <c r="AE10" s="17">
        <v>0.165643780614604</v>
      </c>
      <c r="AF10" s="17">
        <v>0.14082206726253099</v>
      </c>
      <c r="AG10" s="17">
        <v>0.12197363940459</v>
      </c>
      <c r="AH10" s="17">
        <v>0.11968319262719899</v>
      </c>
      <c r="AI10" s="17"/>
      <c r="AJ10" s="17">
        <v>0.15367487027617299</v>
      </c>
      <c r="AK10" s="17">
        <v>0.14365227411790801</v>
      </c>
      <c r="AL10" s="17">
        <v>0.168217217644414</v>
      </c>
      <c r="AM10" s="17">
        <v>0.192818803606598</v>
      </c>
      <c r="AN10" s="17">
        <v>0.17478901400445199</v>
      </c>
      <c r="AO10" s="17">
        <v>0.10584550067934401</v>
      </c>
      <c r="AP10" s="17"/>
      <c r="AQ10" s="17">
        <v>0.153895723842671</v>
      </c>
      <c r="AR10" s="17">
        <v>0.17482666730334501</v>
      </c>
      <c r="AS10" s="17"/>
      <c r="AT10" s="17">
        <v>0.157638241215285</v>
      </c>
      <c r="AU10" s="17">
        <v>0.16982414468798099</v>
      </c>
      <c r="AV10" s="17"/>
      <c r="AW10" s="17">
        <v>0.18348271778026201</v>
      </c>
      <c r="AX10" s="17">
        <v>0.14631860532541399</v>
      </c>
      <c r="AY10" s="17"/>
      <c r="AZ10" s="17">
        <v>0.169621317255925</v>
      </c>
      <c r="BA10" s="17">
        <v>0.14994832952171899</v>
      </c>
      <c r="BB10" s="17"/>
      <c r="BC10" s="17">
        <v>0.21118971309572801</v>
      </c>
      <c r="BD10" s="17">
        <v>0.106079596457924</v>
      </c>
      <c r="BE10" s="17">
        <v>0.160227958847244</v>
      </c>
      <c r="BF10" s="17">
        <v>0.14741505116433401</v>
      </c>
    </row>
    <row r="11" spans="2:58">
      <c r="B11" s="18" t="s">
        <v>255</v>
      </c>
      <c r="C11" s="17">
        <v>0.27500778008124299</v>
      </c>
      <c r="D11" s="17">
        <v>0.23050408087910099</v>
      </c>
      <c r="E11" s="17">
        <v>0.32051465450155397</v>
      </c>
      <c r="F11" s="17"/>
      <c r="G11" s="17">
        <v>0.27655485910037703</v>
      </c>
      <c r="H11" s="17">
        <v>0.21301696152923599</v>
      </c>
      <c r="I11" s="17">
        <v>0.237653550589778</v>
      </c>
      <c r="J11" s="17">
        <v>0.33499866489268099</v>
      </c>
      <c r="K11" s="17">
        <v>0.27905769255350299</v>
      </c>
      <c r="L11" s="17">
        <v>0.298907768305815</v>
      </c>
      <c r="M11" s="17"/>
      <c r="N11" s="17">
        <v>0.20935595394365999</v>
      </c>
      <c r="O11" s="17">
        <v>0.263263021552331</v>
      </c>
      <c r="P11" s="17">
        <v>0.30162903890715997</v>
      </c>
      <c r="Q11" s="17">
        <v>0.326865797556042</v>
      </c>
      <c r="R11" s="17"/>
      <c r="S11" s="17">
        <v>0.181159473177018</v>
      </c>
      <c r="T11" s="17">
        <v>0.31275076690137099</v>
      </c>
      <c r="U11" s="17">
        <v>0.33369142195725299</v>
      </c>
      <c r="V11" s="17">
        <v>0.32402603504941901</v>
      </c>
      <c r="W11" s="17">
        <v>0.26881029945913798</v>
      </c>
      <c r="X11" s="17">
        <v>0.33824627409515101</v>
      </c>
      <c r="Y11" s="17">
        <v>0.17981539120071299</v>
      </c>
      <c r="Z11" s="17">
        <v>0.36282664670137399</v>
      </c>
      <c r="AA11" s="17">
        <v>0.244261141314109</v>
      </c>
      <c r="AB11" s="17"/>
      <c r="AC11" s="17">
        <v>0.22346261931661299</v>
      </c>
      <c r="AD11" s="17">
        <v>0.26301935579167701</v>
      </c>
      <c r="AE11" s="17">
        <v>0.25872992217603802</v>
      </c>
      <c r="AF11" s="17">
        <v>0.32362211538334301</v>
      </c>
      <c r="AG11" s="17">
        <v>0.33078952843082998</v>
      </c>
      <c r="AH11" s="17">
        <v>0.38071623734056398</v>
      </c>
      <c r="AI11" s="17"/>
      <c r="AJ11" s="17">
        <v>0.28261560000856401</v>
      </c>
      <c r="AK11" s="17">
        <v>0.29135775109008599</v>
      </c>
      <c r="AL11" s="17">
        <v>0.23845556369977799</v>
      </c>
      <c r="AM11" s="17">
        <v>0.32556622483736702</v>
      </c>
      <c r="AN11" s="17">
        <v>0.23144982802823499</v>
      </c>
      <c r="AO11" s="17">
        <v>0.33749505393054002</v>
      </c>
      <c r="AP11" s="17"/>
      <c r="AQ11" s="17">
        <v>0.25895726762252103</v>
      </c>
      <c r="AR11" s="17">
        <v>0.27064917234866098</v>
      </c>
      <c r="AS11" s="17"/>
      <c r="AT11" s="17">
        <v>0.29023280292829901</v>
      </c>
      <c r="AU11" s="17">
        <v>0.21835918300296001</v>
      </c>
      <c r="AV11" s="17"/>
      <c r="AW11" s="17">
        <v>0.28539852195905802</v>
      </c>
      <c r="AX11" s="17">
        <v>0.26970374532024699</v>
      </c>
      <c r="AY11" s="17"/>
      <c r="AZ11" s="17">
        <v>0.201536420988077</v>
      </c>
      <c r="BA11" s="17">
        <v>0.29344384305161902</v>
      </c>
      <c r="BB11" s="17"/>
      <c r="BC11" s="17">
        <v>0.21574712977566199</v>
      </c>
      <c r="BD11" s="17">
        <v>0.328420167570243</v>
      </c>
      <c r="BE11" s="17">
        <v>0.24483889981027299</v>
      </c>
      <c r="BF11" s="17">
        <v>0.29707182015537498</v>
      </c>
    </row>
    <row r="12" spans="2:58">
      <c r="B12" s="18" t="s">
        <v>340</v>
      </c>
      <c r="C12" s="17">
        <v>0.27234334124121301</v>
      </c>
      <c r="D12" s="17">
        <v>0.29736600657110601</v>
      </c>
      <c r="E12" s="17">
        <v>0.247969306282257</v>
      </c>
      <c r="F12" s="17"/>
      <c r="G12" s="17">
        <v>0.282173077535459</v>
      </c>
      <c r="H12" s="17">
        <v>0.28746521536758701</v>
      </c>
      <c r="I12" s="17">
        <v>0.29349953800643203</v>
      </c>
      <c r="J12" s="17">
        <v>0.19202518652885001</v>
      </c>
      <c r="K12" s="17">
        <v>0.290958960069651</v>
      </c>
      <c r="L12" s="17">
        <v>0.29745092813115498</v>
      </c>
      <c r="M12" s="17"/>
      <c r="N12" s="17">
        <v>0.30893178819192102</v>
      </c>
      <c r="O12" s="17">
        <v>0.308431395257593</v>
      </c>
      <c r="P12" s="17">
        <v>0.26448481887359399</v>
      </c>
      <c r="Q12" s="17">
        <v>0.20763324805590699</v>
      </c>
      <c r="R12" s="17"/>
      <c r="S12" s="17">
        <v>0.231868727718402</v>
      </c>
      <c r="T12" s="17">
        <v>0.28087278406327298</v>
      </c>
      <c r="U12" s="17">
        <v>0.30290710342876598</v>
      </c>
      <c r="V12" s="17">
        <v>0.29053624832041403</v>
      </c>
      <c r="W12" s="17">
        <v>0.30889597225836601</v>
      </c>
      <c r="X12" s="17">
        <v>0.287583366580625</v>
      </c>
      <c r="Y12" s="17">
        <v>0.29866512969647502</v>
      </c>
      <c r="Z12" s="17">
        <v>0.209536400295356</v>
      </c>
      <c r="AA12" s="17">
        <v>0.23761749845366101</v>
      </c>
      <c r="AB12" s="17"/>
      <c r="AC12" s="17">
        <v>0.27032813861442501</v>
      </c>
      <c r="AD12" s="17">
        <v>0.25991004381489902</v>
      </c>
      <c r="AE12" s="17">
        <v>0.29209339175545102</v>
      </c>
      <c r="AF12" s="17">
        <v>0.27223808088631501</v>
      </c>
      <c r="AG12" s="17">
        <v>0.28557833221298401</v>
      </c>
      <c r="AH12" s="17">
        <v>0.27609648515255902</v>
      </c>
      <c r="AI12" s="17"/>
      <c r="AJ12" s="17">
        <v>0.27210838358061501</v>
      </c>
      <c r="AK12" s="17">
        <v>0.32111151183095199</v>
      </c>
      <c r="AL12" s="17">
        <v>0.26026397183045302</v>
      </c>
      <c r="AM12" s="17">
        <v>0.23177765552545801</v>
      </c>
      <c r="AN12" s="17">
        <v>0.24610424525998101</v>
      </c>
      <c r="AO12" s="17">
        <v>0.206174161280369</v>
      </c>
      <c r="AP12" s="17"/>
      <c r="AQ12" s="17">
        <v>0.311043319499266</v>
      </c>
      <c r="AR12" s="17">
        <v>0.25841978941108401</v>
      </c>
      <c r="AS12" s="17"/>
      <c r="AT12" s="17">
        <v>0.27203809708010601</v>
      </c>
      <c r="AU12" s="17">
        <v>0.28020741860721599</v>
      </c>
      <c r="AV12" s="17"/>
      <c r="AW12" s="17">
        <v>0.24913753047798501</v>
      </c>
      <c r="AX12" s="17">
        <v>0.28418892728238498</v>
      </c>
      <c r="AY12" s="17"/>
      <c r="AZ12" s="17">
        <v>0.33421639450185298</v>
      </c>
      <c r="BA12" s="17">
        <v>0.25745010302429699</v>
      </c>
      <c r="BB12" s="17"/>
      <c r="BC12" s="17">
        <v>0.27279334710342601</v>
      </c>
      <c r="BD12" s="17">
        <v>0.207678189909279</v>
      </c>
      <c r="BE12" s="17">
        <v>0.305050856052902</v>
      </c>
      <c r="BF12" s="17">
        <v>0.292539348307782</v>
      </c>
    </row>
    <row r="13" spans="2:58">
      <c r="B13" s="18" t="s">
        <v>258</v>
      </c>
      <c r="C13" s="17">
        <v>0.17420201443407299</v>
      </c>
      <c r="D13" s="17">
        <v>0.197721064731469</v>
      </c>
      <c r="E13" s="17">
        <v>0.14989198025132</v>
      </c>
      <c r="F13" s="17"/>
      <c r="G13" s="17">
        <v>0.14087228259123799</v>
      </c>
      <c r="H13" s="17">
        <v>0.14815980478892499</v>
      </c>
      <c r="I13" s="17">
        <v>0.15205677463801201</v>
      </c>
      <c r="J13" s="17">
        <v>0.18090184664362799</v>
      </c>
      <c r="K13" s="17">
        <v>0.199963246599829</v>
      </c>
      <c r="L13" s="17">
        <v>0.20839599562519601</v>
      </c>
      <c r="M13" s="17"/>
      <c r="N13" s="17">
        <v>0.19617743036824101</v>
      </c>
      <c r="O13" s="17">
        <v>0.13604369535347199</v>
      </c>
      <c r="P13" s="17">
        <v>0.19298895598110499</v>
      </c>
      <c r="Q13" s="17">
        <v>0.17297726814073799</v>
      </c>
      <c r="R13" s="17"/>
      <c r="S13" s="17">
        <v>0.23187929740194599</v>
      </c>
      <c r="T13" s="17">
        <v>0.16392828699564799</v>
      </c>
      <c r="U13" s="17">
        <v>0.13838142628011299</v>
      </c>
      <c r="V13" s="17">
        <v>0.17473508502622501</v>
      </c>
      <c r="W13" s="17">
        <v>0.14239792486980299</v>
      </c>
      <c r="X13" s="17">
        <v>0.20875089784289899</v>
      </c>
      <c r="Y13" s="17">
        <v>0.18499370125592199</v>
      </c>
      <c r="Z13" s="17">
        <v>0.17503110005147099</v>
      </c>
      <c r="AA13" s="17">
        <v>0.136713734774426</v>
      </c>
      <c r="AB13" s="17"/>
      <c r="AC13" s="17">
        <v>0.211192163857225</v>
      </c>
      <c r="AD13" s="17">
        <v>0.18909449922698901</v>
      </c>
      <c r="AE13" s="17">
        <v>0.160935435927448</v>
      </c>
      <c r="AF13" s="17">
        <v>0.13770816914659401</v>
      </c>
      <c r="AG13" s="17">
        <v>0.14981749705053299</v>
      </c>
      <c r="AH13" s="17">
        <v>9.8318449063634003E-2</v>
      </c>
      <c r="AI13" s="17"/>
      <c r="AJ13" s="17">
        <v>0.18652335201721401</v>
      </c>
      <c r="AK13" s="17">
        <v>0.139094239320774</v>
      </c>
      <c r="AL13" s="17">
        <v>0.14153994060946701</v>
      </c>
      <c r="AM13" s="17">
        <v>0.182911229598304</v>
      </c>
      <c r="AN13" s="17">
        <v>0.215454123037398</v>
      </c>
      <c r="AO13" s="17">
        <v>8.7689971074328202E-2</v>
      </c>
      <c r="AP13" s="17"/>
      <c r="AQ13" s="17">
        <v>0.16902360962017199</v>
      </c>
      <c r="AR13" s="17">
        <v>0.178206924389406</v>
      </c>
      <c r="AS13" s="17"/>
      <c r="AT13" s="17">
        <v>0.15373361949874401</v>
      </c>
      <c r="AU13" s="17">
        <v>0.249907629125875</v>
      </c>
      <c r="AV13" s="17"/>
      <c r="AW13" s="17">
        <v>0.15984372858695201</v>
      </c>
      <c r="AX13" s="17">
        <v>0.18153131277840601</v>
      </c>
      <c r="AY13" s="17"/>
      <c r="AZ13" s="17">
        <v>0.18402285621695</v>
      </c>
      <c r="BA13" s="17">
        <v>0.17819803784945401</v>
      </c>
      <c r="BB13" s="17"/>
      <c r="BC13" s="17">
        <v>0.19795609080215101</v>
      </c>
      <c r="BD13" s="17">
        <v>0.18067598121053</v>
      </c>
      <c r="BE13" s="17">
        <v>0.19579623719926501</v>
      </c>
      <c r="BF13" s="17">
        <v>0.16392248122231701</v>
      </c>
    </row>
    <row r="14" spans="2:58">
      <c r="B14" s="18" t="s">
        <v>101</v>
      </c>
      <c r="C14" s="17">
        <v>5.7527236827783698E-2</v>
      </c>
      <c r="D14" s="17">
        <v>4.7527236397590197E-2</v>
      </c>
      <c r="E14" s="17">
        <v>6.8209758555188293E-2</v>
      </c>
      <c r="F14" s="17"/>
      <c r="G14" s="17">
        <v>5.9993741409097502E-2</v>
      </c>
      <c r="H14" s="17">
        <v>1.8776275024498999E-2</v>
      </c>
      <c r="I14" s="17">
        <v>5.1492293379219199E-2</v>
      </c>
      <c r="J14" s="17">
        <v>9.5965201899126495E-2</v>
      </c>
      <c r="K14" s="17">
        <v>6.1325246806375001E-2</v>
      </c>
      <c r="L14" s="17">
        <v>5.7643249630154499E-2</v>
      </c>
      <c r="M14" s="17"/>
      <c r="N14" s="17">
        <v>4.77698868388233E-2</v>
      </c>
      <c r="O14" s="17">
        <v>6.2672695257268193E-2</v>
      </c>
      <c r="P14" s="17">
        <v>3.7018847476556302E-2</v>
      </c>
      <c r="Q14" s="17">
        <v>7.9697238383012806E-2</v>
      </c>
      <c r="R14" s="17"/>
      <c r="S14" s="17">
        <v>7.2139426234707399E-2</v>
      </c>
      <c r="T14" s="17">
        <v>5.9918321566826499E-2</v>
      </c>
      <c r="U14" s="17">
        <v>4.5608248755008199E-2</v>
      </c>
      <c r="V14" s="17">
        <v>4.6952552030688398E-2</v>
      </c>
      <c r="W14" s="17">
        <v>2.48635954705894E-2</v>
      </c>
      <c r="X14" s="17">
        <v>3.87284135880877E-2</v>
      </c>
      <c r="Y14" s="17">
        <v>9.4664852081590395E-2</v>
      </c>
      <c r="Z14" s="17">
        <v>3.2912425068728199E-2</v>
      </c>
      <c r="AA14" s="17">
        <v>7.6320232706475796E-2</v>
      </c>
      <c r="AB14" s="17"/>
      <c r="AC14" s="17">
        <v>4.6958341233630303E-2</v>
      </c>
      <c r="AD14" s="17">
        <v>5.1646028794556702E-2</v>
      </c>
      <c r="AE14" s="17">
        <v>6.2167979951758698E-2</v>
      </c>
      <c r="AF14" s="17">
        <v>7.6603171301913298E-2</v>
      </c>
      <c r="AG14" s="17">
        <v>7.3338800921692607E-2</v>
      </c>
      <c r="AH14" s="17">
        <v>2.73082285344689E-2</v>
      </c>
      <c r="AI14" s="17"/>
      <c r="AJ14" s="17">
        <v>4.6613876479028399E-2</v>
      </c>
      <c r="AK14" s="17">
        <v>3.7549738375248498E-2</v>
      </c>
      <c r="AL14" s="17">
        <v>0.122039834130554</v>
      </c>
      <c r="AM14" s="17">
        <v>3.8202372682306397E-2</v>
      </c>
      <c r="AN14" s="17">
        <v>7.1812925767420099E-2</v>
      </c>
      <c r="AO14" s="17">
        <v>0.11287831673701</v>
      </c>
      <c r="AP14" s="17"/>
      <c r="AQ14" s="17">
        <v>2.6527512944722401E-2</v>
      </c>
      <c r="AR14" s="17">
        <v>6.5834256215435899E-2</v>
      </c>
      <c r="AS14" s="17"/>
      <c r="AT14" s="17">
        <v>5.9041219015393699E-2</v>
      </c>
      <c r="AU14" s="17">
        <v>3.5922522246802299E-2</v>
      </c>
      <c r="AV14" s="17"/>
      <c r="AW14" s="17">
        <v>5.3463920616410303E-2</v>
      </c>
      <c r="AX14" s="17">
        <v>5.9601388094697699E-2</v>
      </c>
      <c r="AY14" s="17"/>
      <c r="AZ14" s="17">
        <v>3.3361292410456198E-2</v>
      </c>
      <c r="BA14" s="17">
        <v>6.2738160268327001E-2</v>
      </c>
      <c r="BB14" s="17"/>
      <c r="BC14" s="17">
        <v>5.0246017024813502E-2</v>
      </c>
      <c r="BD14" s="17">
        <v>9.9429676379918605E-2</v>
      </c>
      <c r="BE14" s="17">
        <v>1.6660590170020001E-2</v>
      </c>
      <c r="BF14" s="17">
        <v>3.1872290553602099E-2</v>
      </c>
    </row>
    <row r="15" spans="2:58">
      <c r="B15" s="18" t="s">
        <v>259</v>
      </c>
      <c r="C15" s="21">
        <v>0.22091962741568699</v>
      </c>
      <c r="D15" s="21">
        <v>0.22688161142073299</v>
      </c>
      <c r="E15" s="21">
        <v>0.21341430040968101</v>
      </c>
      <c r="F15" s="21"/>
      <c r="G15" s="21">
        <v>0.24040603936382901</v>
      </c>
      <c r="H15" s="21">
        <v>0.33258174328975298</v>
      </c>
      <c r="I15" s="21">
        <v>0.26529784338655998</v>
      </c>
      <c r="J15" s="21">
        <v>0.196109100035714</v>
      </c>
      <c r="K15" s="21">
        <v>0.16869485397064199</v>
      </c>
      <c r="L15" s="21">
        <v>0.13760205830767999</v>
      </c>
      <c r="M15" s="21"/>
      <c r="N15" s="21">
        <v>0.23776494065735501</v>
      </c>
      <c r="O15" s="21">
        <v>0.22958919257933599</v>
      </c>
      <c r="P15" s="21">
        <v>0.20387833876158501</v>
      </c>
      <c r="Q15" s="21">
        <v>0.21282644786429999</v>
      </c>
      <c r="R15" s="21"/>
      <c r="S15" s="21">
        <v>0.28295307546792697</v>
      </c>
      <c r="T15" s="21">
        <v>0.18252984047288101</v>
      </c>
      <c r="U15" s="21">
        <v>0.17941179957886</v>
      </c>
      <c r="V15" s="21">
        <v>0.16375007957325399</v>
      </c>
      <c r="W15" s="21">
        <v>0.25503220794210302</v>
      </c>
      <c r="X15" s="21">
        <v>0.12669104789323801</v>
      </c>
      <c r="Y15" s="21">
        <v>0.24186092576529999</v>
      </c>
      <c r="Z15" s="21">
        <v>0.219693427883071</v>
      </c>
      <c r="AA15" s="21">
        <v>0.30508739275132901</v>
      </c>
      <c r="AB15" s="21"/>
      <c r="AC15" s="21">
        <v>0.24805873697810699</v>
      </c>
      <c r="AD15" s="21">
        <v>0.236330072371878</v>
      </c>
      <c r="AE15" s="21">
        <v>0.22607327018930401</v>
      </c>
      <c r="AF15" s="21">
        <v>0.189828463281834</v>
      </c>
      <c r="AG15" s="21">
        <v>0.16047584138396101</v>
      </c>
      <c r="AH15" s="21">
        <v>0.21756059990877399</v>
      </c>
      <c r="AI15" s="21"/>
      <c r="AJ15" s="21">
        <v>0.21213878791457799</v>
      </c>
      <c r="AK15" s="21">
        <v>0.21088675938293999</v>
      </c>
      <c r="AL15" s="21">
        <v>0.237700689729749</v>
      </c>
      <c r="AM15" s="21">
        <v>0.22154251735656499</v>
      </c>
      <c r="AN15" s="21">
        <v>0.23517887790696601</v>
      </c>
      <c r="AO15" s="21">
        <v>0.255762496977753</v>
      </c>
      <c r="AP15" s="21"/>
      <c r="AQ15" s="21">
        <v>0.23444829031331901</v>
      </c>
      <c r="AR15" s="21">
        <v>0.226889857635414</v>
      </c>
      <c r="AS15" s="21"/>
      <c r="AT15" s="21">
        <v>0.22495426147745801</v>
      </c>
      <c r="AU15" s="21">
        <v>0.215603247017146</v>
      </c>
      <c r="AV15" s="21"/>
      <c r="AW15" s="21">
        <v>0.25215629835959502</v>
      </c>
      <c r="AX15" s="21">
        <v>0.20497462652426399</v>
      </c>
      <c r="AY15" s="21"/>
      <c r="AZ15" s="21">
        <v>0.24686303588266401</v>
      </c>
      <c r="BA15" s="21">
        <v>0.20816985580630301</v>
      </c>
      <c r="BB15" s="21"/>
      <c r="BC15" s="21">
        <v>0.26325741529394697</v>
      </c>
      <c r="BD15" s="21">
        <v>0.18379598493002999</v>
      </c>
      <c r="BE15" s="21">
        <v>0.23765341676754001</v>
      </c>
      <c r="BF15" s="21">
        <v>0.21459405976092399</v>
      </c>
    </row>
    <row r="16" spans="2:58">
      <c r="B16" s="18" t="s">
        <v>260</v>
      </c>
      <c r="C16" s="21">
        <v>0.44654535567528603</v>
      </c>
      <c r="D16" s="21">
        <v>0.49508707130257501</v>
      </c>
      <c r="E16" s="21">
        <v>0.397861286533576</v>
      </c>
      <c r="F16" s="21"/>
      <c r="G16" s="21">
        <v>0.42304536012669602</v>
      </c>
      <c r="H16" s="21">
        <v>0.435625020156512</v>
      </c>
      <c r="I16" s="21">
        <v>0.44555631264444301</v>
      </c>
      <c r="J16" s="21">
        <v>0.372927033172478</v>
      </c>
      <c r="K16" s="21">
        <v>0.49092220666948</v>
      </c>
      <c r="L16" s="21">
        <v>0.50584692375635099</v>
      </c>
      <c r="M16" s="21"/>
      <c r="N16" s="21">
        <v>0.505109218560162</v>
      </c>
      <c r="O16" s="21">
        <v>0.44447509061106499</v>
      </c>
      <c r="P16" s="21">
        <v>0.45747377485469798</v>
      </c>
      <c r="Q16" s="21">
        <v>0.38061051619664499</v>
      </c>
      <c r="R16" s="21"/>
      <c r="S16" s="21">
        <v>0.46374802512034802</v>
      </c>
      <c r="T16" s="21">
        <v>0.44480107105892103</v>
      </c>
      <c r="U16" s="21">
        <v>0.441288529708878</v>
      </c>
      <c r="V16" s="21">
        <v>0.46527133334663801</v>
      </c>
      <c r="W16" s="21">
        <v>0.45129389712816897</v>
      </c>
      <c r="X16" s="21">
        <v>0.49633426442352302</v>
      </c>
      <c r="Y16" s="21">
        <v>0.48365883095239698</v>
      </c>
      <c r="Z16" s="21">
        <v>0.38456750034682702</v>
      </c>
      <c r="AA16" s="21">
        <v>0.37433123322808598</v>
      </c>
      <c r="AB16" s="21"/>
      <c r="AC16" s="21">
        <v>0.48152030247165001</v>
      </c>
      <c r="AD16" s="21">
        <v>0.44900454304188903</v>
      </c>
      <c r="AE16" s="21">
        <v>0.45302882768289898</v>
      </c>
      <c r="AF16" s="21">
        <v>0.40994625003291002</v>
      </c>
      <c r="AG16" s="21">
        <v>0.435395829263516</v>
      </c>
      <c r="AH16" s="21">
        <v>0.37441493421619298</v>
      </c>
      <c r="AI16" s="21"/>
      <c r="AJ16" s="21">
        <v>0.45863173559782899</v>
      </c>
      <c r="AK16" s="21">
        <v>0.46020575115172602</v>
      </c>
      <c r="AL16" s="21">
        <v>0.40180391243991997</v>
      </c>
      <c r="AM16" s="21">
        <v>0.41468888512376201</v>
      </c>
      <c r="AN16" s="21">
        <v>0.46155836829737901</v>
      </c>
      <c r="AO16" s="21">
        <v>0.29386413235469799</v>
      </c>
      <c r="AP16" s="21"/>
      <c r="AQ16" s="21">
        <v>0.48006692911943799</v>
      </c>
      <c r="AR16" s="21">
        <v>0.43662671380048901</v>
      </c>
      <c r="AS16" s="21"/>
      <c r="AT16" s="21">
        <v>0.42577171657884999</v>
      </c>
      <c r="AU16" s="21">
        <v>0.53011504773309204</v>
      </c>
      <c r="AV16" s="21"/>
      <c r="AW16" s="21">
        <v>0.40898125906493799</v>
      </c>
      <c r="AX16" s="21">
        <v>0.46572024006079099</v>
      </c>
      <c r="AY16" s="21"/>
      <c r="AZ16" s="21">
        <v>0.51823925071880295</v>
      </c>
      <c r="BA16" s="21">
        <v>0.43564814087375098</v>
      </c>
      <c r="BB16" s="21"/>
      <c r="BC16" s="21">
        <v>0.470749437905577</v>
      </c>
      <c r="BD16" s="21">
        <v>0.38835417111980802</v>
      </c>
      <c r="BE16" s="21">
        <v>0.50084709325216703</v>
      </c>
      <c r="BF16" s="21">
        <v>0.45646182953009901</v>
      </c>
    </row>
    <row r="17" spans="2:58">
      <c r="B17" s="18" t="s">
        <v>261</v>
      </c>
      <c r="C17" s="22">
        <v>-0.22562572825959901</v>
      </c>
      <c r="D17" s="22">
        <v>-0.26820545988184102</v>
      </c>
      <c r="E17" s="22">
        <v>-0.18444698612389501</v>
      </c>
      <c r="F17" s="22"/>
      <c r="G17" s="22">
        <v>-0.18263932076286701</v>
      </c>
      <c r="H17" s="22">
        <v>-0.103043276866758</v>
      </c>
      <c r="I17" s="22">
        <v>-0.180258469257884</v>
      </c>
      <c r="J17" s="22">
        <v>-0.176817933136764</v>
      </c>
      <c r="K17" s="22">
        <v>-0.32222735269883801</v>
      </c>
      <c r="L17" s="22">
        <v>-0.36824486544867102</v>
      </c>
      <c r="M17" s="22"/>
      <c r="N17" s="22">
        <v>-0.26734427790280701</v>
      </c>
      <c r="O17" s="22">
        <v>-0.214885898031729</v>
      </c>
      <c r="P17" s="22">
        <v>-0.25359543609311402</v>
      </c>
      <c r="Q17" s="22">
        <v>-0.16778406833234499</v>
      </c>
      <c r="R17" s="22"/>
      <c r="S17" s="22">
        <v>-0.18079494965242099</v>
      </c>
      <c r="T17" s="22">
        <v>-0.26227123058604002</v>
      </c>
      <c r="U17" s="22">
        <v>-0.261876730130018</v>
      </c>
      <c r="V17" s="22">
        <v>-0.30152125377338501</v>
      </c>
      <c r="W17" s="22">
        <v>-0.19626168918606601</v>
      </c>
      <c r="X17" s="22">
        <v>-0.36964321653028498</v>
      </c>
      <c r="Y17" s="22">
        <v>-0.24179790518709801</v>
      </c>
      <c r="Z17" s="22">
        <v>-0.16487407246375599</v>
      </c>
      <c r="AA17" s="22">
        <v>-6.9243840476757398E-2</v>
      </c>
      <c r="AB17" s="22"/>
      <c r="AC17" s="22">
        <v>-0.23346156549354299</v>
      </c>
      <c r="AD17" s="22">
        <v>-0.212674470670011</v>
      </c>
      <c r="AE17" s="22">
        <v>-0.226955557493595</v>
      </c>
      <c r="AF17" s="22">
        <v>-0.22011778675107499</v>
      </c>
      <c r="AG17" s="22">
        <v>-0.27491998787955502</v>
      </c>
      <c r="AH17" s="22">
        <v>-0.15685433430741799</v>
      </c>
      <c r="AI17" s="22"/>
      <c r="AJ17" s="22">
        <v>-0.246492947683251</v>
      </c>
      <c r="AK17" s="22">
        <v>-0.249318991768787</v>
      </c>
      <c r="AL17" s="22">
        <v>-0.164103222710171</v>
      </c>
      <c r="AM17" s="22">
        <v>-0.19314636776719701</v>
      </c>
      <c r="AN17" s="22">
        <v>-0.226379490390414</v>
      </c>
      <c r="AO17" s="22">
        <v>-3.8101635376944699E-2</v>
      </c>
      <c r="AP17" s="22"/>
      <c r="AQ17" s="22">
        <v>-0.24561863880611901</v>
      </c>
      <c r="AR17" s="22">
        <v>-0.20973685616507601</v>
      </c>
      <c r="AS17" s="22"/>
      <c r="AT17" s="22">
        <v>-0.20081745510139201</v>
      </c>
      <c r="AU17" s="22">
        <v>-0.31451180071594498</v>
      </c>
      <c r="AV17" s="22"/>
      <c r="AW17" s="22">
        <v>-0.15682496070534299</v>
      </c>
      <c r="AX17" s="22">
        <v>-0.26074561353652698</v>
      </c>
      <c r="AY17" s="22"/>
      <c r="AZ17" s="22">
        <v>-0.271376214836139</v>
      </c>
      <c r="BA17" s="22">
        <v>-0.22747828506744899</v>
      </c>
      <c r="BB17" s="22"/>
      <c r="BC17" s="22">
        <v>-0.20749202261162999</v>
      </c>
      <c r="BD17" s="22">
        <v>-0.204558186189778</v>
      </c>
      <c r="BE17" s="22">
        <v>-0.26319367648462699</v>
      </c>
      <c r="BF17" s="22">
        <v>-0.24186776976917501</v>
      </c>
    </row>
    <row r="18" spans="2:58">
      <c r="B18" s="16" t="s">
        <v>22</v>
      </c>
    </row>
    <row r="19" spans="2:58">
      <c r="B19" t="s">
        <v>497</v>
      </c>
    </row>
    <row r="20" spans="2:58">
      <c r="B20" t="s">
        <v>498</v>
      </c>
    </row>
    <row r="22" spans="2:58">
      <c r="B22"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B2:BF22"/>
  <sheetViews>
    <sheetView showGridLines="0" topLeftCell="A5" workbookViewId="0">
      <pane xSplit="2" topLeftCell="C1" activePane="topRight" state="frozen"/>
      <selection pane="topRight" activeCell="B22" sqref="B22"/>
      <selection activeCell="AU8" sqref="AU8"/>
    </sheetView>
  </sheetViews>
  <sheetFormatPr defaultColWidth="11.5703125" defaultRowHeight="14.45"/>
  <cols>
    <col min="2" max="2" width="25.7109375" customWidth="1"/>
    <col min="3" max="5" width="10.7109375" customWidth="1"/>
    <col min="6" max="6" width="2.28515625" customWidth="1"/>
    <col min="7" max="12" width="10.7109375" customWidth="1"/>
    <col min="13" max="13" width="2.28515625" customWidth="1"/>
    <col min="14" max="17" width="10.7109375" customWidth="1"/>
    <col min="18" max="18" width="2.28515625" customWidth="1"/>
    <col min="19" max="27" width="10.7109375" customWidth="1"/>
    <col min="28" max="28" width="2.28515625" customWidth="1"/>
    <col min="29" max="34" width="10.7109375" customWidth="1"/>
    <col min="35" max="35" width="2.28515625" customWidth="1"/>
    <col min="36" max="41" width="10.7109375" customWidth="1"/>
    <col min="42" max="42" width="2.28515625" customWidth="1"/>
    <col min="43" max="44" width="10.7109375" customWidth="1"/>
    <col min="45" max="45" width="2.28515625" customWidth="1"/>
    <col min="46" max="47" width="10.7109375" customWidth="1"/>
    <col min="48" max="48" width="2.28515625" customWidth="1"/>
    <col min="49" max="50" width="10.7109375" customWidth="1"/>
    <col min="51" max="51" width="2.28515625" customWidth="1"/>
    <col min="52" max="53" width="10.7109375" customWidth="1"/>
    <col min="54" max="54" width="2.28515625" customWidth="1"/>
    <col min="55" max="58" width="10.7109375" customWidth="1"/>
    <col min="59" max="59" width="2.28515625" customWidth="1"/>
  </cols>
  <sheetData>
    <row r="2" spans="2:58" ht="40.15" customHeight="1">
      <c r="D2" s="30" t="s">
        <v>496</v>
      </c>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row>
    <row r="5" spans="2:58" ht="30" customHeight="1">
      <c r="B5" s="15"/>
      <c r="C5" s="15"/>
      <c r="D5" s="29" t="s">
        <v>24</v>
      </c>
      <c r="E5" s="29"/>
      <c r="F5" s="15"/>
      <c r="G5" s="29" t="s">
        <v>25</v>
      </c>
      <c r="H5" s="29"/>
      <c r="I5" s="29"/>
      <c r="J5" s="29"/>
      <c r="K5" s="29"/>
      <c r="L5" s="29"/>
      <c r="M5" s="15"/>
      <c r="N5" s="29" t="s">
        <v>26</v>
      </c>
      <c r="O5" s="29"/>
      <c r="P5" s="29"/>
      <c r="Q5" s="29"/>
      <c r="R5" s="15"/>
      <c r="S5" s="29" t="s">
        <v>27</v>
      </c>
      <c r="T5" s="29"/>
      <c r="U5" s="29"/>
      <c r="V5" s="29"/>
      <c r="W5" s="29"/>
      <c r="X5" s="29"/>
      <c r="Y5" s="29"/>
      <c r="Z5" s="29"/>
      <c r="AA5" s="29"/>
      <c r="AB5" s="15"/>
      <c r="AC5" s="29" t="s">
        <v>28</v>
      </c>
      <c r="AD5" s="29"/>
      <c r="AE5" s="29"/>
      <c r="AF5" s="29"/>
      <c r="AG5" s="29"/>
      <c r="AH5" s="29"/>
      <c r="AI5" s="15"/>
      <c r="AJ5" s="29" t="s">
        <v>29</v>
      </c>
      <c r="AK5" s="29"/>
      <c r="AL5" s="29"/>
      <c r="AM5" s="29"/>
      <c r="AN5" s="29"/>
      <c r="AO5" s="29"/>
      <c r="AP5" s="15"/>
      <c r="AQ5" s="29" t="s">
        <v>30</v>
      </c>
      <c r="AR5" s="29"/>
      <c r="AS5" s="15"/>
      <c r="AT5" s="29" t="s">
        <v>31</v>
      </c>
      <c r="AU5" s="29"/>
      <c r="AV5" s="15"/>
      <c r="AW5" s="29" t="s">
        <v>33</v>
      </c>
      <c r="AX5" s="29"/>
      <c r="AY5" s="15"/>
      <c r="AZ5" s="29" t="s">
        <v>34</v>
      </c>
      <c r="BA5" s="29"/>
      <c r="BB5" s="15"/>
      <c r="BC5" s="29" t="s">
        <v>35</v>
      </c>
      <c r="BD5" s="29"/>
      <c r="BE5" s="29"/>
      <c r="BF5" s="29"/>
    </row>
    <row r="6" spans="2:58" ht="57.6">
      <c r="B6" t="s">
        <v>36</v>
      </c>
      <c r="C6" s="9" t="s">
        <v>37</v>
      </c>
      <c r="D6" s="12" t="s">
        <v>38</v>
      </c>
      <c r="E6" s="12" t="s">
        <v>39</v>
      </c>
      <c r="G6" s="12" t="s">
        <v>40</v>
      </c>
      <c r="H6" s="12" t="s">
        <v>41</v>
      </c>
      <c r="I6" s="12" t="s">
        <v>42</v>
      </c>
      <c r="J6" s="12" t="s">
        <v>43</v>
      </c>
      <c r="K6" s="12" t="s">
        <v>44</v>
      </c>
      <c r="L6" s="12" t="s">
        <v>45</v>
      </c>
      <c r="N6" s="12" t="s">
        <v>46</v>
      </c>
      <c r="O6" s="12" t="s">
        <v>47</v>
      </c>
      <c r="P6" s="12" t="s">
        <v>48</v>
      </c>
      <c r="Q6" s="12" t="s">
        <v>49</v>
      </c>
      <c r="S6" s="12" t="s">
        <v>50</v>
      </c>
      <c r="T6" s="12" t="s">
        <v>51</v>
      </c>
      <c r="U6" s="12" t="s">
        <v>52</v>
      </c>
      <c r="V6" s="12" t="s">
        <v>53</v>
      </c>
      <c r="W6" s="12" t="s">
        <v>54</v>
      </c>
      <c r="X6" s="12" t="s">
        <v>55</v>
      </c>
      <c r="Y6" s="12" t="s">
        <v>56</v>
      </c>
      <c r="Z6" s="12" t="s">
        <v>57</v>
      </c>
      <c r="AA6" s="12" t="s">
        <v>58</v>
      </c>
      <c r="AC6" s="12" t="s">
        <v>59</v>
      </c>
      <c r="AD6" s="12" t="s">
        <v>60</v>
      </c>
      <c r="AE6" s="12" t="s">
        <v>61</v>
      </c>
      <c r="AF6" s="12" t="s">
        <v>62</v>
      </c>
      <c r="AG6" s="12" t="s">
        <v>63</v>
      </c>
      <c r="AH6" s="12" t="s">
        <v>64</v>
      </c>
      <c r="AJ6" s="12" t="s">
        <v>65</v>
      </c>
      <c r="AK6" s="12" t="s">
        <v>66</v>
      </c>
      <c r="AL6" s="12" t="s">
        <v>67</v>
      </c>
      <c r="AM6" s="12" t="s">
        <v>68</v>
      </c>
      <c r="AN6" s="12" t="s">
        <v>69</v>
      </c>
      <c r="AO6" s="12" t="s">
        <v>70</v>
      </c>
      <c r="AQ6" s="12" t="s">
        <v>30</v>
      </c>
      <c r="AR6" s="12" t="s">
        <v>71</v>
      </c>
      <c r="AT6" s="12" t="s">
        <v>72</v>
      </c>
      <c r="AU6" s="12" t="s">
        <v>73</v>
      </c>
      <c r="AW6" s="12" t="s">
        <v>76</v>
      </c>
      <c r="AX6" s="12" t="s">
        <v>77</v>
      </c>
      <c r="AZ6" s="12" t="s">
        <v>78</v>
      </c>
      <c r="BA6" s="12" t="s">
        <v>79</v>
      </c>
      <c r="BC6" s="12" t="s">
        <v>80</v>
      </c>
      <c r="BD6" s="12" t="s">
        <v>81</v>
      </c>
      <c r="BE6" s="12" t="s">
        <v>82</v>
      </c>
      <c r="BF6" s="12" t="s">
        <v>83</v>
      </c>
    </row>
    <row r="7" spans="2:58" ht="30" customHeight="1">
      <c r="B7" s="10" t="s">
        <v>84</v>
      </c>
      <c r="C7" s="10">
        <v>987</v>
      </c>
      <c r="D7" s="10">
        <v>478</v>
      </c>
      <c r="E7" s="10">
        <v>504</v>
      </c>
      <c r="F7" s="10"/>
      <c r="G7" s="10">
        <v>112</v>
      </c>
      <c r="H7" s="10">
        <v>171</v>
      </c>
      <c r="I7" s="10">
        <v>143</v>
      </c>
      <c r="J7" s="10">
        <v>182</v>
      </c>
      <c r="K7" s="10">
        <v>149</v>
      </c>
      <c r="L7" s="10">
        <v>225</v>
      </c>
      <c r="M7" s="10"/>
      <c r="N7" s="10">
        <v>255</v>
      </c>
      <c r="O7" s="10">
        <v>257</v>
      </c>
      <c r="P7" s="10">
        <v>217</v>
      </c>
      <c r="Q7" s="10">
        <v>255</v>
      </c>
      <c r="R7" s="10"/>
      <c r="S7" s="10">
        <v>154</v>
      </c>
      <c r="T7" s="10">
        <v>146</v>
      </c>
      <c r="U7" s="10">
        <v>85</v>
      </c>
      <c r="V7" s="10">
        <v>110</v>
      </c>
      <c r="W7" s="10">
        <v>96</v>
      </c>
      <c r="X7" s="10">
        <v>98</v>
      </c>
      <c r="Y7" s="10">
        <v>103</v>
      </c>
      <c r="Z7" s="10">
        <v>60</v>
      </c>
      <c r="AA7" s="10">
        <v>135</v>
      </c>
      <c r="AB7" s="10"/>
      <c r="AC7" s="10">
        <v>250</v>
      </c>
      <c r="AD7" s="10">
        <v>289</v>
      </c>
      <c r="AE7" s="10">
        <v>125</v>
      </c>
      <c r="AF7" s="10">
        <v>173</v>
      </c>
      <c r="AG7" s="10">
        <v>110</v>
      </c>
      <c r="AH7" s="10">
        <v>40</v>
      </c>
      <c r="AI7" s="10"/>
      <c r="AJ7" s="10">
        <v>404</v>
      </c>
      <c r="AK7" s="10">
        <v>222</v>
      </c>
      <c r="AL7" s="10">
        <v>68</v>
      </c>
      <c r="AM7" s="10">
        <v>68</v>
      </c>
      <c r="AN7" s="10">
        <v>194</v>
      </c>
      <c r="AO7" s="10">
        <v>28</v>
      </c>
      <c r="AP7" s="10"/>
      <c r="AQ7" s="10">
        <v>294</v>
      </c>
      <c r="AR7" s="10">
        <v>540</v>
      </c>
      <c r="AS7" s="10"/>
      <c r="AT7" s="10">
        <v>764</v>
      </c>
      <c r="AU7" s="10">
        <v>214</v>
      </c>
      <c r="AV7" s="10"/>
      <c r="AW7" s="10">
        <v>328</v>
      </c>
      <c r="AX7" s="10">
        <v>659</v>
      </c>
      <c r="AY7" s="10"/>
      <c r="AZ7" s="10">
        <v>220</v>
      </c>
      <c r="BA7" s="10">
        <v>729</v>
      </c>
      <c r="BB7" s="10"/>
      <c r="BC7" s="10">
        <v>186</v>
      </c>
      <c r="BD7" s="10">
        <v>140</v>
      </c>
      <c r="BE7" s="10">
        <v>173</v>
      </c>
      <c r="BF7" s="10">
        <v>272</v>
      </c>
    </row>
    <row r="8" spans="2:58" ht="30" customHeight="1">
      <c r="B8" s="11" t="s">
        <v>85</v>
      </c>
      <c r="C8" s="11">
        <v>984</v>
      </c>
      <c r="D8" s="11">
        <v>492</v>
      </c>
      <c r="E8" s="11">
        <v>487</v>
      </c>
      <c r="F8" s="11"/>
      <c r="G8" s="11">
        <v>130</v>
      </c>
      <c r="H8" s="11">
        <v>170</v>
      </c>
      <c r="I8" s="11">
        <v>154</v>
      </c>
      <c r="J8" s="11">
        <v>180</v>
      </c>
      <c r="K8" s="11">
        <v>138</v>
      </c>
      <c r="L8" s="11">
        <v>208</v>
      </c>
      <c r="M8" s="11"/>
      <c r="N8" s="11">
        <v>251</v>
      </c>
      <c r="O8" s="11">
        <v>254</v>
      </c>
      <c r="P8" s="11">
        <v>216</v>
      </c>
      <c r="Q8" s="11">
        <v>259</v>
      </c>
      <c r="R8" s="11"/>
      <c r="S8" s="11">
        <v>142</v>
      </c>
      <c r="T8" s="11">
        <v>146</v>
      </c>
      <c r="U8" s="11">
        <v>96</v>
      </c>
      <c r="V8" s="11">
        <v>106</v>
      </c>
      <c r="W8" s="11">
        <v>97</v>
      </c>
      <c r="X8" s="11">
        <v>105</v>
      </c>
      <c r="Y8" s="11">
        <v>102</v>
      </c>
      <c r="Z8" s="11">
        <v>56</v>
      </c>
      <c r="AA8" s="11">
        <v>134</v>
      </c>
      <c r="AB8" s="11"/>
      <c r="AC8" s="11">
        <v>251</v>
      </c>
      <c r="AD8" s="11">
        <v>287</v>
      </c>
      <c r="AE8" s="11">
        <v>128</v>
      </c>
      <c r="AF8" s="11">
        <v>171</v>
      </c>
      <c r="AG8" s="11">
        <v>107</v>
      </c>
      <c r="AH8" s="11">
        <v>40</v>
      </c>
      <c r="AI8" s="11"/>
      <c r="AJ8" s="11">
        <v>385</v>
      </c>
      <c r="AK8" s="11">
        <v>226</v>
      </c>
      <c r="AL8" s="11">
        <v>69</v>
      </c>
      <c r="AM8" s="11">
        <v>73</v>
      </c>
      <c r="AN8" s="11">
        <v>197</v>
      </c>
      <c r="AO8" s="11">
        <v>30</v>
      </c>
      <c r="AP8" s="11"/>
      <c r="AQ8" s="11">
        <v>296</v>
      </c>
      <c r="AR8" s="11">
        <v>536</v>
      </c>
      <c r="AS8" s="11"/>
      <c r="AT8" s="11">
        <v>762</v>
      </c>
      <c r="AU8" s="11">
        <v>214</v>
      </c>
      <c r="AV8" s="11"/>
      <c r="AW8" s="11">
        <v>333</v>
      </c>
      <c r="AX8" s="11">
        <v>652</v>
      </c>
      <c r="AY8" s="11"/>
      <c r="AZ8" s="11">
        <v>223</v>
      </c>
      <c r="BA8" s="11">
        <v>720</v>
      </c>
      <c r="BB8" s="11"/>
      <c r="BC8" s="11">
        <v>195</v>
      </c>
      <c r="BD8" s="11">
        <v>143</v>
      </c>
      <c r="BE8" s="11">
        <v>173</v>
      </c>
      <c r="BF8" s="11">
        <v>263</v>
      </c>
    </row>
    <row r="9" spans="2:58">
      <c r="B9" s="18" t="s">
        <v>252</v>
      </c>
      <c r="C9" s="17">
        <v>0.187249615624757</v>
      </c>
      <c r="D9" s="17">
        <v>0.19493908807929999</v>
      </c>
      <c r="E9" s="17">
        <v>0.17906628109950701</v>
      </c>
      <c r="F9" s="17"/>
      <c r="G9" s="17">
        <v>0.205850248208994</v>
      </c>
      <c r="H9" s="17">
        <v>0.24528654995152399</v>
      </c>
      <c r="I9" s="17">
        <v>0.159505991779512</v>
      </c>
      <c r="J9" s="17">
        <v>0.17790159707711101</v>
      </c>
      <c r="K9" s="17">
        <v>0.14933949960950399</v>
      </c>
      <c r="L9" s="17">
        <v>0.18116345792975999</v>
      </c>
      <c r="M9" s="17"/>
      <c r="N9" s="17">
        <v>0.197532208474439</v>
      </c>
      <c r="O9" s="17">
        <v>0.151341105049975</v>
      </c>
      <c r="P9" s="17">
        <v>0.22177009050305499</v>
      </c>
      <c r="Q9" s="17">
        <v>0.185925625124335</v>
      </c>
      <c r="R9" s="17"/>
      <c r="S9" s="17">
        <v>0.21664877350009701</v>
      </c>
      <c r="T9" s="17">
        <v>0.170975248677285</v>
      </c>
      <c r="U9" s="17">
        <v>0.14990215563505499</v>
      </c>
      <c r="V9" s="17">
        <v>0.19186728167725101</v>
      </c>
      <c r="W9" s="17">
        <v>0.19152411990349999</v>
      </c>
      <c r="X9" s="17">
        <v>0.244300378903132</v>
      </c>
      <c r="Y9" s="17">
        <v>0.18030552534677</v>
      </c>
      <c r="Z9" s="17">
        <v>0.13361788129171501</v>
      </c>
      <c r="AA9" s="17">
        <v>0.17660139257549901</v>
      </c>
      <c r="AB9" s="17"/>
      <c r="AC9" s="17">
        <v>0.25328364385621499</v>
      </c>
      <c r="AD9" s="17">
        <v>0.183914168942859</v>
      </c>
      <c r="AE9" s="17">
        <v>0.21247709927931199</v>
      </c>
      <c r="AF9" s="17">
        <v>0.106174047427313</v>
      </c>
      <c r="AG9" s="17">
        <v>0.15278697951787501</v>
      </c>
      <c r="AH9" s="17">
        <v>0.15425897858788501</v>
      </c>
      <c r="AI9" s="17"/>
      <c r="AJ9" s="17">
        <v>0.175114873629828</v>
      </c>
      <c r="AK9" s="17">
        <v>0.171389071540645</v>
      </c>
      <c r="AL9" s="17">
        <v>0.232137169445291</v>
      </c>
      <c r="AM9" s="17">
        <v>0.145987163020562</v>
      </c>
      <c r="AN9" s="17">
        <v>0.231710469406193</v>
      </c>
      <c r="AO9" s="17">
        <v>0.19022296541644501</v>
      </c>
      <c r="AP9" s="17"/>
      <c r="AQ9" s="17">
        <v>0.21282727040507299</v>
      </c>
      <c r="AR9" s="17">
        <v>0.191714203317741</v>
      </c>
      <c r="AS9" s="17"/>
      <c r="AT9" s="17">
        <v>0.177582101729372</v>
      </c>
      <c r="AU9" s="17">
        <v>0.22056539135488801</v>
      </c>
      <c r="AV9" s="17"/>
      <c r="AW9" s="17">
        <v>0.19719786194458599</v>
      </c>
      <c r="AX9" s="17">
        <v>0.18217145615242999</v>
      </c>
      <c r="AY9" s="17"/>
      <c r="AZ9" s="17">
        <v>0.247994695022383</v>
      </c>
      <c r="BA9" s="17">
        <v>0.17460781939197501</v>
      </c>
      <c r="BB9" s="17"/>
      <c r="BC9" s="17">
        <v>0.196103373166298</v>
      </c>
      <c r="BD9" s="17">
        <v>0.25895452402282398</v>
      </c>
      <c r="BE9" s="17">
        <v>0.23720525556564101</v>
      </c>
      <c r="BF9" s="17">
        <v>0.177758553315191</v>
      </c>
    </row>
    <row r="10" spans="2:58">
      <c r="B10" s="18" t="s">
        <v>339</v>
      </c>
      <c r="C10" s="17">
        <v>0.44223576040358797</v>
      </c>
      <c r="D10" s="17">
        <v>0.44954987367368499</v>
      </c>
      <c r="E10" s="17">
        <v>0.435503172976623</v>
      </c>
      <c r="F10" s="17"/>
      <c r="G10" s="17">
        <v>0.43844151467294201</v>
      </c>
      <c r="H10" s="17">
        <v>0.373274675255652</v>
      </c>
      <c r="I10" s="17">
        <v>0.49189868801949599</v>
      </c>
      <c r="J10" s="17">
        <v>0.43686324503157198</v>
      </c>
      <c r="K10" s="17">
        <v>0.49542707891323701</v>
      </c>
      <c r="L10" s="17">
        <v>0.434944924715568</v>
      </c>
      <c r="M10" s="17"/>
      <c r="N10" s="17">
        <v>0.457264031240875</v>
      </c>
      <c r="O10" s="17">
        <v>0.43646091411613402</v>
      </c>
      <c r="P10" s="17">
        <v>0.43800759740885098</v>
      </c>
      <c r="Q10" s="17">
        <v>0.43847647563662301</v>
      </c>
      <c r="R10" s="17"/>
      <c r="S10" s="17">
        <v>0.42375384807171301</v>
      </c>
      <c r="T10" s="17">
        <v>0.454560632313188</v>
      </c>
      <c r="U10" s="17">
        <v>0.431961573487395</v>
      </c>
      <c r="V10" s="17">
        <v>0.48551767864984902</v>
      </c>
      <c r="W10" s="17">
        <v>0.44013368934717101</v>
      </c>
      <c r="X10" s="17">
        <v>0.40676660748780102</v>
      </c>
      <c r="Y10" s="17">
        <v>0.46903839761077898</v>
      </c>
      <c r="Z10" s="17">
        <v>0.47024655692543998</v>
      </c>
      <c r="AA10" s="17">
        <v>0.41875431035388599</v>
      </c>
      <c r="AB10" s="17"/>
      <c r="AC10" s="17">
        <v>0.42111540364455102</v>
      </c>
      <c r="AD10" s="17">
        <v>0.42917298490485001</v>
      </c>
      <c r="AE10" s="17">
        <v>0.45310576749895598</v>
      </c>
      <c r="AF10" s="17">
        <v>0.48106959570191299</v>
      </c>
      <c r="AG10" s="17">
        <v>0.43485006019044298</v>
      </c>
      <c r="AH10" s="17">
        <v>0.48769507278470597</v>
      </c>
      <c r="AI10" s="17"/>
      <c r="AJ10" s="17">
        <v>0.452509033533808</v>
      </c>
      <c r="AK10" s="17">
        <v>0.47071228243117802</v>
      </c>
      <c r="AL10" s="17">
        <v>0.44373315599115198</v>
      </c>
      <c r="AM10" s="17">
        <v>0.43504843115261899</v>
      </c>
      <c r="AN10" s="17">
        <v>0.42771716957855799</v>
      </c>
      <c r="AO10" s="17">
        <v>0.228753991256852</v>
      </c>
      <c r="AP10" s="17"/>
      <c r="AQ10" s="17">
        <v>0.45036139451812901</v>
      </c>
      <c r="AR10" s="17">
        <v>0.44305212185989901</v>
      </c>
      <c r="AS10" s="17"/>
      <c r="AT10" s="17">
        <v>0.45138498540343103</v>
      </c>
      <c r="AU10" s="17">
        <v>0.39999499550089102</v>
      </c>
      <c r="AV10" s="17"/>
      <c r="AW10" s="17">
        <v>0.44406789860178097</v>
      </c>
      <c r="AX10" s="17">
        <v>0.441300531253982</v>
      </c>
      <c r="AY10" s="17"/>
      <c r="AZ10" s="17">
        <v>0.44914525470549099</v>
      </c>
      <c r="BA10" s="17">
        <v>0.44146536395208602</v>
      </c>
      <c r="BB10" s="17"/>
      <c r="BC10" s="17">
        <v>0.45035667069407098</v>
      </c>
      <c r="BD10" s="17">
        <v>0.37320217694917202</v>
      </c>
      <c r="BE10" s="17">
        <v>0.46737817498784601</v>
      </c>
      <c r="BF10" s="17">
        <v>0.48717189510903502</v>
      </c>
    </row>
    <row r="11" spans="2:58">
      <c r="B11" s="18" t="s">
        <v>255</v>
      </c>
      <c r="C11" s="17">
        <v>0.23247960762118</v>
      </c>
      <c r="D11" s="17">
        <v>0.20716334777013201</v>
      </c>
      <c r="E11" s="17">
        <v>0.25865551164020001</v>
      </c>
      <c r="F11" s="17"/>
      <c r="G11" s="17">
        <v>0.21149743650978201</v>
      </c>
      <c r="H11" s="17">
        <v>0.19863535696797499</v>
      </c>
      <c r="I11" s="17">
        <v>0.20341561366997099</v>
      </c>
      <c r="J11" s="17">
        <v>0.22516935481458999</v>
      </c>
      <c r="K11" s="17">
        <v>0.26175898379302798</v>
      </c>
      <c r="L11" s="17">
        <v>0.28289881188580401</v>
      </c>
      <c r="M11" s="17"/>
      <c r="N11" s="17">
        <v>0.24124403001594399</v>
      </c>
      <c r="O11" s="17">
        <v>0.238003712336153</v>
      </c>
      <c r="P11" s="17">
        <v>0.22015186389803901</v>
      </c>
      <c r="Q11" s="17">
        <v>0.223437151825951</v>
      </c>
      <c r="R11" s="17"/>
      <c r="S11" s="17">
        <v>0.22646493164937501</v>
      </c>
      <c r="T11" s="17">
        <v>0.25076060836277803</v>
      </c>
      <c r="U11" s="17">
        <v>0.286113692682742</v>
      </c>
      <c r="V11" s="17">
        <v>0.23658170035459899</v>
      </c>
      <c r="W11" s="17">
        <v>0.18203115492419999</v>
      </c>
      <c r="X11" s="17">
        <v>0.25203339534719099</v>
      </c>
      <c r="Y11" s="17">
        <v>0.176608246228522</v>
      </c>
      <c r="Z11" s="17">
        <v>0.249106102150248</v>
      </c>
      <c r="AA11" s="17">
        <v>0.23426881739126401</v>
      </c>
      <c r="AB11" s="17"/>
      <c r="AC11" s="17">
        <v>0.20113692108138601</v>
      </c>
      <c r="AD11" s="17">
        <v>0.22277138415016701</v>
      </c>
      <c r="AE11" s="17">
        <v>0.20014811844181499</v>
      </c>
      <c r="AF11" s="17">
        <v>0.28850018874380101</v>
      </c>
      <c r="AG11" s="17">
        <v>0.28227079820392997</v>
      </c>
      <c r="AH11" s="17">
        <v>0.23028276806554601</v>
      </c>
      <c r="AI11" s="17"/>
      <c r="AJ11" s="17">
        <v>0.24432053186471001</v>
      </c>
      <c r="AK11" s="17">
        <v>0.238156974038883</v>
      </c>
      <c r="AL11" s="17">
        <v>0.21574022601361301</v>
      </c>
      <c r="AM11" s="17">
        <v>0.27261577086153299</v>
      </c>
      <c r="AN11" s="17">
        <v>0.19615265840266799</v>
      </c>
      <c r="AO11" s="17">
        <v>0.24802403024477601</v>
      </c>
      <c r="AP11" s="17"/>
      <c r="AQ11" s="17">
        <v>0.19164194406151799</v>
      </c>
      <c r="AR11" s="17">
        <v>0.238276954871185</v>
      </c>
      <c r="AS11" s="17"/>
      <c r="AT11" s="17">
        <v>0.23816233983672599</v>
      </c>
      <c r="AU11" s="17">
        <v>0.22176053500818799</v>
      </c>
      <c r="AV11" s="17"/>
      <c r="AW11" s="17">
        <v>0.20788300366500601</v>
      </c>
      <c r="AX11" s="17">
        <v>0.24503513483185599</v>
      </c>
      <c r="AY11" s="17"/>
      <c r="AZ11" s="17">
        <v>0.18450025400025699</v>
      </c>
      <c r="BA11" s="17">
        <v>0.24957861738825901</v>
      </c>
      <c r="BB11" s="17"/>
      <c r="BC11" s="17">
        <v>0.20047216732065701</v>
      </c>
      <c r="BD11" s="17">
        <v>0.21486079547738299</v>
      </c>
      <c r="BE11" s="17">
        <v>0.21962035650586101</v>
      </c>
      <c r="BF11" s="17">
        <v>0.229994318660138</v>
      </c>
    </row>
    <row r="12" spans="2:58">
      <c r="B12" s="18" t="s">
        <v>340</v>
      </c>
      <c r="C12" s="17">
        <v>7.5592130969284896E-2</v>
      </c>
      <c r="D12" s="17">
        <v>8.5845542548007206E-2</v>
      </c>
      <c r="E12" s="17">
        <v>6.5990064112326899E-2</v>
      </c>
      <c r="F12" s="17"/>
      <c r="G12" s="17">
        <v>8.8652025669756204E-2</v>
      </c>
      <c r="H12" s="17">
        <v>0.104638980716925</v>
      </c>
      <c r="I12" s="17">
        <v>8.2455362197284596E-2</v>
      </c>
      <c r="J12" s="17">
        <v>8.2683375492874203E-2</v>
      </c>
      <c r="K12" s="17">
        <v>2.8003188226056699E-2</v>
      </c>
      <c r="L12" s="17">
        <v>6.5951178703874597E-2</v>
      </c>
      <c r="M12" s="17"/>
      <c r="N12" s="17">
        <v>4.8656003332287701E-2</v>
      </c>
      <c r="O12" s="17">
        <v>9.4410331301988795E-2</v>
      </c>
      <c r="P12" s="17">
        <v>6.5418807357251599E-2</v>
      </c>
      <c r="Q12" s="17">
        <v>9.2600453330847696E-2</v>
      </c>
      <c r="R12" s="17"/>
      <c r="S12" s="17">
        <v>8.9678168834303004E-2</v>
      </c>
      <c r="T12" s="17">
        <v>3.5771280202162498E-2</v>
      </c>
      <c r="U12" s="17">
        <v>4.89937253391831E-2</v>
      </c>
      <c r="V12" s="17">
        <v>5.6084981959557197E-2</v>
      </c>
      <c r="W12" s="17">
        <v>0.10783275457672301</v>
      </c>
      <c r="X12" s="17">
        <v>5.8837543350192999E-2</v>
      </c>
      <c r="Y12" s="17">
        <v>0.12647320996050199</v>
      </c>
      <c r="Z12" s="17">
        <v>6.40281114603585E-2</v>
      </c>
      <c r="AA12" s="17">
        <v>9.4241342790971294E-2</v>
      </c>
      <c r="AB12" s="17"/>
      <c r="AC12" s="17">
        <v>6.7113321827952793E-2</v>
      </c>
      <c r="AD12" s="17">
        <v>8.96020628117149E-2</v>
      </c>
      <c r="AE12" s="17">
        <v>7.6949512469332002E-2</v>
      </c>
      <c r="AF12" s="17">
        <v>5.8782692369232697E-2</v>
      </c>
      <c r="AG12" s="17">
        <v>9.2664899660028999E-2</v>
      </c>
      <c r="AH12" s="17">
        <v>4.9945329640501301E-2</v>
      </c>
      <c r="AI12" s="17"/>
      <c r="AJ12" s="17">
        <v>7.3495641151704996E-2</v>
      </c>
      <c r="AK12" s="17">
        <v>6.7483762655504903E-2</v>
      </c>
      <c r="AL12" s="17">
        <v>5.0587824560026799E-2</v>
      </c>
      <c r="AM12" s="17">
        <v>0.118871258808959</v>
      </c>
      <c r="AN12" s="17">
        <v>6.6389283895293902E-2</v>
      </c>
      <c r="AO12" s="17">
        <v>0.13884205892465801</v>
      </c>
      <c r="AP12" s="17"/>
      <c r="AQ12" s="17">
        <v>7.5522629501206001E-2</v>
      </c>
      <c r="AR12" s="17">
        <v>7.3877148702602605E-2</v>
      </c>
      <c r="AS12" s="17"/>
      <c r="AT12" s="17">
        <v>7.5477309474849902E-2</v>
      </c>
      <c r="AU12" s="17">
        <v>7.4664274967619904E-2</v>
      </c>
      <c r="AV12" s="17"/>
      <c r="AW12" s="17">
        <v>8.7810013718717203E-2</v>
      </c>
      <c r="AX12" s="17">
        <v>6.9355417982781595E-2</v>
      </c>
      <c r="AY12" s="17"/>
      <c r="AZ12" s="17">
        <v>7.0532192962600396E-2</v>
      </c>
      <c r="BA12" s="17">
        <v>7.3379385130147703E-2</v>
      </c>
      <c r="BB12" s="17"/>
      <c r="BC12" s="17">
        <v>0.104787337555419</v>
      </c>
      <c r="BD12" s="17">
        <v>4.90645266565733E-2</v>
      </c>
      <c r="BE12" s="17">
        <v>3.5606175449938798E-2</v>
      </c>
      <c r="BF12" s="17">
        <v>6.51430003091506E-2</v>
      </c>
    </row>
    <row r="13" spans="2:58">
      <c r="B13" s="18" t="s">
        <v>258</v>
      </c>
      <c r="C13" s="17">
        <v>2.7682102379014702E-2</v>
      </c>
      <c r="D13" s="17">
        <v>2.7883539244403899E-2</v>
      </c>
      <c r="E13" s="17">
        <v>2.5531520720414601E-2</v>
      </c>
      <c r="F13" s="17"/>
      <c r="G13" s="17">
        <v>1.45542535370382E-2</v>
      </c>
      <c r="H13" s="17">
        <v>4.2294487843047998E-2</v>
      </c>
      <c r="I13" s="17">
        <v>4.2088703260107801E-2</v>
      </c>
      <c r="J13" s="17">
        <v>3.2939432161502399E-2</v>
      </c>
      <c r="K13" s="17">
        <v>1.99627474258996E-2</v>
      </c>
      <c r="L13" s="17">
        <v>9.3161442990319695E-3</v>
      </c>
      <c r="M13" s="17"/>
      <c r="N13" s="17">
        <v>2.7274337214542501E-2</v>
      </c>
      <c r="O13" s="17">
        <v>3.0761992924450199E-2</v>
      </c>
      <c r="P13" s="17">
        <v>3.2788281593181902E-2</v>
      </c>
      <c r="Q13" s="17">
        <v>2.1119425795700499E-2</v>
      </c>
      <c r="R13" s="17"/>
      <c r="S13" s="17">
        <v>1.96117542264687E-2</v>
      </c>
      <c r="T13" s="17">
        <v>4.7636997343665E-2</v>
      </c>
      <c r="U13" s="17">
        <v>4.8563235051710202E-2</v>
      </c>
      <c r="V13" s="17">
        <v>0</v>
      </c>
      <c r="W13" s="17">
        <v>3.1372242905709599E-2</v>
      </c>
      <c r="X13" s="17">
        <v>1.0212031508371499E-2</v>
      </c>
      <c r="Y13" s="17">
        <v>1.0204412101367801E-2</v>
      </c>
      <c r="Z13" s="17">
        <v>3.3564180161013299E-2</v>
      </c>
      <c r="AA13" s="17">
        <v>4.33569509419773E-2</v>
      </c>
      <c r="AB13" s="17"/>
      <c r="AC13" s="17">
        <v>3.9306672626035301E-2</v>
      </c>
      <c r="AD13" s="17">
        <v>1.8253376674164701E-2</v>
      </c>
      <c r="AE13" s="17">
        <v>2.36265597183026E-2</v>
      </c>
      <c r="AF13" s="17">
        <v>4.0879616525255798E-2</v>
      </c>
      <c r="AG13" s="17">
        <v>9.6306846838762304E-3</v>
      </c>
      <c r="AH13" s="17">
        <v>2.72430240117243E-2</v>
      </c>
      <c r="AI13" s="17"/>
      <c r="AJ13" s="17">
        <v>2.5453515526030299E-2</v>
      </c>
      <c r="AK13" s="17">
        <v>2.13989186000734E-2</v>
      </c>
      <c r="AL13" s="17">
        <v>2.99641431145918E-2</v>
      </c>
      <c r="AM13" s="17">
        <v>1.40352206073786E-2</v>
      </c>
      <c r="AN13" s="17">
        <v>3.0903694740967699E-2</v>
      </c>
      <c r="AO13" s="17">
        <v>0.11267829658112199</v>
      </c>
      <c r="AP13" s="17"/>
      <c r="AQ13" s="17">
        <v>3.01373105837421E-2</v>
      </c>
      <c r="AR13" s="17">
        <v>2.09529911834225E-2</v>
      </c>
      <c r="AS13" s="17"/>
      <c r="AT13" s="17">
        <v>2.0000150658942801E-2</v>
      </c>
      <c r="AU13" s="17">
        <v>5.6213932404283601E-2</v>
      </c>
      <c r="AV13" s="17"/>
      <c r="AW13" s="17">
        <v>2.6984620090804001E-2</v>
      </c>
      <c r="AX13" s="17">
        <v>2.8038137621286301E-2</v>
      </c>
      <c r="AY13" s="17"/>
      <c r="AZ13" s="17">
        <v>2.65599585098494E-2</v>
      </c>
      <c r="BA13" s="17">
        <v>2.5579328103711999E-2</v>
      </c>
      <c r="BB13" s="17"/>
      <c r="BC13" s="17">
        <v>2.0561851341796899E-2</v>
      </c>
      <c r="BD13" s="17">
        <v>5.3641716477114097E-2</v>
      </c>
      <c r="BE13" s="17">
        <v>3.4220365739481E-2</v>
      </c>
      <c r="BF13" s="17">
        <v>2.22482265973559E-2</v>
      </c>
    </row>
    <row r="14" spans="2:58">
      <c r="B14" s="18" t="s">
        <v>101</v>
      </c>
      <c r="C14" s="17">
        <v>3.4760783002175097E-2</v>
      </c>
      <c r="D14" s="17">
        <v>3.4618608684472398E-2</v>
      </c>
      <c r="E14" s="17">
        <v>3.5253449450928398E-2</v>
      </c>
      <c r="F14" s="17"/>
      <c r="G14" s="17">
        <v>4.1004521401487699E-2</v>
      </c>
      <c r="H14" s="17">
        <v>3.5869949264875398E-2</v>
      </c>
      <c r="I14" s="17">
        <v>2.0635641073628998E-2</v>
      </c>
      <c r="J14" s="17">
        <v>4.4442995422351202E-2</v>
      </c>
      <c r="K14" s="17">
        <v>4.5508502032273898E-2</v>
      </c>
      <c r="L14" s="17">
        <v>2.57254824659611E-2</v>
      </c>
      <c r="M14" s="17"/>
      <c r="N14" s="17">
        <v>2.8029389721911799E-2</v>
      </c>
      <c r="O14" s="17">
        <v>4.9021944271298197E-2</v>
      </c>
      <c r="P14" s="17">
        <v>2.18633592396217E-2</v>
      </c>
      <c r="Q14" s="17">
        <v>3.8440868286542799E-2</v>
      </c>
      <c r="R14" s="17"/>
      <c r="S14" s="17">
        <v>2.3842523718044101E-2</v>
      </c>
      <c r="T14" s="17">
        <v>4.0295233100921597E-2</v>
      </c>
      <c r="U14" s="17">
        <v>3.4465617803915001E-2</v>
      </c>
      <c r="V14" s="17">
        <v>2.9948357358743901E-2</v>
      </c>
      <c r="W14" s="17">
        <v>4.7106038342695097E-2</v>
      </c>
      <c r="X14" s="17">
        <v>2.78500434033114E-2</v>
      </c>
      <c r="Y14" s="17">
        <v>3.7370208752059299E-2</v>
      </c>
      <c r="Z14" s="17">
        <v>4.9437168011224303E-2</v>
      </c>
      <c r="AA14" s="17">
        <v>3.2777185946401402E-2</v>
      </c>
      <c r="AB14" s="17"/>
      <c r="AC14" s="17">
        <v>1.8044036963859901E-2</v>
      </c>
      <c r="AD14" s="17">
        <v>5.62860225162439E-2</v>
      </c>
      <c r="AE14" s="17">
        <v>3.3692942592281901E-2</v>
      </c>
      <c r="AF14" s="17">
        <v>2.4593859232484399E-2</v>
      </c>
      <c r="AG14" s="17">
        <v>2.77965777438463E-2</v>
      </c>
      <c r="AH14" s="17">
        <v>5.0574826909637501E-2</v>
      </c>
      <c r="AI14" s="17"/>
      <c r="AJ14" s="17">
        <v>2.9106404293918701E-2</v>
      </c>
      <c r="AK14" s="17">
        <v>3.0858990733715501E-2</v>
      </c>
      <c r="AL14" s="17">
        <v>2.7837480875325501E-2</v>
      </c>
      <c r="AM14" s="17">
        <v>1.3442155548949499E-2</v>
      </c>
      <c r="AN14" s="17">
        <v>4.7126723976319999E-2</v>
      </c>
      <c r="AO14" s="17">
        <v>8.1478657576147306E-2</v>
      </c>
      <c r="AP14" s="17"/>
      <c r="AQ14" s="17">
        <v>3.9509450930331501E-2</v>
      </c>
      <c r="AR14" s="17">
        <v>3.2126580065149901E-2</v>
      </c>
      <c r="AS14" s="17"/>
      <c r="AT14" s="17">
        <v>3.7393112896678203E-2</v>
      </c>
      <c r="AU14" s="17">
        <v>2.6800870764128699E-2</v>
      </c>
      <c r="AV14" s="17"/>
      <c r="AW14" s="17">
        <v>3.6056601979104902E-2</v>
      </c>
      <c r="AX14" s="17">
        <v>3.4099322157664202E-2</v>
      </c>
      <c r="AY14" s="17"/>
      <c r="AZ14" s="17">
        <v>2.1267644799419401E-2</v>
      </c>
      <c r="BA14" s="17">
        <v>3.5389486033820299E-2</v>
      </c>
      <c r="BB14" s="17"/>
      <c r="BC14" s="17">
        <v>2.7718599921758302E-2</v>
      </c>
      <c r="BD14" s="17">
        <v>5.0276260416933699E-2</v>
      </c>
      <c r="BE14" s="17">
        <v>5.9696717512328704E-3</v>
      </c>
      <c r="BF14" s="17">
        <v>1.7684006009130001E-2</v>
      </c>
    </row>
    <row r="15" spans="2:58">
      <c r="B15" s="18" t="s">
        <v>259</v>
      </c>
      <c r="C15" s="21">
        <v>0.62948537602834498</v>
      </c>
      <c r="D15" s="21">
        <v>0.64448896175298498</v>
      </c>
      <c r="E15" s="21">
        <v>0.61456945407612995</v>
      </c>
      <c r="F15" s="21"/>
      <c r="G15" s="21">
        <v>0.64429176288193601</v>
      </c>
      <c r="H15" s="21">
        <v>0.61856122520717605</v>
      </c>
      <c r="I15" s="21">
        <v>0.65140467979900796</v>
      </c>
      <c r="J15" s="21">
        <v>0.61476484210868199</v>
      </c>
      <c r="K15" s="21">
        <v>0.644766578522742</v>
      </c>
      <c r="L15" s="21">
        <v>0.61610838264532797</v>
      </c>
      <c r="M15" s="21"/>
      <c r="N15" s="21">
        <v>0.65479623971531398</v>
      </c>
      <c r="O15" s="21">
        <v>0.58780201916610997</v>
      </c>
      <c r="P15" s="21">
        <v>0.65977768791190505</v>
      </c>
      <c r="Q15" s="21">
        <v>0.62440210076095803</v>
      </c>
      <c r="R15" s="21"/>
      <c r="S15" s="21">
        <v>0.64040262157180905</v>
      </c>
      <c r="T15" s="21">
        <v>0.62553588099047297</v>
      </c>
      <c r="U15" s="21">
        <v>0.58186372912244899</v>
      </c>
      <c r="V15" s="21">
        <v>0.67738496032710005</v>
      </c>
      <c r="W15" s="21">
        <v>0.63165780925067105</v>
      </c>
      <c r="X15" s="21">
        <v>0.65106698639093297</v>
      </c>
      <c r="Y15" s="21">
        <v>0.64934392295754895</v>
      </c>
      <c r="Z15" s="21">
        <v>0.60386443821715596</v>
      </c>
      <c r="AA15" s="21">
        <v>0.595355702929385</v>
      </c>
      <c r="AB15" s="21"/>
      <c r="AC15" s="21">
        <v>0.67439904750076596</v>
      </c>
      <c r="AD15" s="21">
        <v>0.61308715384770895</v>
      </c>
      <c r="AE15" s="21">
        <v>0.66558286677826894</v>
      </c>
      <c r="AF15" s="21">
        <v>0.58724364312922595</v>
      </c>
      <c r="AG15" s="21">
        <v>0.58763703970831804</v>
      </c>
      <c r="AH15" s="21">
        <v>0.64195405137259098</v>
      </c>
      <c r="AI15" s="21"/>
      <c r="AJ15" s="21">
        <v>0.62762390716363603</v>
      </c>
      <c r="AK15" s="21">
        <v>0.642101353971823</v>
      </c>
      <c r="AL15" s="21">
        <v>0.67587032543644299</v>
      </c>
      <c r="AM15" s="21">
        <v>0.58103559417318096</v>
      </c>
      <c r="AN15" s="21">
        <v>0.65942763898474999</v>
      </c>
      <c r="AO15" s="21">
        <v>0.41897695667329699</v>
      </c>
      <c r="AP15" s="21"/>
      <c r="AQ15" s="21">
        <v>0.66318866492320205</v>
      </c>
      <c r="AR15" s="21">
        <v>0.63476632517763998</v>
      </c>
      <c r="AS15" s="21"/>
      <c r="AT15" s="21">
        <v>0.62896708713280303</v>
      </c>
      <c r="AU15" s="21">
        <v>0.62056038685577997</v>
      </c>
      <c r="AV15" s="21"/>
      <c r="AW15" s="21">
        <v>0.64126576054636697</v>
      </c>
      <c r="AX15" s="21">
        <v>0.62347198740641196</v>
      </c>
      <c r="AY15" s="21"/>
      <c r="AZ15" s="21">
        <v>0.69713994972787396</v>
      </c>
      <c r="BA15" s="21">
        <v>0.61607318334406103</v>
      </c>
      <c r="BB15" s="21"/>
      <c r="BC15" s="21">
        <v>0.64646004386036804</v>
      </c>
      <c r="BD15" s="21">
        <v>0.63215670097199606</v>
      </c>
      <c r="BE15" s="21">
        <v>0.70458343055348605</v>
      </c>
      <c r="BF15" s="21">
        <v>0.66493044842422599</v>
      </c>
    </row>
    <row r="16" spans="2:58">
      <c r="B16" s="18" t="s">
        <v>260</v>
      </c>
      <c r="C16" s="21">
        <v>0.10327423334830001</v>
      </c>
      <c r="D16" s="21">
        <v>0.11372908179241099</v>
      </c>
      <c r="E16" s="21">
        <v>9.1521584832741407E-2</v>
      </c>
      <c r="F16" s="21"/>
      <c r="G16" s="21">
        <v>0.103206279206794</v>
      </c>
      <c r="H16" s="21">
        <v>0.146933468559973</v>
      </c>
      <c r="I16" s="21">
        <v>0.12454406545739199</v>
      </c>
      <c r="J16" s="21">
        <v>0.11562280765437701</v>
      </c>
      <c r="K16" s="21">
        <v>4.7965935651956303E-2</v>
      </c>
      <c r="L16" s="21">
        <v>7.5267323002906505E-2</v>
      </c>
      <c r="M16" s="21"/>
      <c r="N16" s="21">
        <v>7.5930340546830205E-2</v>
      </c>
      <c r="O16" s="21">
        <v>0.12517232422643901</v>
      </c>
      <c r="P16" s="21">
        <v>9.8207088950433494E-2</v>
      </c>
      <c r="Q16" s="21">
        <v>0.113719879126548</v>
      </c>
      <c r="R16" s="21"/>
      <c r="S16" s="21">
        <v>0.109289923060772</v>
      </c>
      <c r="T16" s="21">
        <v>8.3408277545827497E-2</v>
      </c>
      <c r="U16" s="21">
        <v>9.7556960390893302E-2</v>
      </c>
      <c r="V16" s="21">
        <v>5.6084981959557197E-2</v>
      </c>
      <c r="W16" s="21">
        <v>0.13920499748243301</v>
      </c>
      <c r="X16" s="21">
        <v>6.90495748585645E-2</v>
      </c>
      <c r="Y16" s="21">
        <v>0.13667762206187001</v>
      </c>
      <c r="Z16" s="21">
        <v>9.7592291621371702E-2</v>
      </c>
      <c r="AA16" s="21">
        <v>0.13759829373294899</v>
      </c>
      <c r="AB16" s="21"/>
      <c r="AC16" s="21">
        <v>0.106419994453988</v>
      </c>
      <c r="AD16" s="21">
        <v>0.10785543948588</v>
      </c>
      <c r="AE16" s="21">
        <v>0.10057607218763499</v>
      </c>
      <c r="AF16" s="21">
        <v>9.9662308894488599E-2</v>
      </c>
      <c r="AG16" s="21">
        <v>0.102295584343905</v>
      </c>
      <c r="AH16" s="21">
        <v>7.7188353652225594E-2</v>
      </c>
      <c r="AI16" s="21"/>
      <c r="AJ16" s="21">
        <v>9.8949156677735295E-2</v>
      </c>
      <c r="AK16" s="21">
        <v>8.88826812555783E-2</v>
      </c>
      <c r="AL16" s="21">
        <v>8.0551967674618599E-2</v>
      </c>
      <c r="AM16" s="21">
        <v>0.13290647941633699</v>
      </c>
      <c r="AN16" s="21">
        <v>9.7292978636261504E-2</v>
      </c>
      <c r="AO16" s="21">
        <v>0.25152035550578</v>
      </c>
      <c r="AP16" s="21"/>
      <c r="AQ16" s="21">
        <v>0.105659940084948</v>
      </c>
      <c r="AR16" s="21">
        <v>9.4830139886025094E-2</v>
      </c>
      <c r="AS16" s="21"/>
      <c r="AT16" s="21">
        <v>9.5477460133792699E-2</v>
      </c>
      <c r="AU16" s="21">
        <v>0.130878207371904</v>
      </c>
      <c r="AV16" s="21"/>
      <c r="AW16" s="21">
        <v>0.114794633809521</v>
      </c>
      <c r="AX16" s="21">
        <v>9.7393555604067802E-2</v>
      </c>
      <c r="AY16" s="21"/>
      <c r="AZ16" s="21">
        <v>9.7092151472449706E-2</v>
      </c>
      <c r="BA16" s="21">
        <v>9.8958713233859699E-2</v>
      </c>
      <c r="BB16" s="21"/>
      <c r="BC16" s="21">
        <v>0.125349188897216</v>
      </c>
      <c r="BD16" s="21">
        <v>0.10270624313368699</v>
      </c>
      <c r="BE16" s="21">
        <v>6.9826541189419805E-2</v>
      </c>
      <c r="BF16" s="21">
        <v>8.73912269065064E-2</v>
      </c>
    </row>
    <row r="17" spans="2:58">
      <c r="B17" s="18" t="s">
        <v>261</v>
      </c>
      <c r="C17" s="22">
        <f>C15-C16</f>
        <v>0.52621114268004499</v>
      </c>
      <c r="D17" s="22">
        <f t="shared" ref="D17:BF17" si="0">D15-D16</f>
        <v>0.53075987996057394</v>
      </c>
      <c r="E17" s="22">
        <f t="shared" si="0"/>
        <v>0.52304786924338853</v>
      </c>
      <c r="F17" s="22"/>
      <c r="G17" s="22">
        <f t="shared" si="0"/>
        <v>0.54108548367514198</v>
      </c>
      <c r="H17" s="22">
        <f t="shared" si="0"/>
        <v>0.47162775664720302</v>
      </c>
      <c r="I17" s="22">
        <f t="shared" si="0"/>
        <v>0.52686061434161591</v>
      </c>
      <c r="J17" s="22">
        <f t="shared" si="0"/>
        <v>0.49914203445430499</v>
      </c>
      <c r="K17" s="22">
        <f t="shared" si="0"/>
        <v>0.59680064287078571</v>
      </c>
      <c r="L17" s="22">
        <f t="shared" si="0"/>
        <v>0.54084105964242146</v>
      </c>
      <c r="M17" s="22"/>
      <c r="N17" s="22">
        <f t="shared" si="0"/>
        <v>0.57886589916848374</v>
      </c>
      <c r="O17" s="22">
        <f t="shared" si="0"/>
        <v>0.46262969493967099</v>
      </c>
      <c r="P17" s="22">
        <f t="shared" si="0"/>
        <v>0.56157059896147155</v>
      </c>
      <c r="Q17" s="22">
        <f t="shared" si="0"/>
        <v>0.51068222163441002</v>
      </c>
      <c r="R17" s="22"/>
      <c r="S17" s="22">
        <f t="shared" si="0"/>
        <v>0.53111269851103704</v>
      </c>
      <c r="T17" s="22">
        <f t="shared" si="0"/>
        <v>0.5421276034446455</v>
      </c>
      <c r="U17" s="22">
        <f t="shared" si="0"/>
        <v>0.4843067687315557</v>
      </c>
      <c r="V17" s="22">
        <f t="shared" si="0"/>
        <v>0.6212999783675428</v>
      </c>
      <c r="W17" s="22">
        <f t="shared" si="0"/>
        <v>0.49245281176823807</v>
      </c>
      <c r="X17" s="22">
        <f t="shared" si="0"/>
        <v>0.58201741153236841</v>
      </c>
      <c r="Y17" s="22">
        <f t="shared" si="0"/>
        <v>0.51266630089567888</v>
      </c>
      <c r="Z17" s="22">
        <f t="shared" si="0"/>
        <v>0.50627214659578423</v>
      </c>
      <c r="AA17" s="22">
        <f t="shared" si="0"/>
        <v>0.45775740919643604</v>
      </c>
      <c r="AB17" s="22"/>
      <c r="AC17" s="22">
        <f t="shared" si="0"/>
        <v>0.56797905304677798</v>
      </c>
      <c r="AD17" s="22">
        <f t="shared" si="0"/>
        <v>0.50523171436182901</v>
      </c>
      <c r="AE17" s="22">
        <f t="shared" si="0"/>
        <v>0.56500679459063397</v>
      </c>
      <c r="AF17" s="22">
        <f t="shared" si="0"/>
        <v>0.48758133423473737</v>
      </c>
      <c r="AG17" s="22">
        <f t="shared" si="0"/>
        <v>0.48534145536441303</v>
      </c>
      <c r="AH17" s="22">
        <f t="shared" si="0"/>
        <v>0.56476569772036544</v>
      </c>
      <c r="AI17" s="22"/>
      <c r="AJ17" s="22">
        <f t="shared" si="0"/>
        <v>0.52867475048590074</v>
      </c>
      <c r="AK17" s="22">
        <f t="shared" si="0"/>
        <v>0.5532186727162447</v>
      </c>
      <c r="AL17" s="22">
        <f t="shared" si="0"/>
        <v>0.5953183577618244</v>
      </c>
      <c r="AM17" s="22">
        <f t="shared" si="0"/>
        <v>0.44812911475684397</v>
      </c>
      <c r="AN17" s="22">
        <f t="shared" si="0"/>
        <v>0.56213466034848847</v>
      </c>
      <c r="AO17" s="22">
        <f t="shared" si="0"/>
        <v>0.16745660116751698</v>
      </c>
      <c r="AP17" s="22"/>
      <c r="AQ17" s="22">
        <f t="shared" si="0"/>
        <v>0.55752872483825411</v>
      </c>
      <c r="AR17" s="22">
        <f t="shared" si="0"/>
        <v>0.53993618529161491</v>
      </c>
      <c r="AS17" s="22"/>
      <c r="AT17" s="22">
        <f t="shared" si="0"/>
        <v>0.53348962699901037</v>
      </c>
      <c r="AU17" s="22">
        <f t="shared" si="0"/>
        <v>0.48968217948387593</v>
      </c>
      <c r="AV17" s="22"/>
      <c r="AW17" s="22">
        <f t="shared" si="0"/>
        <v>0.52647112673684593</v>
      </c>
      <c r="AX17" s="22">
        <f t="shared" si="0"/>
        <v>0.52607843180234415</v>
      </c>
      <c r="AY17" s="22"/>
      <c r="AZ17" s="22">
        <f t="shared" si="0"/>
        <v>0.6000477982554242</v>
      </c>
      <c r="BA17" s="22">
        <f t="shared" si="0"/>
        <v>0.51711447011020129</v>
      </c>
      <c r="BB17" s="22"/>
      <c r="BC17" s="22">
        <f t="shared" si="0"/>
        <v>0.52111085496315201</v>
      </c>
      <c r="BD17" s="22">
        <f t="shared" si="0"/>
        <v>0.52945045783830902</v>
      </c>
      <c r="BE17" s="22">
        <f t="shared" si="0"/>
        <v>0.63475688936406627</v>
      </c>
      <c r="BF17" s="22">
        <f t="shared" si="0"/>
        <v>0.57753922151771964</v>
      </c>
    </row>
    <row r="18" spans="2:58">
      <c r="B18" s="16" t="s">
        <v>22</v>
      </c>
    </row>
    <row r="19" spans="2:58">
      <c r="B19" t="s">
        <v>497</v>
      </c>
    </row>
    <row r="20" spans="2:58">
      <c r="B20" t="s">
        <v>498</v>
      </c>
    </row>
    <row r="22" spans="2:58">
      <c r="B22" s="8" t="str">
        <f>HYPERLINK("#'Contents'!A1", "Return to Contents")</f>
        <v>Return to Contents</v>
      </c>
    </row>
  </sheetData>
  <mergeCells count="12">
    <mergeCell ref="AZ5:BA5"/>
    <mergeCell ref="BC5:BF5"/>
    <mergeCell ref="D2:AV2"/>
    <mergeCell ref="AJ5:AO5"/>
    <mergeCell ref="AQ5:AR5"/>
    <mergeCell ref="AT5:AU5"/>
    <mergeCell ref="AW5:AX5"/>
    <mergeCell ref="D5:E5"/>
    <mergeCell ref="G5:L5"/>
    <mergeCell ref="N5:Q5"/>
    <mergeCell ref="S5:AA5"/>
    <mergeCell ref="AC5:AH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SunitaPfitzner</dc:creator>
  <cp:keywords/>
  <dc:description/>
  <cp:lastModifiedBy/>
  <cp:revision/>
  <dcterms:created xsi:type="dcterms:W3CDTF">2025-07-15T21:59:54Z</dcterms:created>
  <dcterms:modified xsi:type="dcterms:W3CDTF">2025-10-30T15:59:59Z</dcterms:modified>
  <cp:category/>
  <cp:contentStatus/>
</cp:coreProperties>
</file>